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ULIAH\SMT 8\MY_SKRIPSI\Bahan\"/>
    </mc:Choice>
  </mc:AlternateContent>
  <bookViews>
    <workbookView xWindow="150" yWindow="-45" windowWidth="7785" windowHeight="8730" tabRatio="786" activeTab="1"/>
  </bookViews>
  <sheets>
    <sheet name="TOTAL" sheetId="16" r:id="rId1"/>
    <sheet name="SHALAT" sheetId="1" r:id="rId2"/>
    <sheet name="TAHSIN-TAHFIDZ" sheetId="7" r:id="rId3"/>
    <sheet name="TA'LIM" sheetId="8" r:id="rId4"/>
  </sheets>
  <definedNames>
    <definedName name="_2Excel_BuiltIn_Print_Area_3_1_1" localSheetId="2">'TAHSIN-TAHFIDZ'!$A$1:$AT$5</definedName>
    <definedName name="_2Excel_BuiltIn_Print_Area_3_1_1" localSheetId="3">'TA''LIM'!$A$1:$AT$5</definedName>
    <definedName name="_2Excel_BuiltIn_Print_Area_3_1_1" localSheetId="0">TOTAL!$A$1:$I$5</definedName>
    <definedName name="_2Excel_BuiltIn_Print_Area_3_1_1">SHALAT!$A$1:$AT$5</definedName>
    <definedName name="_4Excel_BuiltIn_Print_Area_3_1_1_1" localSheetId="2">'TAHSIN-TAHFIDZ'!$A$1:$AT$5</definedName>
    <definedName name="_4Excel_BuiltIn_Print_Area_3_1_1_1" localSheetId="3">'TA''LIM'!$A$1:$AT$5</definedName>
    <definedName name="_4Excel_BuiltIn_Print_Area_3_1_1_1" localSheetId="0">TOTAL!$A$1:$I$5</definedName>
    <definedName name="_4Excel_BuiltIn_Print_Area_3_1_1_1">SHALAT!$A$1:$AT$5</definedName>
    <definedName name="_6Excel_BuiltIn_Print_Area_3_1_1_1_1" localSheetId="2">'TAHSIN-TAHFIDZ'!$A$1:$AT$5</definedName>
    <definedName name="_6Excel_BuiltIn_Print_Area_3_1_1_1_1" localSheetId="3">'TA''LIM'!$A$1:$AT$5</definedName>
    <definedName name="_6Excel_BuiltIn_Print_Area_3_1_1_1_1" localSheetId="0">TOTAL!$A$1:$I$5</definedName>
    <definedName name="_6Excel_BuiltIn_Print_Area_3_1_1_1_1">SHALAT!$A$1:$AT$5</definedName>
    <definedName name="_8Excel_BuiltIn_Print_Area_3_1_1_1_1_1" localSheetId="2">'TAHSIN-TAHFIDZ'!#REF!</definedName>
    <definedName name="_8Excel_BuiltIn_Print_Area_3_1_1_1_1_1" localSheetId="3">'TA''LIM'!#REF!</definedName>
    <definedName name="_8Excel_BuiltIn_Print_Area_3_1_1_1_1_1" localSheetId="0">TOTAL!#REF!</definedName>
    <definedName name="_8Excel_BuiltIn_Print_Area_3_1_1_1_1_1">SHALAT!#REF!</definedName>
    <definedName name="_xlnm._FilterDatabase" localSheetId="1" hidden="1">SHALAT!#REF!</definedName>
    <definedName name="_xlnm._FilterDatabase" localSheetId="2" hidden="1">'TAHSIN-TAHFIDZ'!#REF!</definedName>
    <definedName name="_xlnm._FilterDatabase" localSheetId="3" hidden="1">'TA''LIM'!#REF!</definedName>
    <definedName name="_xlnm._FilterDatabase" localSheetId="0" hidden="1">TOTAL!#REF!</definedName>
    <definedName name="AGUS" localSheetId="2">'TAHSIN-TAHFIDZ'!#REF!</definedName>
    <definedName name="AGUS" localSheetId="3">'TA''LIM'!#REF!</definedName>
    <definedName name="AGUS" localSheetId="0">TOTAL!#REF!</definedName>
    <definedName name="AGUS">SHALAT!#REF!</definedName>
    <definedName name="Excel_BuiltIn_Print_Area_3" localSheetId="2">'TAHSIN-TAHFIDZ'!$A$4:$AT$5</definedName>
    <definedName name="Excel_BuiltIn_Print_Area_3" localSheetId="3">'TA''LIM'!$A$4:$AT$5</definedName>
    <definedName name="Excel_BuiltIn_Print_Area_3" localSheetId="0">TOTAL!$A$4:$I$5</definedName>
    <definedName name="Excel_BuiltIn_Print_Area_3">SHALAT!$A$4:$AT$5</definedName>
    <definedName name="Excel_BuiltIn_Print_Area_3_1" localSheetId="2">'TAHSIN-TAHFIDZ'!$A$4:$AT$5</definedName>
    <definedName name="Excel_BuiltIn_Print_Area_3_1" localSheetId="3">'TA''LIM'!$A$4:$AT$5</definedName>
    <definedName name="Excel_BuiltIn_Print_Area_3_1" localSheetId="0">TOTAL!$A$4:$I$5</definedName>
    <definedName name="Excel_BuiltIn_Print_Area_3_1">SHALAT!$A$4:$AT$5</definedName>
    <definedName name="Excel_BuiltIn_Print_Area_3_1_1" localSheetId="2">'TAHSIN-TAHFIDZ'!$A$4:$AT$5</definedName>
    <definedName name="Excel_BuiltIn_Print_Area_3_1_1" localSheetId="3">'TA''LIM'!$A$4:$AT$5</definedName>
    <definedName name="Excel_BuiltIn_Print_Area_3_1_1" localSheetId="0">TOTAL!$A$4:$I$5</definedName>
    <definedName name="Excel_BuiltIn_Print_Area_3_1_1">SHALAT!$A$4:$AT$5</definedName>
    <definedName name="Excel_BuiltIn_Print_Area_3_1_1_1" localSheetId="2">'TAHSIN-TAHFIDZ'!$A$1:$AT$5</definedName>
    <definedName name="Excel_BuiltIn_Print_Area_3_1_1_1" localSheetId="3">'TA''LIM'!$A$1:$AT$5</definedName>
    <definedName name="Excel_BuiltIn_Print_Area_3_1_1_1" localSheetId="0">TOTAL!$A$1:$I$5</definedName>
    <definedName name="Excel_BuiltIn_Print_Area_3_1_1_1">SHALAT!$A$1:$AT$5</definedName>
    <definedName name="Excel_BuiltIn_Print_Area_3_1_1_1_1" localSheetId="2">'TAHSIN-TAHFIDZ'!$A$4:$AT$5</definedName>
    <definedName name="Excel_BuiltIn_Print_Area_3_1_1_1_1" localSheetId="3">'TA''LIM'!$A$4:$AT$5</definedName>
    <definedName name="Excel_BuiltIn_Print_Area_3_1_1_1_1" localSheetId="0">TOTAL!$A$4:$I$5</definedName>
    <definedName name="Excel_BuiltIn_Print_Area_3_1_1_1_1">SHALAT!$A$4:$AT$5</definedName>
    <definedName name="Excel_BuiltIn_Print_Area_3_1_1_1_1_1" localSheetId="2">'TAHSIN-TAHFIDZ'!$A$1:$AT$5</definedName>
    <definedName name="Excel_BuiltIn_Print_Area_3_1_1_1_1_1" localSheetId="3">'TA''LIM'!$A$1:$AT$5</definedName>
    <definedName name="Excel_BuiltIn_Print_Area_3_1_1_1_1_1" localSheetId="0">TOTAL!$A$1:$I$5</definedName>
    <definedName name="Excel_BuiltIn_Print_Area_3_1_1_1_1_1">SHALAT!$A$1:$AT$5</definedName>
    <definedName name="_xlnm.Print_Area" localSheetId="1">SHALAT!$BU$455:$BU$463</definedName>
    <definedName name="_xlnm.Print_Area" localSheetId="2">'TAHSIN-TAHFIDZ'!#REF!</definedName>
    <definedName name="_xlnm.Print_Area" localSheetId="3">'TA''LIM'!$A$4:$AX$5</definedName>
    <definedName name="_xlnm.Print_Area" localSheetId="0">TOTAL!$A$410:$I$437</definedName>
  </definedNames>
  <calcPr calcId="162913"/>
</workbook>
</file>

<file path=xl/calcChain.xml><?xml version="1.0" encoding="utf-8"?>
<calcChain xmlns="http://schemas.openxmlformats.org/spreadsheetml/2006/main">
  <c r="AT267" i="8" l="1"/>
  <c r="AT266" i="8"/>
  <c r="AT265" i="8"/>
  <c r="AT264" i="8"/>
  <c r="AT263" i="8"/>
  <c r="AT267" i="1"/>
  <c r="AT266" i="1"/>
  <c r="AT265" i="1"/>
  <c r="AT264" i="1"/>
  <c r="AT263" i="1"/>
  <c r="AT262" i="8" l="1"/>
  <c r="AT267" i="7"/>
  <c r="AT266" i="7"/>
  <c r="AT265" i="7"/>
  <c r="AT264" i="7"/>
  <c r="AT263" i="7"/>
  <c r="AT262" i="7"/>
  <c r="AT262" i="1"/>
  <c r="Y6" i="1"/>
  <c r="AA6" i="1"/>
  <c r="AC6" i="1"/>
  <c r="AE6" i="1"/>
  <c r="AG6" i="1"/>
  <c r="AI6" i="1"/>
  <c r="Y7" i="1"/>
  <c r="AA7" i="1"/>
  <c r="AC7" i="1"/>
  <c r="AE7" i="1"/>
  <c r="AG7" i="1"/>
  <c r="AI7" i="1"/>
  <c r="Y8" i="1"/>
  <c r="AA8" i="1"/>
  <c r="AC8" i="1"/>
  <c r="AE8" i="1"/>
  <c r="AG8" i="1"/>
  <c r="AI8" i="1"/>
  <c r="Y10" i="1"/>
  <c r="AA10" i="1"/>
  <c r="AC10" i="1"/>
  <c r="AE10" i="1"/>
  <c r="AG10" i="1"/>
  <c r="AI10" i="1"/>
  <c r="Y11" i="1"/>
  <c r="AA11" i="1"/>
  <c r="AC11" i="1"/>
  <c r="AE11" i="1"/>
  <c r="AG11" i="1"/>
  <c r="AI11" i="1"/>
  <c r="Y12" i="1"/>
  <c r="AA12" i="1"/>
  <c r="AC12" i="1"/>
  <c r="AE12" i="1"/>
  <c r="AG12" i="1"/>
  <c r="AI12" i="1"/>
  <c r="Y13" i="1"/>
  <c r="AA13" i="1"/>
  <c r="AE13" i="1"/>
  <c r="AG13" i="1"/>
  <c r="AI13" i="1"/>
  <c r="Y14" i="1"/>
  <c r="AA14" i="1"/>
  <c r="AC14" i="1"/>
  <c r="AE14" i="1"/>
  <c r="AG14" i="1"/>
  <c r="AI14" i="1"/>
  <c r="Y15" i="1"/>
  <c r="AA15" i="1"/>
  <c r="AC15" i="1"/>
  <c r="AE15" i="1"/>
  <c r="AG15" i="1"/>
  <c r="AI15" i="1"/>
  <c r="Y16" i="1"/>
  <c r="AA16" i="1"/>
  <c r="AC16" i="1"/>
  <c r="AE16" i="1"/>
  <c r="AG16" i="1"/>
  <c r="AI16" i="1"/>
  <c r="Y17" i="1"/>
  <c r="AA17" i="1"/>
  <c r="AC17" i="1"/>
  <c r="AE17" i="1"/>
  <c r="AG17" i="1"/>
  <c r="AI17" i="1"/>
  <c r="Y18" i="1"/>
  <c r="AA18" i="1"/>
  <c r="AC18" i="1"/>
  <c r="AE18" i="1"/>
  <c r="AG18" i="1"/>
  <c r="AI18" i="1"/>
  <c r="Y19" i="1"/>
  <c r="Z19" i="1"/>
  <c r="AA19" i="1"/>
  <c r="AC19" i="1"/>
  <c r="AE19" i="1"/>
  <c r="AG19" i="1"/>
  <c r="AI19" i="1"/>
  <c r="Y20" i="1"/>
  <c r="AA20" i="1"/>
  <c r="AC20" i="1"/>
  <c r="AE20" i="1"/>
  <c r="AG20" i="1"/>
  <c r="AI20" i="1"/>
  <c r="Y21" i="1"/>
  <c r="AA21" i="1"/>
  <c r="AC21" i="1"/>
  <c r="AE21" i="1"/>
  <c r="AG21" i="1"/>
  <c r="AI21" i="1"/>
  <c r="Y22" i="1"/>
  <c r="AA22" i="1"/>
  <c r="AC22" i="1"/>
  <c r="AE22" i="1"/>
  <c r="AG22" i="1"/>
  <c r="AI22" i="1"/>
  <c r="X23" i="1"/>
  <c r="Y23" i="1"/>
  <c r="AA23" i="1"/>
  <c r="AC23" i="1"/>
  <c r="AE23" i="1"/>
  <c r="AG23" i="1"/>
  <c r="AI23" i="1"/>
  <c r="Y24" i="1"/>
  <c r="AA24" i="1"/>
  <c r="AC24" i="1"/>
  <c r="AE24" i="1"/>
  <c r="AG24" i="1"/>
  <c r="AI24" i="1"/>
  <c r="Y25" i="1"/>
  <c r="AA25" i="1"/>
  <c r="AC25" i="1"/>
  <c r="AE25" i="1"/>
  <c r="AG25" i="1"/>
  <c r="AI25" i="1"/>
  <c r="AE26" i="1"/>
  <c r="AG26" i="1"/>
  <c r="AI26" i="1"/>
  <c r="Y29" i="1"/>
  <c r="AA29" i="1"/>
  <c r="AC29" i="1"/>
  <c r="AE29" i="1"/>
  <c r="AG29" i="1"/>
  <c r="AI29" i="1"/>
  <c r="Y30" i="1"/>
  <c r="AA30" i="1"/>
  <c r="AC30" i="1"/>
  <c r="AE30" i="1"/>
  <c r="AG30" i="1"/>
  <c r="AI30" i="1"/>
  <c r="Y31" i="1"/>
  <c r="AA31" i="1"/>
  <c r="AC31" i="1"/>
  <c r="AE31" i="1"/>
  <c r="AG31" i="1"/>
  <c r="Y32" i="1"/>
  <c r="AA32" i="1"/>
  <c r="AC32" i="1"/>
  <c r="AE32" i="1"/>
  <c r="AG32" i="1"/>
  <c r="AI32" i="1"/>
  <c r="Y33" i="1"/>
  <c r="AA33" i="1"/>
  <c r="AC33" i="1"/>
  <c r="AE33" i="1"/>
  <c r="AG33" i="1"/>
  <c r="AI33" i="1"/>
  <c r="Y34" i="1"/>
  <c r="AA34" i="1"/>
  <c r="AC34" i="1"/>
  <c r="AE34" i="1"/>
  <c r="AG34" i="1"/>
  <c r="AI34" i="1"/>
  <c r="Y35" i="1"/>
  <c r="AA35" i="1"/>
  <c r="AC35" i="1"/>
  <c r="AE35" i="1"/>
  <c r="AG35" i="1"/>
  <c r="AI35" i="1"/>
  <c r="Y36" i="1"/>
  <c r="AA36" i="1"/>
  <c r="AC36" i="1"/>
  <c r="AE36" i="1"/>
  <c r="AG36" i="1"/>
  <c r="AI36" i="1"/>
  <c r="Y37" i="1"/>
  <c r="AA37" i="1"/>
  <c r="AC37" i="1"/>
  <c r="AE37" i="1"/>
  <c r="AG37" i="1"/>
  <c r="AI37" i="1"/>
  <c r="Y38" i="1"/>
  <c r="AA38" i="1"/>
  <c r="AC38" i="1"/>
  <c r="AE38" i="1"/>
  <c r="AG38" i="1"/>
  <c r="AI38" i="1"/>
  <c r="Y39" i="1"/>
  <c r="AA39" i="1"/>
  <c r="AC39" i="1"/>
  <c r="AE39" i="1"/>
  <c r="AG39" i="1"/>
  <c r="AI39" i="1"/>
  <c r="Y40" i="1"/>
  <c r="AA40" i="1"/>
  <c r="AC40" i="1"/>
  <c r="AE40" i="1"/>
  <c r="AG40" i="1"/>
  <c r="AI40" i="1"/>
  <c r="Y41" i="1"/>
  <c r="AA41" i="1"/>
  <c r="AC41" i="1"/>
  <c r="AE41" i="1"/>
  <c r="AG41" i="1"/>
  <c r="AI41" i="1"/>
  <c r="AA42" i="1"/>
  <c r="AC42" i="1"/>
  <c r="AE42" i="1"/>
  <c r="AG42" i="1"/>
  <c r="AI42" i="1"/>
  <c r="Y43" i="1"/>
  <c r="AA43" i="1"/>
  <c r="AC43" i="1"/>
  <c r="AE43" i="1"/>
  <c r="AG43" i="1"/>
  <c r="AI43" i="1"/>
  <c r="Y44" i="1"/>
  <c r="AA44" i="1"/>
  <c r="AC44" i="1"/>
  <c r="AE44" i="1"/>
  <c r="AG44" i="1"/>
  <c r="AI44" i="1"/>
  <c r="Y45" i="1"/>
  <c r="AA45" i="1"/>
  <c r="AC45" i="1"/>
  <c r="AE45" i="1"/>
  <c r="AG45" i="1"/>
  <c r="AI45" i="1"/>
  <c r="Y46" i="1"/>
  <c r="AA46" i="1"/>
  <c r="AC46" i="1"/>
  <c r="AE46" i="1"/>
  <c r="AG46" i="1"/>
  <c r="AI46" i="1"/>
  <c r="Y47" i="1"/>
  <c r="AA47" i="1"/>
  <c r="AC47" i="1"/>
  <c r="AE47" i="1"/>
  <c r="AG47" i="1"/>
  <c r="AI47" i="1"/>
  <c r="Y52" i="1"/>
  <c r="Z52" i="1"/>
  <c r="AA52" i="1" s="1"/>
  <c r="AC52" i="1"/>
  <c r="AE52" i="1"/>
  <c r="AG52" i="1"/>
  <c r="AI52" i="1"/>
  <c r="Y53" i="1"/>
  <c r="AA53" i="1"/>
  <c r="AC53" i="1"/>
  <c r="AE53" i="1"/>
  <c r="AG53" i="1"/>
  <c r="Y54" i="1"/>
  <c r="AA54" i="1"/>
  <c r="AC54" i="1"/>
  <c r="AE54" i="1"/>
  <c r="AG54" i="1"/>
  <c r="AI54" i="1"/>
  <c r="Y55" i="1"/>
  <c r="AA55" i="1"/>
  <c r="AC55" i="1"/>
  <c r="AE55" i="1"/>
  <c r="AG55" i="1"/>
  <c r="AI55" i="1"/>
  <c r="Y56" i="1"/>
  <c r="AA56" i="1"/>
  <c r="AC56" i="1"/>
  <c r="AE56" i="1"/>
  <c r="AG56" i="1"/>
  <c r="AI56" i="1"/>
  <c r="Y57" i="1"/>
  <c r="AA57" i="1"/>
  <c r="AC57" i="1"/>
  <c r="AE57" i="1"/>
  <c r="AG57" i="1"/>
  <c r="AI57" i="1"/>
  <c r="Y58" i="1"/>
  <c r="AA58" i="1"/>
  <c r="AC58" i="1"/>
  <c r="AE58" i="1"/>
  <c r="AG58" i="1"/>
  <c r="AI58" i="1"/>
  <c r="Y59" i="1"/>
  <c r="AA59" i="1"/>
  <c r="AC59" i="1"/>
  <c r="AE59" i="1"/>
  <c r="AG59" i="1"/>
  <c r="AI59" i="1"/>
  <c r="Y60" i="1"/>
  <c r="AA60" i="1"/>
  <c r="AC60" i="1"/>
  <c r="AE60" i="1"/>
  <c r="AG60" i="1"/>
  <c r="AI60" i="1"/>
  <c r="Y61" i="1"/>
  <c r="AA61" i="1"/>
  <c r="AC61" i="1"/>
  <c r="AE61" i="1"/>
  <c r="AG61" i="1"/>
  <c r="AI61" i="1"/>
  <c r="Y62" i="1"/>
  <c r="AA62" i="1"/>
  <c r="AC62" i="1"/>
  <c r="AE62" i="1"/>
  <c r="AG62" i="1"/>
  <c r="AI62" i="1"/>
  <c r="Y63" i="1"/>
  <c r="AA63" i="1"/>
  <c r="AC63" i="1"/>
  <c r="AE63" i="1"/>
  <c r="AG63" i="1"/>
  <c r="AI63" i="1"/>
  <c r="Y64" i="1"/>
  <c r="AA64" i="1"/>
  <c r="AC64" i="1"/>
  <c r="AE64" i="1"/>
  <c r="AG64" i="1"/>
  <c r="AI64" i="1"/>
  <c r="Y65" i="1"/>
  <c r="AA65" i="1"/>
  <c r="AC65" i="1"/>
  <c r="AE65" i="1"/>
  <c r="AG65" i="1"/>
  <c r="AI65" i="1"/>
  <c r="Y66" i="1"/>
  <c r="AA66" i="1"/>
  <c r="AC66" i="1"/>
  <c r="AE66" i="1"/>
  <c r="AG66" i="1"/>
  <c r="AI66" i="1"/>
  <c r="Y67" i="1"/>
  <c r="AA67" i="1"/>
  <c r="AC67" i="1"/>
  <c r="AE67" i="1"/>
  <c r="AG67" i="1"/>
  <c r="AI67" i="1"/>
  <c r="Y68" i="1"/>
  <c r="AA68" i="1"/>
  <c r="AC68" i="1"/>
  <c r="AE68" i="1"/>
  <c r="AG68" i="1"/>
  <c r="AI68" i="1"/>
  <c r="Y69" i="1"/>
  <c r="Z69" i="1"/>
  <c r="AA69" i="1" s="1"/>
  <c r="AC69" i="1"/>
  <c r="AE69" i="1"/>
  <c r="AG69" i="1"/>
  <c r="AI69" i="1"/>
  <c r="Y70" i="1"/>
  <c r="AA70" i="1"/>
  <c r="AC70" i="1"/>
  <c r="AE70" i="1"/>
  <c r="AG70" i="1"/>
  <c r="AI70" i="1"/>
  <c r="Y72" i="1"/>
  <c r="AA72" i="1"/>
  <c r="AC72" i="1"/>
  <c r="AE72" i="1"/>
  <c r="AG72" i="1"/>
  <c r="AI72" i="1"/>
  <c r="Y76" i="1"/>
  <c r="AA76" i="1"/>
  <c r="AC76" i="1"/>
  <c r="AE76" i="1"/>
  <c r="AG76" i="1"/>
  <c r="AI76" i="1"/>
  <c r="Y77" i="1"/>
  <c r="AA77" i="1"/>
  <c r="AC77" i="1"/>
  <c r="AE77" i="1"/>
  <c r="AG77" i="1"/>
  <c r="AI77" i="1"/>
  <c r="Y78" i="1"/>
  <c r="AA78" i="1"/>
  <c r="AC78" i="1"/>
  <c r="AE78" i="1"/>
  <c r="AG78" i="1"/>
  <c r="AI78" i="1"/>
  <c r="Y79" i="1"/>
  <c r="AA79" i="1"/>
  <c r="AC79" i="1"/>
  <c r="AE79" i="1"/>
  <c r="AG79" i="1"/>
  <c r="AI79" i="1"/>
  <c r="Y80" i="1"/>
  <c r="AA80" i="1"/>
  <c r="AC80" i="1"/>
  <c r="AE80" i="1"/>
  <c r="AG80" i="1"/>
  <c r="AI80" i="1"/>
  <c r="Y81" i="1"/>
  <c r="AA81" i="1"/>
  <c r="AC81" i="1"/>
  <c r="AE81" i="1"/>
  <c r="AG81" i="1"/>
  <c r="AI81" i="1"/>
  <c r="Y82" i="1"/>
  <c r="AA82" i="1"/>
  <c r="AC82" i="1"/>
  <c r="AE82" i="1"/>
  <c r="AG82" i="1"/>
  <c r="AI82" i="1"/>
  <c r="Y83" i="1"/>
  <c r="AA83" i="1"/>
  <c r="AC83" i="1"/>
  <c r="AE83" i="1"/>
  <c r="AG83" i="1"/>
  <c r="AI83" i="1"/>
  <c r="Y84" i="1"/>
  <c r="AA84" i="1"/>
  <c r="AC84" i="1"/>
  <c r="AE84" i="1"/>
  <c r="AG84" i="1"/>
  <c r="AI84" i="1"/>
  <c r="Y85" i="1"/>
  <c r="AA85" i="1"/>
  <c r="AC85" i="1"/>
  <c r="AE85" i="1"/>
  <c r="AG85" i="1"/>
  <c r="AI85" i="1"/>
  <c r="Y86" i="1"/>
  <c r="AA86" i="1"/>
  <c r="AC86" i="1"/>
  <c r="AE86" i="1"/>
  <c r="AG86" i="1"/>
  <c r="AI86" i="1"/>
  <c r="Y87" i="1"/>
  <c r="AA87" i="1"/>
  <c r="AC87" i="1"/>
  <c r="AE87" i="1"/>
  <c r="AG87" i="1"/>
  <c r="AI87" i="1"/>
  <c r="Y88" i="1"/>
  <c r="AA88" i="1"/>
  <c r="AC88" i="1"/>
  <c r="AE88" i="1"/>
  <c r="AG88" i="1"/>
  <c r="AI88" i="1"/>
  <c r="Y89" i="1"/>
  <c r="AA89" i="1"/>
  <c r="AC89" i="1"/>
  <c r="AE89" i="1"/>
  <c r="AG89" i="1"/>
  <c r="AI89" i="1"/>
  <c r="Y90" i="1"/>
  <c r="AA90" i="1"/>
  <c r="AC90" i="1"/>
  <c r="AE90" i="1"/>
  <c r="AG90" i="1"/>
  <c r="AI90" i="1"/>
  <c r="Y91" i="1"/>
  <c r="AA91" i="1"/>
  <c r="AC91" i="1"/>
  <c r="AE91" i="1"/>
  <c r="AG91" i="1"/>
  <c r="AI91" i="1"/>
  <c r="Y92" i="1"/>
  <c r="AA92" i="1"/>
  <c r="AC92" i="1"/>
  <c r="AE92" i="1"/>
  <c r="AG92" i="1"/>
  <c r="AI92" i="1"/>
  <c r="Y93" i="1"/>
  <c r="AA93" i="1"/>
  <c r="AC93" i="1"/>
  <c r="AE93" i="1"/>
  <c r="AG93" i="1"/>
  <c r="AI93" i="1"/>
  <c r="Y94" i="1"/>
  <c r="AA94" i="1"/>
  <c r="AC94" i="1"/>
  <c r="AE94" i="1"/>
  <c r="AG94" i="1"/>
  <c r="AI94" i="1"/>
  <c r="Y95" i="1"/>
  <c r="AA95" i="1"/>
  <c r="AC95" i="1"/>
  <c r="AE95" i="1"/>
  <c r="AG95" i="1"/>
  <c r="AI95" i="1"/>
  <c r="Y99" i="1"/>
  <c r="AA99" i="1"/>
  <c r="AC99" i="1"/>
  <c r="AE99" i="1"/>
  <c r="AG99" i="1"/>
  <c r="AI99" i="1"/>
  <c r="Y100" i="1"/>
  <c r="AA100" i="1"/>
  <c r="AC100" i="1"/>
  <c r="AE100" i="1"/>
  <c r="AG100" i="1"/>
  <c r="AI100" i="1"/>
  <c r="Y101" i="1"/>
  <c r="AA101" i="1"/>
  <c r="AC101" i="1"/>
  <c r="AE101" i="1"/>
  <c r="AG101" i="1"/>
  <c r="AI101" i="1"/>
  <c r="Y102" i="1"/>
  <c r="AA102" i="1"/>
  <c r="AC102" i="1"/>
  <c r="AE102" i="1"/>
  <c r="AG102" i="1"/>
  <c r="AI102" i="1"/>
  <c r="Y103" i="1"/>
  <c r="AA103" i="1"/>
  <c r="AC103" i="1"/>
  <c r="AE103" i="1"/>
  <c r="AG103" i="1"/>
  <c r="AI103" i="1"/>
  <c r="Y104" i="1"/>
  <c r="AA104" i="1"/>
  <c r="AC104" i="1"/>
  <c r="AE104" i="1"/>
  <c r="AG104" i="1"/>
  <c r="AI104" i="1"/>
  <c r="Y105" i="1"/>
  <c r="AA105" i="1"/>
  <c r="AC105" i="1"/>
  <c r="AE105" i="1"/>
  <c r="AG105" i="1"/>
  <c r="AI105" i="1"/>
  <c r="Y106" i="1"/>
  <c r="AA106" i="1"/>
  <c r="AC106" i="1"/>
  <c r="AE106" i="1"/>
  <c r="AG106" i="1"/>
  <c r="AI106" i="1"/>
  <c r="Y107" i="1"/>
  <c r="AA107" i="1"/>
  <c r="AC107" i="1"/>
  <c r="AE107" i="1"/>
  <c r="AG107" i="1"/>
  <c r="AI107" i="1"/>
  <c r="Y108" i="1"/>
  <c r="AA108" i="1"/>
  <c r="AC108" i="1"/>
  <c r="AE108" i="1"/>
  <c r="AG108" i="1"/>
  <c r="AI108" i="1"/>
  <c r="Y109" i="1"/>
  <c r="AA109" i="1"/>
  <c r="AC109" i="1"/>
  <c r="AE109" i="1"/>
  <c r="AG109" i="1"/>
  <c r="AI109" i="1"/>
  <c r="Y110" i="1"/>
  <c r="AA110" i="1"/>
  <c r="AC110" i="1"/>
  <c r="AE110" i="1"/>
  <c r="AG110" i="1"/>
  <c r="AI110" i="1"/>
  <c r="Y111" i="1"/>
  <c r="AA111" i="1"/>
  <c r="AC111" i="1"/>
  <c r="AE111" i="1"/>
  <c r="AG111" i="1"/>
  <c r="AI111" i="1"/>
  <c r="Y112" i="1"/>
  <c r="AA112" i="1"/>
  <c r="AC112" i="1"/>
  <c r="AE112" i="1"/>
  <c r="AG112" i="1"/>
  <c r="AI112" i="1"/>
  <c r="Y113" i="1"/>
  <c r="AA113" i="1"/>
  <c r="AC113" i="1"/>
  <c r="AE113" i="1"/>
  <c r="AG113" i="1"/>
  <c r="AI113" i="1"/>
  <c r="Y114" i="1"/>
  <c r="AA114" i="1"/>
  <c r="AC114" i="1"/>
  <c r="AE114" i="1"/>
  <c r="AG114" i="1"/>
  <c r="AI114" i="1"/>
  <c r="Y115" i="1"/>
  <c r="AA115" i="1"/>
  <c r="AC115" i="1"/>
  <c r="AE115" i="1"/>
  <c r="AG115" i="1"/>
  <c r="AI115" i="1"/>
  <c r="Y116" i="1"/>
  <c r="AA116" i="1"/>
  <c r="AC116" i="1"/>
  <c r="AE116" i="1"/>
  <c r="AG116" i="1"/>
  <c r="AI116" i="1"/>
  <c r="Y117" i="1"/>
  <c r="AA117" i="1"/>
  <c r="AC117" i="1"/>
  <c r="AE117" i="1"/>
  <c r="AG117" i="1"/>
  <c r="AI117" i="1"/>
  <c r="Y118" i="1"/>
  <c r="AA118" i="1"/>
  <c r="AC118" i="1"/>
  <c r="AE118" i="1"/>
  <c r="AG118" i="1"/>
  <c r="AI118" i="1"/>
  <c r="Y122" i="1"/>
  <c r="AA122" i="1"/>
  <c r="AC122" i="1"/>
  <c r="AE122" i="1"/>
  <c r="AG122" i="1"/>
  <c r="AI122" i="1"/>
  <c r="Y123" i="1"/>
  <c r="AA123" i="1"/>
  <c r="AC123" i="1"/>
  <c r="AE123" i="1"/>
  <c r="AG123" i="1"/>
  <c r="AI123" i="1"/>
  <c r="Y124" i="1"/>
  <c r="AA124" i="1"/>
  <c r="AC124" i="1"/>
  <c r="AE124" i="1"/>
  <c r="AG124" i="1"/>
  <c r="AI124" i="1"/>
  <c r="Y125" i="1"/>
  <c r="AA125" i="1"/>
  <c r="AB125" i="1"/>
  <c r="AC125" i="1" s="1"/>
  <c r="AE125" i="1"/>
  <c r="AG125" i="1"/>
  <c r="AI125" i="1"/>
  <c r="Y126" i="1"/>
  <c r="AA126" i="1"/>
  <c r="AC126" i="1"/>
  <c r="AE126" i="1"/>
  <c r="AG126" i="1"/>
  <c r="AI126" i="1"/>
  <c r="Y127" i="1"/>
  <c r="AA127" i="1"/>
  <c r="AC127" i="1"/>
  <c r="AE127" i="1"/>
  <c r="AG127" i="1"/>
  <c r="AI127" i="1"/>
  <c r="Y128" i="1"/>
  <c r="AA128" i="1"/>
  <c r="AC128" i="1"/>
  <c r="AE128" i="1"/>
  <c r="AG128" i="1"/>
  <c r="AI128" i="1"/>
  <c r="Y129" i="1"/>
  <c r="AA129" i="1"/>
  <c r="AC129" i="1"/>
  <c r="AE129" i="1"/>
  <c r="AG129" i="1"/>
  <c r="AI129" i="1"/>
  <c r="Y130" i="1"/>
  <c r="AA130" i="1"/>
  <c r="AC130" i="1"/>
  <c r="AE130" i="1"/>
  <c r="AG130" i="1"/>
  <c r="AI130" i="1"/>
  <c r="Y131" i="1"/>
  <c r="AA131" i="1"/>
  <c r="AC131" i="1"/>
  <c r="AE131" i="1"/>
  <c r="AG131" i="1"/>
  <c r="AI131" i="1"/>
  <c r="Y132" i="1"/>
  <c r="AA132" i="1"/>
  <c r="AC132" i="1"/>
  <c r="AE132" i="1"/>
  <c r="AG132" i="1"/>
  <c r="AI132" i="1"/>
  <c r="Y133" i="1"/>
  <c r="AA133" i="1"/>
  <c r="AC133" i="1"/>
  <c r="AE133" i="1"/>
  <c r="AG133" i="1"/>
  <c r="AI133" i="1"/>
  <c r="Y134" i="1"/>
  <c r="AA134" i="1"/>
  <c r="AC134" i="1"/>
  <c r="AE134" i="1"/>
  <c r="AG134" i="1"/>
  <c r="AI134" i="1"/>
  <c r="Y135" i="1"/>
  <c r="AA135" i="1"/>
  <c r="AC135" i="1"/>
  <c r="AE135" i="1"/>
  <c r="AG135" i="1"/>
  <c r="AI135" i="1"/>
  <c r="Y136" i="1"/>
  <c r="AA136" i="1"/>
  <c r="AC136" i="1"/>
  <c r="AE136" i="1"/>
  <c r="AG136" i="1"/>
  <c r="AI136" i="1"/>
  <c r="Y137" i="1"/>
  <c r="AA137" i="1"/>
  <c r="AC137" i="1"/>
  <c r="AE137" i="1"/>
  <c r="AG137" i="1"/>
  <c r="AI137" i="1"/>
  <c r="Y138" i="1"/>
  <c r="AA138" i="1"/>
  <c r="AC138" i="1"/>
  <c r="AE138" i="1"/>
  <c r="AG138" i="1"/>
  <c r="AI138" i="1"/>
  <c r="Y139" i="1"/>
  <c r="AA139" i="1"/>
  <c r="AC139" i="1"/>
  <c r="AE139" i="1"/>
  <c r="AG139" i="1"/>
  <c r="AI139" i="1"/>
  <c r="Y140" i="1"/>
  <c r="AA140" i="1"/>
  <c r="AC140" i="1"/>
  <c r="AE140" i="1"/>
  <c r="AG140" i="1"/>
  <c r="AI140" i="1"/>
  <c r="Y141" i="1"/>
  <c r="AA141" i="1"/>
  <c r="AC141" i="1"/>
  <c r="AE141" i="1"/>
  <c r="AG141" i="1"/>
  <c r="AI141" i="1"/>
  <c r="Y145" i="1"/>
  <c r="AA145" i="1"/>
  <c r="AC145" i="1"/>
  <c r="AE145" i="1"/>
  <c r="AG145" i="1"/>
  <c r="AI145" i="1"/>
  <c r="Y146" i="1"/>
  <c r="AA146" i="1"/>
  <c r="AC146" i="1"/>
  <c r="AE146" i="1"/>
  <c r="AG146" i="1"/>
  <c r="AI146" i="1"/>
  <c r="Y147" i="1"/>
  <c r="AA147" i="1"/>
  <c r="AC147" i="1"/>
  <c r="AE147" i="1"/>
  <c r="AG147" i="1"/>
  <c r="AI147" i="1"/>
  <c r="Y148" i="1"/>
  <c r="AA148" i="1"/>
  <c r="AC148" i="1"/>
  <c r="AE148" i="1"/>
  <c r="AG148" i="1"/>
  <c r="AI148" i="1"/>
  <c r="Y149" i="1"/>
  <c r="AA149" i="1"/>
  <c r="AC149" i="1"/>
  <c r="AE149" i="1"/>
  <c r="AG149" i="1"/>
  <c r="AI149" i="1"/>
  <c r="Y150" i="1"/>
  <c r="AA150" i="1"/>
  <c r="AE150" i="1"/>
  <c r="AG150" i="1"/>
  <c r="AI150" i="1"/>
  <c r="Y151" i="1"/>
  <c r="AA151" i="1"/>
  <c r="AC151" i="1"/>
  <c r="AE151" i="1"/>
  <c r="AG151" i="1"/>
  <c r="AI151" i="1"/>
  <c r="X152" i="1"/>
  <c r="Y152" i="1" s="1"/>
  <c r="AA152" i="1"/>
  <c r="AC152" i="1"/>
  <c r="AD152" i="1"/>
  <c r="AE152" i="1" s="1"/>
  <c r="AG152" i="1"/>
  <c r="AI152" i="1"/>
  <c r="Y153" i="1"/>
  <c r="AA153" i="1"/>
  <c r="AC153" i="1"/>
  <c r="AE153" i="1"/>
  <c r="AG153" i="1"/>
  <c r="AI153" i="1"/>
  <c r="X154" i="1"/>
  <c r="Y154" i="1" s="1"/>
  <c r="AA154" i="1"/>
  <c r="AC154" i="1"/>
  <c r="AE154" i="1"/>
  <c r="AF154" i="1"/>
  <c r="AG154" i="1"/>
  <c r="AH154" i="1"/>
  <c r="AI154" i="1"/>
  <c r="Y155" i="1"/>
  <c r="AA155" i="1"/>
  <c r="AC155" i="1"/>
  <c r="AE155" i="1"/>
  <c r="AG155" i="1"/>
  <c r="AI155" i="1"/>
  <c r="AA156" i="1"/>
  <c r="AC156" i="1"/>
  <c r="AE156" i="1"/>
  <c r="AG156" i="1"/>
  <c r="AI156" i="1"/>
  <c r="Y157" i="1"/>
  <c r="AA157" i="1"/>
  <c r="AC157" i="1"/>
  <c r="AE157" i="1"/>
  <c r="AG157" i="1"/>
  <c r="AI157" i="1"/>
  <c r="Y158" i="1"/>
  <c r="AA158" i="1"/>
  <c r="AC158" i="1"/>
  <c r="AE158" i="1"/>
  <c r="AG158" i="1"/>
  <c r="AI158" i="1"/>
  <c r="Y159" i="1"/>
  <c r="AA159" i="1"/>
  <c r="AC159" i="1"/>
  <c r="AE159" i="1"/>
  <c r="AG159" i="1"/>
  <c r="AI159" i="1"/>
  <c r="Y160" i="1"/>
  <c r="AA160" i="1"/>
  <c r="AC160" i="1"/>
  <c r="AE160" i="1"/>
  <c r="AG160" i="1"/>
  <c r="AI160" i="1"/>
  <c r="Y161" i="1"/>
  <c r="Z161" i="1"/>
  <c r="AA161" i="1"/>
  <c r="AC161" i="1"/>
  <c r="AE161" i="1"/>
  <c r="AG161" i="1"/>
  <c r="AI161" i="1"/>
  <c r="Y162" i="1"/>
  <c r="AA162" i="1"/>
  <c r="AC162" i="1"/>
  <c r="AE162" i="1"/>
  <c r="AG162" i="1"/>
  <c r="AI162" i="1"/>
  <c r="Y163" i="1"/>
  <c r="AA163" i="1"/>
  <c r="AC163" i="1"/>
  <c r="AE163" i="1"/>
  <c r="AG163" i="1"/>
  <c r="AI163" i="1"/>
  <c r="Y164" i="1"/>
  <c r="AA164" i="1"/>
  <c r="AC164" i="1"/>
  <c r="AE164" i="1"/>
  <c r="AG164" i="1"/>
  <c r="AI164" i="1"/>
  <c r="Y168" i="1"/>
  <c r="AA168" i="1"/>
  <c r="AC168" i="1"/>
  <c r="AE168" i="1"/>
  <c r="AG168" i="1"/>
  <c r="AI168" i="1"/>
  <c r="Y169" i="1"/>
  <c r="AA169" i="1"/>
  <c r="AC169" i="1"/>
  <c r="AE169" i="1"/>
  <c r="AG169" i="1"/>
  <c r="AI169" i="1"/>
  <c r="Y170" i="1"/>
  <c r="AA170" i="1"/>
  <c r="AC170" i="1"/>
  <c r="AE170" i="1"/>
  <c r="AG170" i="1"/>
  <c r="AI170" i="1"/>
  <c r="Y171" i="1"/>
  <c r="AA171" i="1"/>
  <c r="AC171" i="1"/>
  <c r="AE171" i="1"/>
  <c r="AG171" i="1"/>
  <c r="AI171" i="1"/>
  <c r="Y172" i="1"/>
  <c r="AA172" i="1"/>
  <c r="AB172" i="1"/>
  <c r="AC172" i="1"/>
  <c r="AE172" i="1"/>
  <c r="AG172" i="1"/>
  <c r="AI172" i="1"/>
  <c r="AA173" i="1"/>
  <c r="AC173" i="1"/>
  <c r="AE173" i="1"/>
  <c r="AG173" i="1"/>
  <c r="AI173" i="1"/>
  <c r="Y174" i="1"/>
  <c r="AA174" i="1"/>
  <c r="AC174" i="1"/>
  <c r="AE174" i="1"/>
  <c r="AG174" i="1"/>
  <c r="AI174" i="1"/>
  <c r="Y175" i="1"/>
  <c r="AA175" i="1"/>
  <c r="AC175" i="1"/>
  <c r="AE175" i="1"/>
  <c r="AG175" i="1"/>
  <c r="AI175" i="1"/>
  <c r="Y176" i="1"/>
  <c r="AA176" i="1"/>
  <c r="AC176" i="1"/>
  <c r="AE176" i="1"/>
  <c r="AG176" i="1"/>
  <c r="AI176" i="1"/>
  <c r="Y177" i="1"/>
  <c r="AA177" i="1"/>
  <c r="AC177" i="1"/>
  <c r="AE177" i="1"/>
  <c r="AG177" i="1"/>
  <c r="AI177" i="1"/>
  <c r="Y178" i="1"/>
  <c r="AA178" i="1"/>
  <c r="AC178" i="1"/>
  <c r="AE178" i="1"/>
  <c r="AG178" i="1"/>
  <c r="AI178" i="1"/>
  <c r="Y179" i="1"/>
  <c r="AA179" i="1"/>
  <c r="AC179" i="1"/>
  <c r="AE179" i="1"/>
  <c r="AG179" i="1"/>
  <c r="AI179" i="1"/>
  <c r="Y180" i="1"/>
  <c r="AA180" i="1"/>
  <c r="AC180" i="1"/>
  <c r="AE180" i="1"/>
  <c r="AG180" i="1"/>
  <c r="AI180" i="1"/>
  <c r="Y181" i="1"/>
  <c r="AA181" i="1"/>
  <c r="AC181" i="1"/>
  <c r="AE181" i="1"/>
  <c r="AG181" i="1"/>
  <c r="AI181" i="1"/>
  <c r="Y182" i="1"/>
  <c r="AA182" i="1"/>
  <c r="AC182" i="1"/>
  <c r="AE182" i="1"/>
  <c r="AG182" i="1"/>
  <c r="AI182" i="1"/>
  <c r="Y183" i="1"/>
  <c r="AA183" i="1"/>
  <c r="AC183" i="1"/>
  <c r="AE183" i="1"/>
  <c r="AG183" i="1"/>
  <c r="AI183" i="1"/>
  <c r="Y184" i="1"/>
  <c r="AA184" i="1"/>
  <c r="AC184" i="1"/>
  <c r="AE184" i="1"/>
  <c r="AG184" i="1"/>
  <c r="AI184" i="1"/>
  <c r="Y185" i="1"/>
  <c r="AA185" i="1"/>
  <c r="AC185" i="1"/>
  <c r="AE185" i="1"/>
  <c r="AG185" i="1"/>
  <c r="AI185" i="1"/>
  <c r="Y186" i="1"/>
  <c r="AA186" i="1"/>
  <c r="AC186" i="1"/>
  <c r="AE186" i="1"/>
  <c r="AG186" i="1"/>
  <c r="AI186" i="1"/>
  <c r="Y187" i="1"/>
  <c r="AA187" i="1"/>
  <c r="AC187" i="1"/>
  <c r="AE187" i="1"/>
  <c r="AG187" i="1"/>
  <c r="AI187" i="1"/>
  <c r="Y191" i="1"/>
  <c r="AA191" i="1"/>
  <c r="AC191" i="1"/>
  <c r="AE191" i="1"/>
  <c r="AG191" i="1"/>
  <c r="AI191" i="1"/>
  <c r="Y192" i="1"/>
  <c r="AA192" i="1"/>
  <c r="AC192" i="1"/>
  <c r="AE192" i="1"/>
  <c r="AG192" i="1"/>
  <c r="AI192" i="1"/>
  <c r="Y193" i="1"/>
  <c r="AA193" i="1"/>
  <c r="AB193" i="1"/>
  <c r="AC193" i="1"/>
  <c r="AE193" i="1"/>
  <c r="AG193" i="1"/>
  <c r="AI193" i="1"/>
  <c r="Y194" i="1"/>
  <c r="AA194" i="1"/>
  <c r="AC194" i="1"/>
  <c r="AE194" i="1"/>
  <c r="AG194" i="1"/>
  <c r="AI194" i="1"/>
  <c r="Y195" i="1"/>
  <c r="Z195" i="1"/>
  <c r="AA195" i="1"/>
  <c r="AB195" i="1"/>
  <c r="AC195" i="1"/>
  <c r="AE195" i="1"/>
  <c r="AG195" i="1"/>
  <c r="AI195" i="1"/>
  <c r="Y196" i="1"/>
  <c r="AA196" i="1"/>
  <c r="AC196" i="1"/>
  <c r="AE196" i="1"/>
  <c r="AG196" i="1"/>
  <c r="AI196" i="1"/>
  <c r="Y197" i="1"/>
  <c r="AA197" i="1"/>
  <c r="AC197" i="1"/>
  <c r="AE197" i="1"/>
  <c r="AG197" i="1"/>
  <c r="AI197" i="1"/>
  <c r="Y198" i="1"/>
  <c r="AA198" i="1"/>
  <c r="AC198" i="1"/>
  <c r="AE198" i="1"/>
  <c r="AG198" i="1"/>
  <c r="AI198" i="1"/>
  <c r="Y199" i="1"/>
  <c r="AA199" i="1"/>
  <c r="AC199" i="1"/>
  <c r="AE199" i="1"/>
  <c r="AG199" i="1"/>
  <c r="AI199" i="1"/>
  <c r="Y200" i="1"/>
  <c r="AA200" i="1"/>
  <c r="AC200" i="1"/>
  <c r="AE200" i="1"/>
  <c r="AG200" i="1"/>
  <c r="AI200" i="1"/>
  <c r="Y201" i="1"/>
  <c r="AA201" i="1"/>
  <c r="AC201" i="1"/>
  <c r="AE201" i="1"/>
  <c r="AG201" i="1"/>
  <c r="AI201" i="1"/>
  <c r="Y202" i="1"/>
  <c r="Z202" i="1"/>
  <c r="AA202" i="1"/>
  <c r="AB202" i="1"/>
  <c r="AC202" i="1"/>
  <c r="AE202" i="1"/>
  <c r="AG202" i="1"/>
  <c r="AI202" i="1"/>
  <c r="Y203" i="1"/>
  <c r="AA203" i="1"/>
  <c r="AC203" i="1"/>
  <c r="AE203" i="1"/>
  <c r="AG203" i="1"/>
  <c r="AI203" i="1"/>
  <c r="Y204" i="1"/>
  <c r="AA204" i="1"/>
  <c r="AC204" i="1"/>
  <c r="AE204" i="1"/>
  <c r="AG204" i="1"/>
  <c r="AI204" i="1"/>
  <c r="Y205" i="1"/>
  <c r="AA205" i="1"/>
  <c r="AC205" i="1"/>
  <c r="AE205" i="1"/>
  <c r="AG205" i="1"/>
  <c r="AI205" i="1"/>
  <c r="Y206" i="1"/>
  <c r="Z206" i="1"/>
  <c r="AA206" i="1"/>
  <c r="AC206" i="1"/>
  <c r="AE206" i="1"/>
  <c r="AG206" i="1"/>
  <c r="AI206" i="1"/>
  <c r="Y207" i="1"/>
  <c r="AA207" i="1"/>
  <c r="AC207" i="1"/>
  <c r="AE207" i="1"/>
  <c r="AG207" i="1"/>
  <c r="AI207" i="1"/>
  <c r="Y208" i="1"/>
  <c r="Z208" i="1"/>
  <c r="AA208" i="1" s="1"/>
  <c r="AC208" i="1"/>
  <c r="AE208" i="1"/>
  <c r="AG208" i="1"/>
  <c r="AI208" i="1"/>
  <c r="Y209" i="1"/>
  <c r="AA209" i="1"/>
  <c r="AC209" i="1"/>
  <c r="AE209" i="1"/>
  <c r="AG209" i="1"/>
  <c r="AI209" i="1"/>
  <c r="X210" i="1"/>
  <c r="Y210" i="1" s="1"/>
  <c r="AA210" i="1"/>
  <c r="AC210" i="1"/>
  <c r="AE210" i="1"/>
  <c r="AG210" i="1"/>
  <c r="AI210" i="1"/>
  <c r="Y214" i="1"/>
  <c r="AA214" i="1"/>
  <c r="AC214" i="1"/>
  <c r="AE214" i="1"/>
  <c r="AG214" i="1"/>
  <c r="AI214" i="1"/>
  <c r="Y215" i="1"/>
  <c r="AA215" i="1"/>
  <c r="AC215" i="1"/>
  <c r="AE215" i="1"/>
  <c r="AG215" i="1"/>
  <c r="AI215" i="1"/>
  <c r="Y216" i="1"/>
  <c r="AA216" i="1"/>
  <c r="AC216" i="1"/>
  <c r="AE216" i="1"/>
  <c r="AG216" i="1"/>
  <c r="AI216" i="1"/>
  <c r="Y217" i="1"/>
  <c r="AA217" i="1"/>
  <c r="AC217" i="1"/>
  <c r="AE217" i="1"/>
  <c r="AG217" i="1"/>
  <c r="AI217" i="1"/>
  <c r="Y218" i="1"/>
  <c r="AA218" i="1"/>
  <c r="AC218" i="1"/>
  <c r="AE218" i="1"/>
  <c r="AG218" i="1"/>
  <c r="AI218" i="1"/>
  <c r="Y219" i="1"/>
  <c r="AA219" i="1"/>
  <c r="AC219" i="1"/>
  <c r="AE219" i="1"/>
  <c r="AG219" i="1"/>
  <c r="AI219" i="1"/>
  <c r="Y220" i="1"/>
  <c r="AA220" i="1"/>
  <c r="AC220" i="1"/>
  <c r="AE220" i="1"/>
  <c r="AG220" i="1"/>
  <c r="AI220" i="1"/>
  <c r="Y221" i="1"/>
  <c r="AA221" i="1"/>
  <c r="AC221" i="1"/>
  <c r="AE221" i="1"/>
  <c r="AG221" i="1"/>
  <c r="AI221" i="1"/>
  <c r="Y222" i="1"/>
  <c r="AA222" i="1"/>
  <c r="AC222" i="1"/>
  <c r="AE222" i="1"/>
  <c r="AG222" i="1"/>
  <c r="AI222" i="1"/>
  <c r="Y223" i="1"/>
  <c r="AA223" i="1"/>
  <c r="AC223" i="1"/>
  <c r="AE223" i="1"/>
  <c r="AG223" i="1"/>
  <c r="AI223" i="1"/>
  <c r="Y237" i="1"/>
  <c r="AA237" i="1"/>
  <c r="AC237" i="1"/>
  <c r="AE237" i="1"/>
  <c r="AG237" i="1"/>
  <c r="AI237" i="1"/>
  <c r="Y238" i="1"/>
  <c r="AA238" i="1"/>
  <c r="AC238" i="1"/>
  <c r="AE238" i="1"/>
  <c r="AG238" i="1"/>
  <c r="AI238" i="1"/>
  <c r="Y239" i="1"/>
  <c r="AA239" i="1"/>
  <c r="AC239" i="1"/>
  <c r="AE239" i="1"/>
  <c r="AI239" i="1"/>
  <c r="Y240" i="1"/>
  <c r="AA240" i="1"/>
  <c r="AC240" i="1"/>
  <c r="AE240" i="1"/>
  <c r="AG240" i="1"/>
  <c r="AI240" i="1"/>
  <c r="Y241" i="1"/>
  <c r="AE241" i="1"/>
  <c r="AC242" i="1"/>
  <c r="AG242" i="1"/>
  <c r="AI242" i="1"/>
  <c r="Y243" i="1"/>
  <c r="AA243" i="1"/>
  <c r="AC243" i="1"/>
  <c r="AE243" i="1"/>
  <c r="AG243" i="1"/>
  <c r="AI243" i="1"/>
  <c r="Y244" i="1"/>
  <c r="AA244" i="1"/>
  <c r="AB244" i="1"/>
  <c r="AC244" i="1"/>
  <c r="AE244" i="1"/>
  <c r="AI244" i="1"/>
  <c r="Y245" i="1"/>
  <c r="AA245" i="1"/>
  <c r="AC245" i="1"/>
  <c r="AG245" i="1"/>
  <c r="AI245" i="1"/>
  <c r="AC246" i="1"/>
  <c r="AE246" i="1"/>
  <c r="AG246" i="1"/>
  <c r="AI246" i="1"/>
  <c r="Y247" i="1"/>
  <c r="AA247" i="1"/>
  <c r="AC247" i="1"/>
  <c r="AE247" i="1"/>
  <c r="AI247" i="1"/>
  <c r="Y248" i="1"/>
  <c r="AA248" i="1"/>
  <c r="AC248" i="1"/>
  <c r="AE248" i="1"/>
  <c r="AG248" i="1"/>
  <c r="AI248" i="1"/>
  <c r="Y249" i="1"/>
  <c r="AC249" i="1"/>
  <c r="AE249" i="1"/>
  <c r="AG249" i="1"/>
  <c r="Y250" i="1"/>
  <c r="AA250" i="1"/>
  <c r="AC250" i="1"/>
  <c r="AE250" i="1"/>
  <c r="AG250" i="1"/>
  <c r="Y251" i="1"/>
  <c r="AA251" i="1"/>
  <c r="AC251" i="1"/>
  <c r="AE251" i="1"/>
  <c r="AG251" i="1"/>
  <c r="AI251" i="1"/>
  <c r="Y252" i="1"/>
  <c r="AC252" i="1"/>
  <c r="AE252" i="1"/>
  <c r="AG252" i="1"/>
  <c r="AI252" i="1"/>
  <c r="Y253" i="1"/>
  <c r="AA253" i="1"/>
  <c r="AE253" i="1"/>
  <c r="AG253" i="1"/>
  <c r="AI253" i="1"/>
  <c r="Y254" i="1"/>
  <c r="AA254" i="1"/>
  <c r="AC254" i="1"/>
  <c r="AE254" i="1"/>
  <c r="AG254" i="1"/>
  <c r="AI254" i="1"/>
  <c r="Y255" i="1"/>
  <c r="AA255" i="1"/>
  <c r="AC255" i="1"/>
  <c r="AE255" i="1"/>
  <c r="AG255" i="1"/>
  <c r="Y256" i="1"/>
  <c r="AA256" i="1"/>
  <c r="AC256" i="1"/>
  <c r="AE256" i="1"/>
  <c r="AG256" i="1"/>
  <c r="AI256" i="1"/>
  <c r="Y257" i="1"/>
  <c r="AA257" i="1"/>
  <c r="AE257" i="1"/>
  <c r="AG257" i="1"/>
  <c r="AI257" i="1"/>
  <c r="Y258" i="1"/>
  <c r="AA258" i="1"/>
  <c r="AC258" i="1"/>
  <c r="AE258" i="1"/>
  <c r="AG258" i="1"/>
  <c r="AI258" i="1"/>
  <c r="AA259" i="1"/>
  <c r="AC259" i="1"/>
  <c r="AE259" i="1"/>
  <c r="AG259" i="1"/>
  <c r="Y262" i="1"/>
  <c r="AA262" i="1"/>
  <c r="AE262" i="1"/>
  <c r="AG262" i="1"/>
  <c r="AI262" i="1"/>
  <c r="Y263" i="1"/>
  <c r="AA263" i="1"/>
  <c r="AC263" i="1"/>
  <c r="AE263" i="1"/>
  <c r="AG263" i="1"/>
  <c r="AI263" i="1"/>
  <c r="AA264" i="1"/>
  <c r="AC264" i="1"/>
  <c r="AE264" i="1"/>
  <c r="AI264" i="1"/>
  <c r="AA265" i="1"/>
  <c r="AC265" i="1"/>
  <c r="AE265" i="1"/>
  <c r="AI265" i="1"/>
  <c r="Y266" i="1"/>
  <c r="AA266" i="1"/>
  <c r="AC266" i="1"/>
  <c r="AE266" i="1"/>
  <c r="AG266" i="1"/>
  <c r="Y267" i="1"/>
  <c r="AA267" i="1"/>
  <c r="AC267" i="1"/>
  <c r="AE267" i="1"/>
  <c r="AG267" i="1"/>
  <c r="AI267" i="1"/>
  <c r="Y268" i="1"/>
  <c r="AA268" i="1"/>
  <c r="AC268" i="1"/>
  <c r="AE268" i="1"/>
  <c r="AG268" i="1"/>
  <c r="AA269" i="1"/>
  <c r="AC269" i="1"/>
  <c r="AE269" i="1"/>
  <c r="AG269" i="1"/>
  <c r="Y270" i="1"/>
  <c r="AA270" i="1"/>
  <c r="AC270" i="1"/>
  <c r="AE270" i="1"/>
  <c r="AG270" i="1"/>
  <c r="AI270" i="1"/>
  <c r="Y271" i="1"/>
  <c r="AA271" i="1"/>
  <c r="AC271" i="1"/>
  <c r="AE271" i="1"/>
  <c r="AG271" i="1"/>
  <c r="Y272" i="1"/>
  <c r="AA272" i="1"/>
  <c r="AC272" i="1"/>
  <c r="AE272" i="1"/>
  <c r="AG272" i="1"/>
  <c r="AI272" i="1"/>
  <c r="Y274" i="1"/>
  <c r="AA274" i="1"/>
  <c r="AC274" i="1"/>
  <c r="AE274" i="1"/>
  <c r="AG274" i="1"/>
  <c r="AI274" i="1"/>
  <c r="Y275" i="1"/>
  <c r="AA275" i="1"/>
  <c r="AC275" i="1"/>
  <c r="AE275" i="1"/>
  <c r="AG275" i="1"/>
  <c r="AI275" i="1"/>
  <c r="Y276" i="1"/>
  <c r="AA276" i="1"/>
  <c r="AC276" i="1"/>
  <c r="AE276" i="1"/>
  <c r="AI276" i="1"/>
  <c r="Y277" i="1"/>
  <c r="AA277" i="1"/>
  <c r="AE277" i="1"/>
  <c r="AG277" i="1"/>
  <c r="AI277" i="1"/>
  <c r="Y278" i="1"/>
  <c r="AA278" i="1"/>
  <c r="AC278" i="1"/>
  <c r="AE278" i="1"/>
  <c r="AG278" i="1"/>
  <c r="AI278" i="1"/>
  <c r="Y279" i="1"/>
  <c r="AA279" i="1"/>
  <c r="AC279" i="1"/>
  <c r="AE279" i="1"/>
  <c r="AG279" i="1"/>
  <c r="AI279" i="1"/>
  <c r="Y280" i="1"/>
  <c r="AA280" i="1"/>
  <c r="AC280" i="1"/>
  <c r="AE280" i="1"/>
  <c r="AG280" i="1"/>
  <c r="AI280" i="1"/>
  <c r="Y281" i="1"/>
  <c r="AA281" i="1"/>
  <c r="AC281" i="1"/>
  <c r="AE281" i="1"/>
  <c r="AG281" i="1"/>
  <c r="AI281" i="1"/>
  <c r="Y285" i="1"/>
  <c r="AA285" i="1"/>
  <c r="AE285" i="1"/>
  <c r="AG285" i="1"/>
  <c r="AI285" i="1"/>
  <c r="Y286" i="1"/>
  <c r="AA286" i="1"/>
  <c r="AC286" i="1"/>
  <c r="AE286" i="1"/>
  <c r="AG286" i="1"/>
  <c r="AI286" i="1"/>
  <c r="AA287" i="1"/>
  <c r="AC287" i="1"/>
  <c r="AE287" i="1"/>
  <c r="AG287" i="1"/>
  <c r="AI287" i="1"/>
  <c r="Y288" i="1"/>
  <c r="AA288" i="1"/>
  <c r="AC288" i="1"/>
  <c r="AE288" i="1"/>
  <c r="AG288" i="1"/>
  <c r="AI288" i="1"/>
  <c r="Y289" i="1"/>
  <c r="AA289" i="1"/>
  <c r="AC289" i="1"/>
  <c r="AE289" i="1"/>
  <c r="AG289" i="1"/>
  <c r="AI289" i="1"/>
  <c r="Y290" i="1"/>
  <c r="AA290" i="1"/>
  <c r="AC290" i="1"/>
  <c r="AE290" i="1"/>
  <c r="AG290" i="1"/>
  <c r="AI290" i="1"/>
  <c r="Y291" i="1"/>
  <c r="AA291" i="1"/>
  <c r="AC291" i="1"/>
  <c r="AE291" i="1"/>
  <c r="AG291" i="1"/>
  <c r="AI291" i="1"/>
  <c r="Y292" i="1"/>
  <c r="AA292" i="1"/>
  <c r="AC292" i="1"/>
  <c r="AE292" i="1"/>
  <c r="AG292" i="1"/>
  <c r="AI292" i="1"/>
  <c r="Y293" i="1"/>
  <c r="AA293" i="1"/>
  <c r="AE293" i="1"/>
  <c r="AG293" i="1"/>
  <c r="AI293" i="1"/>
  <c r="Y294" i="1"/>
  <c r="AA294" i="1"/>
  <c r="AC294" i="1"/>
  <c r="AE294" i="1"/>
  <c r="AG294" i="1"/>
  <c r="AI294" i="1"/>
  <c r="Y295" i="1"/>
  <c r="AA295" i="1"/>
  <c r="AC295" i="1"/>
  <c r="AE295" i="1"/>
  <c r="AG295" i="1"/>
  <c r="AI295" i="1"/>
  <c r="Y296" i="1"/>
  <c r="AA296" i="1"/>
  <c r="AC296" i="1"/>
  <c r="AE296" i="1"/>
  <c r="AG296" i="1"/>
  <c r="AI296" i="1"/>
  <c r="AA297" i="1"/>
  <c r="AC297" i="1"/>
  <c r="AE297" i="1"/>
  <c r="AI297" i="1"/>
  <c r="AA298" i="1"/>
  <c r="AC298" i="1"/>
  <c r="AE298" i="1"/>
  <c r="AG298" i="1"/>
  <c r="AI298" i="1"/>
  <c r="Y299" i="1"/>
  <c r="AA299" i="1"/>
  <c r="AE299" i="1"/>
  <c r="AG299" i="1"/>
  <c r="AI299" i="1"/>
  <c r="Y300" i="1"/>
  <c r="AA300" i="1"/>
  <c r="AC300" i="1"/>
  <c r="AG300" i="1"/>
  <c r="AI300" i="1"/>
  <c r="Y301" i="1"/>
  <c r="AA301" i="1"/>
  <c r="AC301" i="1"/>
  <c r="AE301" i="1"/>
  <c r="AG301" i="1"/>
  <c r="AI301" i="1"/>
  <c r="AA302" i="1"/>
  <c r="AC302" i="1"/>
  <c r="AE302" i="1"/>
  <c r="AI302" i="1"/>
  <c r="AA303" i="1"/>
  <c r="AC303" i="1"/>
  <c r="AE303" i="1"/>
  <c r="AG303" i="1"/>
  <c r="AI303" i="1"/>
  <c r="Y304" i="1"/>
  <c r="AA304" i="1"/>
  <c r="AC304" i="1"/>
  <c r="AE304" i="1"/>
  <c r="AG304" i="1"/>
  <c r="AI304" i="1"/>
  <c r="Y305" i="1"/>
  <c r="AA305" i="1"/>
  <c r="AC305" i="1"/>
  <c r="AE305" i="1"/>
  <c r="AG305" i="1"/>
  <c r="AI305" i="1"/>
  <c r="AA306" i="1"/>
  <c r="AC306" i="1"/>
  <c r="AE306" i="1"/>
  <c r="AG306" i="1"/>
  <c r="AI306" i="1"/>
  <c r="Y310" i="1"/>
  <c r="AA310" i="1"/>
  <c r="AC310" i="1"/>
  <c r="AE310" i="1"/>
  <c r="AG310" i="1"/>
  <c r="AA311" i="1"/>
  <c r="AC311" i="1"/>
  <c r="AE311" i="1"/>
  <c r="AG311" i="1"/>
  <c r="AI311" i="1"/>
  <c r="Y312" i="1"/>
  <c r="AA312" i="1"/>
  <c r="AE312" i="1"/>
  <c r="AG312" i="1"/>
  <c r="AI312" i="1"/>
  <c r="AA313" i="1"/>
  <c r="AC313" i="1"/>
  <c r="AE313" i="1"/>
  <c r="AG313" i="1"/>
  <c r="AI313" i="1"/>
  <c r="Y314" i="1"/>
  <c r="AA314" i="1"/>
  <c r="AC314" i="1"/>
  <c r="AE314" i="1"/>
  <c r="AG314" i="1"/>
  <c r="AI314" i="1"/>
  <c r="AA315" i="1"/>
  <c r="AC315" i="1"/>
  <c r="AI315" i="1"/>
  <c r="AA316" i="1"/>
  <c r="AC316" i="1"/>
  <c r="AE316" i="1"/>
  <c r="AG316" i="1"/>
  <c r="AA317" i="1"/>
  <c r="AC317" i="1"/>
  <c r="AE317" i="1"/>
  <c r="AG317" i="1"/>
  <c r="AI317" i="1"/>
  <c r="X318" i="1"/>
  <c r="Y318" i="1" s="1"/>
  <c r="AC318" i="1"/>
  <c r="AE318" i="1"/>
  <c r="AG318" i="1"/>
  <c r="AI318" i="1"/>
  <c r="Y322" i="1"/>
  <c r="AA322" i="1"/>
  <c r="AC322" i="1"/>
  <c r="AE322" i="1"/>
  <c r="AG322" i="1"/>
  <c r="AI322" i="1"/>
  <c r="Y323" i="1"/>
  <c r="AA323" i="1"/>
  <c r="AE323" i="1"/>
  <c r="AI323" i="1"/>
  <c r="Y324" i="1"/>
  <c r="AA324" i="1"/>
  <c r="AC324" i="1"/>
  <c r="AE324" i="1"/>
  <c r="AG324" i="1"/>
  <c r="AI324" i="1"/>
  <c r="Y325" i="1"/>
  <c r="AA325" i="1"/>
  <c r="AC325" i="1"/>
  <c r="AE325" i="1"/>
  <c r="AG325" i="1"/>
  <c r="Y326" i="1"/>
  <c r="AA326" i="1"/>
  <c r="AC326" i="1"/>
  <c r="AE326" i="1"/>
  <c r="AG326" i="1"/>
  <c r="AI326" i="1"/>
  <c r="Y327" i="1"/>
  <c r="AA327" i="1"/>
  <c r="AC327" i="1"/>
  <c r="AE327" i="1"/>
  <c r="AG327" i="1"/>
  <c r="AI327" i="1"/>
  <c r="Y328" i="1"/>
  <c r="AA328" i="1"/>
  <c r="AC328" i="1"/>
  <c r="AG328" i="1"/>
  <c r="AI328" i="1"/>
  <c r="Y329" i="1"/>
  <c r="AA329" i="1"/>
  <c r="AC329" i="1"/>
  <c r="AE329" i="1"/>
  <c r="AG329" i="1"/>
  <c r="AI329" i="1"/>
  <c r="Y330" i="1"/>
  <c r="AA330" i="1"/>
  <c r="AG330" i="1"/>
  <c r="AI330" i="1"/>
  <c r="Y331" i="1"/>
  <c r="AC331" i="1"/>
  <c r="AG331" i="1"/>
  <c r="AI331" i="1"/>
  <c r="Y332" i="1"/>
  <c r="AA332" i="1"/>
  <c r="AC332" i="1"/>
  <c r="AE332" i="1"/>
  <c r="AG332" i="1"/>
  <c r="AI332" i="1"/>
  <c r="Y333" i="1"/>
  <c r="AA333" i="1"/>
  <c r="AC333" i="1"/>
  <c r="AE333" i="1"/>
  <c r="AG333" i="1"/>
  <c r="AI333" i="1"/>
  <c r="Y334" i="1"/>
  <c r="AA334" i="1"/>
  <c r="AC334" i="1"/>
  <c r="AE334" i="1"/>
  <c r="AG334" i="1"/>
  <c r="AI334" i="1"/>
  <c r="Y335" i="1"/>
  <c r="AA335" i="1"/>
  <c r="AC335" i="1"/>
  <c r="AE335" i="1"/>
  <c r="AG335" i="1"/>
  <c r="AI335" i="1"/>
  <c r="Y336" i="1"/>
  <c r="AA336" i="1"/>
  <c r="AC336" i="1"/>
  <c r="AE336" i="1"/>
  <c r="AG336" i="1"/>
  <c r="AI336" i="1"/>
  <c r="Y337" i="1"/>
  <c r="AA337" i="1"/>
  <c r="AC337" i="1"/>
  <c r="AE337" i="1"/>
  <c r="AG337" i="1"/>
  <c r="AI337" i="1"/>
  <c r="Y338" i="1"/>
  <c r="AA338" i="1"/>
  <c r="AC338" i="1"/>
  <c r="AE338" i="1"/>
  <c r="AG338" i="1"/>
  <c r="AI338" i="1"/>
  <c r="Y339" i="1"/>
  <c r="AA339" i="1"/>
  <c r="AC339" i="1"/>
  <c r="AE339" i="1"/>
  <c r="AG339" i="1"/>
  <c r="AI339" i="1"/>
  <c r="Y340" i="1"/>
  <c r="AA340" i="1"/>
  <c r="AC340" i="1"/>
  <c r="AE340" i="1"/>
  <c r="AG340" i="1"/>
  <c r="AI340" i="1"/>
  <c r="Y341" i="1"/>
  <c r="AA341" i="1"/>
  <c r="AC341" i="1"/>
  <c r="AE341" i="1"/>
  <c r="AG341" i="1"/>
  <c r="AI341" i="1"/>
  <c r="Y345" i="1"/>
  <c r="AA345" i="1"/>
  <c r="AC345" i="1"/>
  <c r="AE345" i="1"/>
  <c r="AG345" i="1"/>
  <c r="AI345" i="1"/>
  <c r="Z346" i="1"/>
  <c r="AA346" i="1" s="1"/>
  <c r="AB346" i="1"/>
  <c r="AC346" i="1" s="1"/>
  <c r="AE346" i="1"/>
  <c r="AH346" i="1"/>
  <c r="AI346" i="1"/>
  <c r="Y347" i="1"/>
  <c r="AA347" i="1"/>
  <c r="AC347" i="1"/>
  <c r="AE347" i="1"/>
  <c r="AG347" i="1"/>
  <c r="AI347" i="1"/>
  <c r="Y348" i="1"/>
  <c r="AA348" i="1"/>
  <c r="AB348" i="1"/>
  <c r="AC348" i="1"/>
  <c r="AE348" i="1"/>
  <c r="AG348" i="1"/>
  <c r="AI348" i="1"/>
  <c r="Y349" i="1"/>
  <c r="AA349" i="1"/>
  <c r="AC349" i="1"/>
  <c r="AE349" i="1"/>
  <c r="AG349" i="1"/>
  <c r="AI349" i="1"/>
  <c r="Y350" i="1"/>
  <c r="AA350" i="1"/>
  <c r="AC350" i="1"/>
  <c r="AG350" i="1"/>
  <c r="AI350" i="1"/>
  <c r="Y351" i="1"/>
  <c r="AA351" i="1"/>
  <c r="AC351" i="1"/>
  <c r="AE351" i="1"/>
  <c r="AG351" i="1"/>
  <c r="AI351" i="1"/>
  <c r="Y352" i="1"/>
  <c r="Z352" i="1"/>
  <c r="AA352" i="1" s="1"/>
  <c r="AC352" i="1"/>
  <c r="AE352" i="1"/>
  <c r="AG352" i="1"/>
  <c r="Y353" i="1"/>
  <c r="AA353" i="1"/>
  <c r="AC353" i="1"/>
  <c r="AE353" i="1"/>
  <c r="AG353" i="1"/>
  <c r="Y354" i="1"/>
  <c r="AA354" i="1"/>
  <c r="AC354" i="1"/>
  <c r="AE354" i="1"/>
  <c r="AG354" i="1"/>
  <c r="AI354" i="1"/>
  <c r="Y356" i="1"/>
  <c r="AA356" i="1"/>
  <c r="AC356" i="1"/>
  <c r="AE356" i="1"/>
  <c r="AG356" i="1"/>
  <c r="AI356" i="1"/>
  <c r="Y357" i="1"/>
  <c r="AA357" i="1"/>
  <c r="AC357" i="1"/>
  <c r="AG357" i="1"/>
  <c r="AI357" i="1"/>
  <c r="AA358" i="1"/>
  <c r="AC358" i="1"/>
  <c r="AE358" i="1"/>
  <c r="AI358" i="1"/>
  <c r="Y359" i="1"/>
  <c r="AA359" i="1"/>
  <c r="AC359" i="1"/>
  <c r="AE359" i="1"/>
  <c r="AG359" i="1"/>
  <c r="AI359" i="1"/>
  <c r="Y360" i="1"/>
  <c r="AA360" i="1"/>
  <c r="AC360" i="1"/>
  <c r="AE360" i="1"/>
  <c r="AG360" i="1"/>
  <c r="AI360" i="1"/>
  <c r="Y361" i="1"/>
  <c r="AA361" i="1"/>
  <c r="AC361" i="1"/>
  <c r="AE361" i="1"/>
  <c r="AG361" i="1"/>
  <c r="AI361" i="1"/>
  <c r="Y362" i="1"/>
  <c r="AA362" i="1"/>
  <c r="AC362" i="1"/>
  <c r="AE362" i="1"/>
  <c r="AG362" i="1"/>
  <c r="AI362" i="1"/>
  <c r="AA363" i="1"/>
  <c r="AC363" i="1"/>
  <c r="AE363" i="1"/>
  <c r="AG363" i="1"/>
  <c r="AI363" i="1"/>
  <c r="Y364" i="1"/>
  <c r="AA364" i="1"/>
  <c r="AC364" i="1"/>
  <c r="AE364" i="1"/>
  <c r="AG364" i="1"/>
  <c r="AI364" i="1"/>
  <c r="Y365" i="1"/>
  <c r="AA365" i="1"/>
  <c r="AC365" i="1"/>
  <c r="AE365" i="1"/>
  <c r="AG365" i="1"/>
  <c r="AI365" i="1"/>
  <c r="Y366" i="1"/>
  <c r="AA366" i="1"/>
  <c r="AC366" i="1"/>
  <c r="AG366" i="1"/>
  <c r="AI366" i="1"/>
  <c r="Y370" i="1"/>
  <c r="AA370" i="1"/>
  <c r="AC370" i="1"/>
  <c r="AE370" i="1"/>
  <c r="AG370" i="1"/>
  <c r="AI370" i="1"/>
  <c r="Y371" i="1"/>
  <c r="AA371" i="1"/>
  <c r="AC371" i="1"/>
  <c r="AE371" i="1"/>
  <c r="AG371" i="1"/>
  <c r="AI371" i="1"/>
  <c r="Y372" i="1"/>
  <c r="AA372" i="1"/>
  <c r="AC372" i="1"/>
  <c r="AE372" i="1"/>
  <c r="AG372" i="1"/>
  <c r="AI372" i="1"/>
  <c r="Y373" i="1"/>
  <c r="AA373" i="1"/>
  <c r="AC373" i="1"/>
  <c r="AE373" i="1"/>
  <c r="AG373" i="1"/>
  <c r="AI373" i="1"/>
  <c r="Y374" i="1"/>
  <c r="AA374" i="1"/>
  <c r="AC374" i="1"/>
  <c r="AG374" i="1"/>
  <c r="AI374" i="1"/>
  <c r="Y375" i="1"/>
  <c r="AA375" i="1"/>
  <c r="AC375" i="1"/>
  <c r="AE375" i="1"/>
  <c r="AG375" i="1"/>
  <c r="AI375" i="1"/>
  <c r="Y376" i="1"/>
  <c r="AA376" i="1"/>
  <c r="AC376" i="1"/>
  <c r="AE376" i="1"/>
  <c r="AG376" i="1"/>
  <c r="AI376" i="1"/>
  <c r="Y377" i="1"/>
  <c r="AA377" i="1"/>
  <c r="AC377" i="1"/>
  <c r="AE377" i="1"/>
  <c r="AI377" i="1"/>
  <c r="Y378" i="1"/>
  <c r="AA378" i="1"/>
  <c r="AC378" i="1"/>
  <c r="AE378" i="1"/>
  <c r="AG378" i="1"/>
  <c r="AI378" i="1"/>
  <c r="AC379" i="1"/>
  <c r="AF379" i="1"/>
  <c r="AG379" i="1" s="1"/>
  <c r="AI379" i="1"/>
  <c r="Y380" i="1"/>
  <c r="AA380" i="1"/>
  <c r="AC380" i="1"/>
  <c r="AE380" i="1"/>
  <c r="AG380" i="1"/>
  <c r="Y381" i="1"/>
  <c r="AA381" i="1"/>
  <c r="AC381" i="1"/>
  <c r="AE381" i="1"/>
  <c r="AG381" i="1"/>
  <c r="AI381" i="1"/>
  <c r="Y382" i="1"/>
  <c r="AA382" i="1"/>
  <c r="AC382" i="1"/>
  <c r="AE382" i="1"/>
  <c r="AG382" i="1"/>
  <c r="AI382" i="1"/>
  <c r="Y383" i="1"/>
  <c r="AA383" i="1"/>
  <c r="AC383" i="1"/>
  <c r="AE383" i="1"/>
  <c r="AG383" i="1"/>
  <c r="AI383" i="1"/>
  <c r="Y384" i="1"/>
  <c r="AA384" i="1"/>
  <c r="AC384" i="1"/>
  <c r="AE384" i="1"/>
  <c r="AG384" i="1"/>
  <c r="AI384" i="1"/>
  <c r="Y385" i="1"/>
  <c r="AA385" i="1"/>
  <c r="AC385" i="1"/>
  <c r="AE385" i="1"/>
  <c r="AG385" i="1"/>
  <c r="AI385" i="1"/>
  <c r="Y386" i="1"/>
  <c r="AA386" i="1"/>
  <c r="AC386" i="1"/>
  <c r="AE386" i="1"/>
  <c r="AG386" i="1"/>
  <c r="AI386" i="1"/>
  <c r="Y387" i="1"/>
  <c r="AA387" i="1"/>
  <c r="AC387" i="1"/>
  <c r="AE387" i="1"/>
  <c r="AG387" i="1"/>
  <c r="AI387" i="1"/>
  <c r="Y388" i="1"/>
  <c r="AA388" i="1"/>
  <c r="AC388" i="1"/>
  <c r="AG388" i="1"/>
  <c r="AI388" i="1"/>
  <c r="Y389" i="1"/>
  <c r="AA389" i="1"/>
  <c r="AE389" i="1"/>
  <c r="AG389" i="1"/>
  <c r="AI389" i="1"/>
  <c r="Y393" i="1"/>
  <c r="AA393" i="1"/>
  <c r="AC393" i="1"/>
  <c r="AE393" i="1"/>
  <c r="AG393" i="1"/>
  <c r="AI393" i="1"/>
  <c r="Y394" i="1"/>
  <c r="AA394" i="1"/>
  <c r="AC394" i="1"/>
  <c r="AE394" i="1"/>
  <c r="AG394" i="1"/>
  <c r="AI394" i="1"/>
  <c r="Y395" i="1"/>
  <c r="AA395" i="1"/>
  <c r="AC395" i="1"/>
  <c r="AE395" i="1"/>
  <c r="AG395" i="1"/>
  <c r="AI395" i="1"/>
  <c r="Y396" i="1"/>
  <c r="AA396" i="1"/>
  <c r="AC396" i="1"/>
  <c r="AE396" i="1"/>
  <c r="AG396" i="1"/>
  <c r="AI396" i="1"/>
  <c r="Y397" i="1"/>
  <c r="AA397" i="1"/>
  <c r="AC397" i="1"/>
  <c r="AE397" i="1"/>
  <c r="AG397" i="1"/>
  <c r="AI397" i="1"/>
  <c r="Y398" i="1"/>
  <c r="AA398" i="1"/>
  <c r="AC398" i="1"/>
  <c r="AE398" i="1"/>
  <c r="AG398" i="1"/>
  <c r="Y399" i="1"/>
  <c r="AA399" i="1"/>
  <c r="AC399" i="1"/>
  <c r="AE399" i="1"/>
  <c r="AG399" i="1"/>
  <c r="AI399" i="1"/>
  <c r="Y400" i="1"/>
  <c r="AA400" i="1"/>
  <c r="AC400" i="1"/>
  <c r="AE400" i="1"/>
  <c r="AG400" i="1"/>
  <c r="AI400" i="1"/>
  <c r="Y401" i="1"/>
  <c r="AA401" i="1"/>
  <c r="AC401" i="1"/>
  <c r="AE401" i="1"/>
  <c r="AG401" i="1"/>
  <c r="AI401" i="1"/>
  <c r="Y402" i="1"/>
  <c r="AA402" i="1"/>
  <c r="AC402" i="1"/>
  <c r="AE402" i="1"/>
  <c r="AG402" i="1"/>
  <c r="AI402" i="1"/>
  <c r="Y403" i="1"/>
  <c r="AA403" i="1"/>
  <c r="AC403" i="1"/>
  <c r="AE403" i="1"/>
  <c r="AG403" i="1"/>
  <c r="AI403" i="1"/>
  <c r="Y404" i="1"/>
  <c r="AA404" i="1"/>
  <c r="AC404" i="1"/>
  <c r="AG404" i="1"/>
  <c r="AI404" i="1"/>
  <c r="Y405" i="1"/>
  <c r="AA405" i="1"/>
  <c r="AC405" i="1"/>
  <c r="AE405" i="1"/>
  <c r="AG405" i="1"/>
  <c r="AI405" i="1"/>
  <c r="Y406" i="1"/>
  <c r="AA406" i="1"/>
  <c r="AC406" i="1"/>
  <c r="AE406" i="1"/>
  <c r="AG406" i="1"/>
  <c r="AI406" i="1"/>
  <c r="AA407" i="1"/>
  <c r="AC407" i="1"/>
  <c r="AE407" i="1"/>
  <c r="AG407" i="1"/>
  <c r="AI407" i="1"/>
  <c r="Y408" i="1"/>
  <c r="AA408" i="1"/>
  <c r="AC408" i="1"/>
  <c r="AE408" i="1"/>
  <c r="AG408" i="1"/>
  <c r="AI408" i="1"/>
  <c r="Y409" i="1"/>
  <c r="Y410" i="1"/>
  <c r="AA410" i="1"/>
  <c r="AC410" i="1"/>
  <c r="AE410" i="1"/>
  <c r="AG410" i="1"/>
  <c r="AI410" i="1"/>
  <c r="Y411" i="1"/>
  <c r="AA411" i="1"/>
  <c r="AC411" i="1"/>
  <c r="AE411" i="1"/>
  <c r="AG411" i="1"/>
  <c r="AI411" i="1"/>
  <c r="Y412" i="1"/>
  <c r="AA412" i="1"/>
  <c r="AC412" i="1"/>
  <c r="AE412" i="1"/>
  <c r="AG412" i="1"/>
  <c r="AI412" i="1"/>
  <c r="Y413" i="1"/>
  <c r="AA413" i="1"/>
  <c r="AC413" i="1"/>
  <c r="AG413" i="1"/>
  <c r="AI413" i="1"/>
  <c r="Y414" i="1"/>
  <c r="AA414" i="1"/>
  <c r="AC414" i="1"/>
  <c r="AE414" i="1"/>
  <c r="AG414" i="1"/>
  <c r="AI414" i="1"/>
  <c r="Y415" i="1"/>
  <c r="AA415" i="1"/>
  <c r="AC415" i="1"/>
  <c r="AE415" i="1"/>
  <c r="AG415" i="1"/>
  <c r="AI415" i="1"/>
  <c r="Y416" i="1"/>
  <c r="AA416" i="1"/>
  <c r="AC416" i="1"/>
  <c r="AG416" i="1"/>
  <c r="AI416" i="1"/>
  <c r="Y420" i="1"/>
  <c r="AC420" i="1"/>
  <c r="AE420" i="1"/>
  <c r="AG420" i="1"/>
  <c r="AI420" i="1"/>
  <c r="AA421" i="1"/>
  <c r="AC421" i="1"/>
  <c r="AE421" i="1"/>
  <c r="AI421" i="1"/>
  <c r="X422" i="1"/>
  <c r="Y422" i="1"/>
  <c r="Z422" i="1"/>
  <c r="AA422" i="1"/>
  <c r="AB422" i="1"/>
  <c r="AC422" i="1"/>
  <c r="AD422" i="1"/>
  <c r="AE422" i="1"/>
  <c r="AF422" i="1"/>
  <c r="AG422" i="1"/>
  <c r="AI422" i="1"/>
  <c r="Y423" i="1"/>
  <c r="AA423" i="1"/>
  <c r="AC423" i="1"/>
  <c r="AE423" i="1"/>
  <c r="AG423" i="1"/>
  <c r="AI423" i="1"/>
  <c r="Y424" i="1"/>
  <c r="AA424" i="1"/>
  <c r="AC424" i="1"/>
  <c r="AE424" i="1"/>
  <c r="AG424" i="1"/>
  <c r="AI424" i="1"/>
  <c r="Y425" i="1"/>
  <c r="AA425" i="1"/>
  <c r="AC425" i="1"/>
  <c r="AE425" i="1"/>
  <c r="AG425" i="1"/>
  <c r="Y426" i="1"/>
  <c r="AA426" i="1"/>
  <c r="AC426" i="1"/>
  <c r="AE426" i="1"/>
  <c r="AG426" i="1"/>
  <c r="AI426" i="1"/>
  <c r="AA427" i="1"/>
  <c r="AC427" i="1"/>
  <c r="AE427" i="1"/>
  <c r="AG427" i="1"/>
  <c r="AI427" i="1"/>
  <c r="Y428" i="1"/>
  <c r="AA428" i="1"/>
  <c r="AC428" i="1"/>
  <c r="AE428" i="1"/>
  <c r="AG428" i="1"/>
  <c r="AI428" i="1"/>
  <c r="Y429" i="1"/>
  <c r="AA429" i="1"/>
  <c r="AB429" i="1"/>
  <c r="AC429" i="1" s="1"/>
  <c r="AE429" i="1"/>
  <c r="AG429" i="1"/>
  <c r="AI429" i="1"/>
  <c r="Y430" i="1"/>
  <c r="AA430" i="1"/>
  <c r="AC430" i="1"/>
  <c r="AE430" i="1"/>
  <c r="AG430" i="1"/>
  <c r="AH430" i="1"/>
  <c r="AI430" i="1" s="1"/>
  <c r="X431" i="1"/>
  <c r="Y431" i="1" s="1"/>
  <c r="AA431" i="1"/>
  <c r="AD431" i="1"/>
  <c r="AE431" i="1"/>
  <c r="AF431" i="1"/>
  <c r="AG431" i="1"/>
  <c r="AH431" i="1"/>
  <c r="AI431" i="1"/>
  <c r="Y432" i="1"/>
  <c r="AA432" i="1"/>
  <c r="AC432" i="1"/>
  <c r="AE432" i="1"/>
  <c r="AG432" i="1"/>
  <c r="AI432" i="1"/>
  <c r="Y433" i="1"/>
  <c r="AA433" i="1"/>
  <c r="AC433" i="1"/>
  <c r="AE433" i="1"/>
  <c r="AG433" i="1"/>
  <c r="AI433" i="1"/>
  <c r="AA434" i="1"/>
  <c r="AC434" i="1"/>
  <c r="AE434" i="1"/>
  <c r="AG434" i="1"/>
  <c r="AI434" i="1"/>
  <c r="Y435" i="1"/>
  <c r="AA435" i="1"/>
  <c r="AC435" i="1"/>
  <c r="AE435" i="1"/>
  <c r="AG435" i="1"/>
  <c r="AI435" i="1"/>
  <c r="Y436" i="1"/>
  <c r="AA436" i="1"/>
  <c r="AC436" i="1"/>
  <c r="AE436" i="1"/>
  <c r="AG436" i="1"/>
  <c r="AI436" i="1"/>
  <c r="Y437" i="1"/>
  <c r="AC437" i="1"/>
  <c r="AG437" i="1"/>
  <c r="Y438" i="1"/>
  <c r="AA438" i="1"/>
  <c r="AC438" i="1"/>
  <c r="AE438" i="1"/>
  <c r="AG438" i="1"/>
  <c r="AI438" i="1"/>
  <c r="Y439" i="1"/>
  <c r="AA439" i="1"/>
  <c r="AE439" i="1"/>
  <c r="AG439" i="1"/>
  <c r="AI439" i="1"/>
  <c r="Y440" i="1"/>
  <c r="AA440" i="1"/>
  <c r="AC440" i="1"/>
  <c r="AE440" i="1"/>
  <c r="AG440" i="1"/>
  <c r="AI440" i="1"/>
  <c r="Y441" i="1"/>
  <c r="AA441" i="1"/>
  <c r="AC441" i="1"/>
  <c r="AE441" i="1"/>
  <c r="AG441" i="1"/>
  <c r="AI441" i="1"/>
  <c r="Y442" i="1"/>
  <c r="AA442" i="1"/>
  <c r="AC442" i="1"/>
  <c r="AE442" i="1"/>
  <c r="AG442" i="1"/>
  <c r="AI442" i="1"/>
  <c r="Y443" i="1"/>
  <c r="AA443" i="1"/>
  <c r="AC443" i="1"/>
  <c r="AE443" i="1"/>
  <c r="AG443" i="1"/>
  <c r="AI443" i="1"/>
  <c r="Y444" i="1"/>
  <c r="AA444" i="1"/>
  <c r="AC444" i="1"/>
  <c r="AE444" i="1"/>
  <c r="AG444" i="1"/>
  <c r="AI444" i="1"/>
  <c r="W262" i="1"/>
  <c r="G376" i="1" l="1"/>
  <c r="Y6" i="8" l="1"/>
  <c r="Z6" i="8"/>
  <c r="AA6" i="8" s="1"/>
  <c r="AC6" i="8"/>
  <c r="AE6" i="8"/>
  <c r="AG6" i="8"/>
  <c r="Y7" i="8"/>
  <c r="AA7" i="8"/>
  <c r="AC7" i="8"/>
  <c r="AE7" i="8"/>
  <c r="AG7" i="8"/>
  <c r="Y8" i="8"/>
  <c r="AA8" i="8"/>
  <c r="AC8" i="8"/>
  <c r="AE8" i="8"/>
  <c r="AG8" i="8"/>
  <c r="Y10" i="8"/>
  <c r="AA10" i="8"/>
  <c r="AC10" i="8"/>
  <c r="AE10" i="8"/>
  <c r="AG10" i="8"/>
  <c r="Y11" i="8"/>
  <c r="AA11" i="8"/>
  <c r="AC11" i="8"/>
  <c r="AE11" i="8"/>
  <c r="AG11" i="8"/>
  <c r="Y12" i="8"/>
  <c r="AA12" i="8"/>
  <c r="AC12" i="8"/>
  <c r="AE12" i="8"/>
  <c r="AG12" i="8"/>
  <c r="Y13" i="8"/>
  <c r="AA13" i="8"/>
  <c r="AC13" i="8"/>
  <c r="AE13" i="8"/>
  <c r="AG13" i="8"/>
  <c r="Y14" i="8"/>
  <c r="Z14" i="8"/>
  <c r="AA14" i="8" s="1"/>
  <c r="AC14" i="8"/>
  <c r="AE14" i="8"/>
  <c r="AG14" i="8"/>
  <c r="Y15" i="8"/>
  <c r="AA15" i="8"/>
  <c r="AC15" i="8"/>
  <c r="AE15" i="8"/>
  <c r="AG15" i="8"/>
  <c r="Y16" i="8"/>
  <c r="Z16" i="8"/>
  <c r="AA16" i="8" s="1"/>
  <c r="AC16" i="8"/>
  <c r="AD16" i="8"/>
  <c r="AE16" i="8"/>
  <c r="AG16" i="8"/>
  <c r="Y17" i="8"/>
  <c r="AA17" i="8"/>
  <c r="AB17" i="8"/>
  <c r="AC17" i="8" s="1"/>
  <c r="AE17" i="8"/>
  <c r="AG17" i="8"/>
  <c r="Y18" i="8"/>
  <c r="AA18" i="8"/>
  <c r="AC18" i="8"/>
  <c r="AD18" i="8"/>
  <c r="AE18" i="8" s="1"/>
  <c r="AG18" i="8"/>
  <c r="Y19" i="8"/>
  <c r="AA19" i="8"/>
  <c r="AC19" i="8"/>
  <c r="AE19" i="8"/>
  <c r="AG19" i="8"/>
  <c r="Y20" i="8"/>
  <c r="AA20" i="8"/>
  <c r="AC20" i="8"/>
  <c r="AE20" i="8"/>
  <c r="AG20" i="8"/>
  <c r="Y21" i="8"/>
  <c r="AA21" i="8"/>
  <c r="AC21" i="8"/>
  <c r="AE21" i="8"/>
  <c r="AG21" i="8"/>
  <c r="Y22" i="8"/>
  <c r="AA22" i="8"/>
  <c r="AC22" i="8"/>
  <c r="AE22" i="8"/>
  <c r="AG22" i="8"/>
  <c r="Y23" i="8"/>
  <c r="Z23" i="8"/>
  <c r="AA23" i="8" s="1"/>
  <c r="AB23" i="8"/>
  <c r="AC23" i="8" s="1"/>
  <c r="AD23" i="8"/>
  <c r="AE23" i="8" s="1"/>
  <c r="AG23" i="8"/>
  <c r="Y24" i="8"/>
  <c r="AA24" i="8"/>
  <c r="AC24" i="8"/>
  <c r="AE24" i="8"/>
  <c r="AG24" i="8"/>
  <c r="Y25" i="8"/>
  <c r="AA25" i="8"/>
  <c r="AC25" i="8"/>
  <c r="AE25" i="8"/>
  <c r="AG25" i="8"/>
  <c r="Y29" i="8"/>
  <c r="AA29" i="8"/>
  <c r="AC29" i="8"/>
  <c r="AE29" i="8"/>
  <c r="AG29" i="8"/>
  <c r="Y30" i="8"/>
  <c r="AA30" i="8"/>
  <c r="AC30" i="8"/>
  <c r="AE30" i="8"/>
  <c r="AG30" i="8"/>
  <c r="Y31" i="8"/>
  <c r="Z31" i="8"/>
  <c r="AA31" i="8" s="1"/>
  <c r="AC31" i="8"/>
  <c r="AE31" i="8"/>
  <c r="AG31" i="8"/>
  <c r="Y32" i="8"/>
  <c r="AA32" i="8"/>
  <c r="AC32" i="8"/>
  <c r="AE32" i="8"/>
  <c r="AG32" i="8"/>
  <c r="Y33" i="8"/>
  <c r="AA33" i="8"/>
  <c r="AC33" i="8"/>
  <c r="AE33" i="8"/>
  <c r="AG33" i="8"/>
  <c r="Y34" i="8"/>
  <c r="AA34" i="8"/>
  <c r="AC34" i="8"/>
  <c r="AE34" i="8"/>
  <c r="AG34" i="8"/>
  <c r="Y35" i="8"/>
  <c r="AA35" i="8"/>
  <c r="AC35" i="8"/>
  <c r="AE35" i="8"/>
  <c r="AG35" i="8"/>
  <c r="Y36" i="8"/>
  <c r="AA36" i="8"/>
  <c r="AC36" i="8"/>
  <c r="AE36" i="8"/>
  <c r="AG36" i="8"/>
  <c r="Y37" i="8"/>
  <c r="Z37" i="8"/>
  <c r="AA37" i="8" s="1"/>
  <c r="AC37" i="8"/>
  <c r="AE37" i="8"/>
  <c r="AG37" i="8"/>
  <c r="Y38" i="8"/>
  <c r="Z38" i="8"/>
  <c r="AA38" i="8" s="1"/>
  <c r="AC38" i="8"/>
  <c r="AE38" i="8"/>
  <c r="AG38" i="8"/>
  <c r="Y39" i="8"/>
  <c r="Z39" i="8"/>
  <c r="AA39" i="8" s="1"/>
  <c r="AC39" i="8"/>
  <c r="AD39" i="8"/>
  <c r="AE39" i="8"/>
  <c r="AG39" i="8"/>
  <c r="Y40" i="8"/>
  <c r="AA40" i="8"/>
  <c r="AC40" i="8"/>
  <c r="AE40" i="8"/>
  <c r="AG40" i="8"/>
  <c r="Y41" i="8"/>
  <c r="AA41" i="8"/>
  <c r="AC41" i="8"/>
  <c r="AE41" i="8"/>
  <c r="AG41" i="8"/>
  <c r="Y42" i="8"/>
  <c r="Z42" i="8"/>
  <c r="AA42" i="8"/>
  <c r="AB42" i="8"/>
  <c r="AC42" i="8"/>
  <c r="AE42" i="8"/>
  <c r="AG42" i="8"/>
  <c r="Y43" i="8"/>
  <c r="Z43" i="8"/>
  <c r="AA43" i="8" s="1"/>
  <c r="AB43" i="8"/>
  <c r="AC43" i="8" s="1"/>
  <c r="AE43" i="8"/>
  <c r="AG43" i="8"/>
  <c r="Y44" i="8"/>
  <c r="AA44" i="8"/>
  <c r="AC44" i="8"/>
  <c r="AE44" i="8"/>
  <c r="AG44" i="8"/>
  <c r="Y45" i="8"/>
  <c r="Z45" i="8"/>
  <c r="AA45" i="8" s="1"/>
  <c r="AC45" i="8"/>
  <c r="AD45" i="8"/>
  <c r="AE45" i="8" s="1"/>
  <c r="AG45" i="8"/>
  <c r="Y46" i="8"/>
  <c r="Z46" i="8"/>
  <c r="AA46" i="8" s="1"/>
  <c r="AB46" i="8"/>
  <c r="AC46" i="8" s="1"/>
  <c r="AE46" i="8"/>
  <c r="AG46" i="8"/>
  <c r="Y47" i="8"/>
  <c r="Z47" i="8"/>
  <c r="AA47" i="8" s="1"/>
  <c r="AB47" i="8"/>
  <c r="AC47" i="8" s="1"/>
  <c r="AE47" i="8"/>
  <c r="AG47" i="8"/>
  <c r="AD49" i="8"/>
  <c r="AE49" i="8" s="1"/>
  <c r="AG49" i="8"/>
  <c r="Y52" i="8"/>
  <c r="AA52" i="8"/>
  <c r="AC52" i="8"/>
  <c r="AE52" i="8"/>
  <c r="AG52" i="8"/>
  <c r="Y53" i="8"/>
  <c r="Z53" i="8"/>
  <c r="AA53" i="8"/>
  <c r="AC53" i="8"/>
  <c r="AE53" i="8"/>
  <c r="AG53" i="8"/>
  <c r="Y54" i="8"/>
  <c r="AA54" i="8"/>
  <c r="AB54" i="8"/>
  <c r="AC54" i="8" s="1"/>
  <c r="AD54" i="8"/>
  <c r="AE54" i="8" s="1"/>
  <c r="AG54" i="8"/>
  <c r="Y55" i="8"/>
  <c r="Z55" i="8"/>
  <c r="AA55" i="8" s="1"/>
  <c r="AC55" i="8"/>
  <c r="AD55" i="8"/>
  <c r="AE55" i="8" s="1"/>
  <c r="AG55" i="8"/>
  <c r="Y56" i="8"/>
  <c r="AA56" i="8"/>
  <c r="AC56" i="8"/>
  <c r="AE56" i="8"/>
  <c r="AG56" i="8"/>
  <c r="Y57" i="8"/>
  <c r="AA57" i="8"/>
  <c r="AC57" i="8"/>
  <c r="AE57" i="8"/>
  <c r="AG57" i="8"/>
  <c r="Y58" i="8"/>
  <c r="AA58" i="8"/>
  <c r="AC58" i="8"/>
  <c r="AE58" i="8"/>
  <c r="AG58" i="8"/>
  <c r="Y59" i="8"/>
  <c r="AA59" i="8"/>
  <c r="AC59" i="8"/>
  <c r="AE59" i="8"/>
  <c r="AG59" i="8"/>
  <c r="Y60" i="8"/>
  <c r="AA60" i="8"/>
  <c r="AC60" i="8"/>
  <c r="AE60" i="8"/>
  <c r="AG60" i="8"/>
  <c r="Y61" i="8"/>
  <c r="AA61" i="8"/>
  <c r="AB61" i="8"/>
  <c r="AC61" i="8" s="1"/>
  <c r="AE61" i="8"/>
  <c r="AG61" i="8"/>
  <c r="Y62" i="8"/>
  <c r="AA62" i="8"/>
  <c r="AC62" i="8"/>
  <c r="AE62" i="8"/>
  <c r="AG62" i="8"/>
  <c r="Y63" i="8"/>
  <c r="AA63" i="8"/>
  <c r="AC63" i="8"/>
  <c r="AE63" i="8"/>
  <c r="AG63" i="8"/>
  <c r="Y64" i="8"/>
  <c r="AA64" i="8"/>
  <c r="AC64" i="8"/>
  <c r="AE64" i="8"/>
  <c r="AG64" i="8"/>
  <c r="Y65" i="8"/>
  <c r="AA65" i="8"/>
  <c r="AC65" i="8"/>
  <c r="AE65" i="8"/>
  <c r="AG65" i="8"/>
  <c r="Y66" i="8"/>
  <c r="AA66" i="8"/>
  <c r="AC66" i="8"/>
  <c r="AE66" i="8"/>
  <c r="AG66" i="8"/>
  <c r="Y67" i="8"/>
  <c r="Z67" i="8"/>
  <c r="AA67" i="8" s="1"/>
  <c r="AC67" i="8"/>
  <c r="AE67" i="8"/>
  <c r="AG67" i="8"/>
  <c r="Y68" i="8"/>
  <c r="Z68" i="8"/>
  <c r="AA68" i="8" s="1"/>
  <c r="AC68" i="8"/>
  <c r="AE68" i="8"/>
  <c r="AG68" i="8"/>
  <c r="Y69" i="8"/>
  <c r="AA69" i="8"/>
  <c r="AC69" i="8"/>
  <c r="AD69" i="8"/>
  <c r="AE69" i="8" s="1"/>
  <c r="AG69" i="8"/>
  <c r="Y70" i="8"/>
  <c r="AA70" i="8"/>
  <c r="AC70" i="8"/>
  <c r="AE70" i="8"/>
  <c r="AG70" i="8"/>
  <c r="Y72" i="8"/>
  <c r="AA72" i="8"/>
  <c r="AC72" i="8"/>
  <c r="AE72" i="8"/>
  <c r="AG72" i="8"/>
  <c r="Y76" i="8"/>
  <c r="AA76" i="8"/>
  <c r="AC76" i="8"/>
  <c r="AE76" i="8"/>
  <c r="Y77" i="8"/>
  <c r="AA77" i="8"/>
  <c r="AC77" i="8"/>
  <c r="AE77" i="8"/>
  <c r="Y78" i="8"/>
  <c r="AA78" i="8"/>
  <c r="AC78" i="8"/>
  <c r="AD78" i="8"/>
  <c r="AE78" i="8" s="1"/>
  <c r="Y79" i="8"/>
  <c r="AA79" i="8"/>
  <c r="AC79" i="8"/>
  <c r="AE79" i="8"/>
  <c r="Y80" i="8"/>
  <c r="Z80" i="8"/>
  <c r="AA80" i="8" s="1"/>
  <c r="AC80" i="8"/>
  <c r="AD80" i="8"/>
  <c r="AE80" i="8"/>
  <c r="Y81" i="8"/>
  <c r="Z81" i="8"/>
  <c r="AA81" i="8" s="1"/>
  <c r="AB81" i="8"/>
  <c r="AC81" i="8" s="1"/>
  <c r="AD81" i="8"/>
  <c r="AE81" i="8" s="1"/>
  <c r="Y82" i="8"/>
  <c r="Z82" i="8"/>
  <c r="AA82" i="8" s="1"/>
  <c r="AC82" i="8"/>
  <c r="AD82" i="8"/>
  <c r="AE82" i="8" s="1"/>
  <c r="Y83" i="8"/>
  <c r="Z83" i="8"/>
  <c r="AA83" i="8"/>
  <c r="AB83" i="8"/>
  <c r="AC83" i="8"/>
  <c r="AE83" i="8"/>
  <c r="Y84" i="8"/>
  <c r="AA84" i="8"/>
  <c r="AC84" i="8"/>
  <c r="AE84" i="8"/>
  <c r="Y85" i="8"/>
  <c r="Z85" i="8"/>
  <c r="AA85" i="8"/>
  <c r="AB85" i="8"/>
  <c r="AC85" i="8"/>
  <c r="AD85" i="8"/>
  <c r="AE85" i="8"/>
  <c r="Y86" i="8"/>
  <c r="AA86" i="8"/>
  <c r="AB86" i="8"/>
  <c r="AC86" i="8"/>
  <c r="AE86" i="8"/>
  <c r="Y87" i="8"/>
  <c r="AA87" i="8"/>
  <c r="AC87" i="8"/>
  <c r="AD87" i="8"/>
  <c r="AE87" i="8"/>
  <c r="Y88" i="8"/>
  <c r="AA88" i="8"/>
  <c r="AC88" i="8"/>
  <c r="AE88" i="8"/>
  <c r="Y89" i="8"/>
  <c r="AA89" i="8"/>
  <c r="AC89" i="8"/>
  <c r="AE89" i="8"/>
  <c r="Y90" i="8"/>
  <c r="AA90" i="8"/>
  <c r="AC90" i="8"/>
  <c r="AE90" i="8"/>
  <c r="Y91" i="8"/>
  <c r="AA91" i="8"/>
  <c r="AC91" i="8"/>
  <c r="AD91" i="8"/>
  <c r="AE91" i="8" s="1"/>
  <c r="Y92" i="8"/>
  <c r="AA92" i="8"/>
  <c r="AC92" i="8"/>
  <c r="AD92" i="8"/>
  <c r="AE92" i="8" s="1"/>
  <c r="Y93" i="8"/>
  <c r="Z93" i="8"/>
  <c r="AA93" i="8" s="1"/>
  <c r="AC93" i="8"/>
  <c r="AD93" i="8"/>
  <c r="AE93" i="8"/>
  <c r="Y94" i="8"/>
  <c r="Z94" i="8"/>
  <c r="AA94" i="8" s="1"/>
  <c r="AC94" i="8"/>
  <c r="AE94" i="8"/>
  <c r="Y95" i="8"/>
  <c r="AA95" i="8"/>
  <c r="AC95" i="8"/>
  <c r="AD95" i="8"/>
  <c r="AE95" i="8" s="1"/>
  <c r="Y99" i="8"/>
  <c r="AA99" i="8"/>
  <c r="AC99" i="8"/>
  <c r="AE99" i="8"/>
  <c r="AG99" i="8"/>
  <c r="Y100" i="8"/>
  <c r="AA100" i="8"/>
  <c r="AB100" i="8"/>
  <c r="AC100" i="8" s="1"/>
  <c r="AD100" i="8"/>
  <c r="AE100" i="8" s="1"/>
  <c r="AG100" i="8"/>
  <c r="Y101" i="8"/>
  <c r="AA101" i="8"/>
  <c r="AC101" i="8"/>
  <c r="AD101" i="8"/>
  <c r="AE101" i="8" s="1"/>
  <c r="AG101" i="8"/>
  <c r="Y102" i="8"/>
  <c r="AA102" i="8"/>
  <c r="AC102" i="8"/>
  <c r="AD102" i="8"/>
  <c r="AE102" i="8" s="1"/>
  <c r="AG102" i="8"/>
  <c r="Y103" i="8"/>
  <c r="AA103" i="8"/>
  <c r="AC103" i="8"/>
  <c r="AE103" i="8"/>
  <c r="AG103" i="8"/>
  <c r="Y104" i="8"/>
  <c r="AA104" i="8"/>
  <c r="AC104" i="8"/>
  <c r="AE104" i="8"/>
  <c r="AG104" i="8"/>
  <c r="Y105" i="8"/>
  <c r="AA105" i="8"/>
  <c r="AC105" i="8"/>
  <c r="AE105" i="8"/>
  <c r="AG105" i="8"/>
  <c r="Y106" i="8"/>
  <c r="AA106" i="8"/>
  <c r="AC106" i="8"/>
  <c r="AD106" i="8"/>
  <c r="AE106" i="8" s="1"/>
  <c r="AG106" i="8"/>
  <c r="Y107" i="8"/>
  <c r="AA107" i="8"/>
  <c r="AB107" i="8"/>
  <c r="AC107" i="8" s="1"/>
  <c r="AE107" i="8"/>
  <c r="AG107" i="8"/>
  <c r="Y108" i="8"/>
  <c r="AA108" i="8"/>
  <c r="AB108" i="8"/>
  <c r="AC108" i="8" s="1"/>
  <c r="AE108" i="8"/>
  <c r="AG108" i="8"/>
  <c r="Y109" i="8"/>
  <c r="Z109" i="8"/>
  <c r="AA109" i="8" s="1"/>
  <c r="AC109" i="8"/>
  <c r="AD109" i="8"/>
  <c r="AE109" i="8" s="1"/>
  <c r="AG109" i="8"/>
  <c r="Y110" i="8"/>
  <c r="AA110" i="8"/>
  <c r="AB110" i="8"/>
  <c r="AC110" i="8"/>
  <c r="AD110" i="8"/>
  <c r="AE110" i="8"/>
  <c r="AG110" i="8"/>
  <c r="Y111" i="8"/>
  <c r="AA111" i="8"/>
  <c r="AB111" i="8"/>
  <c r="AC111" i="8" s="1"/>
  <c r="AE111" i="8"/>
  <c r="AG111" i="8"/>
  <c r="Y112" i="8"/>
  <c r="AA112" i="8"/>
  <c r="AC112" i="8"/>
  <c r="AD112" i="8"/>
  <c r="AE112" i="8" s="1"/>
  <c r="AG112" i="8"/>
  <c r="Y113" i="8"/>
  <c r="AA113" i="8"/>
  <c r="AC113" i="8"/>
  <c r="AD113" i="8"/>
  <c r="AE113" i="8" s="1"/>
  <c r="AG113" i="8"/>
  <c r="Y114" i="8"/>
  <c r="AA114" i="8"/>
  <c r="AB114" i="8"/>
  <c r="AC114" i="8" s="1"/>
  <c r="AE114" i="8"/>
  <c r="AG114" i="8"/>
  <c r="Y115" i="8"/>
  <c r="AA115" i="8"/>
  <c r="AB115" i="8"/>
  <c r="AC115" i="8" s="1"/>
  <c r="AE115" i="8"/>
  <c r="AG115" i="8"/>
  <c r="Y116" i="8"/>
  <c r="AA116" i="8"/>
  <c r="AC116" i="8"/>
  <c r="AE116" i="8"/>
  <c r="AG116" i="8"/>
  <c r="Y117" i="8"/>
  <c r="AA117" i="8"/>
  <c r="AB117" i="8"/>
  <c r="AC117" i="8" s="1"/>
  <c r="AD117" i="8"/>
  <c r="AE117" i="8" s="1"/>
  <c r="AG117" i="8"/>
  <c r="Y118" i="8"/>
  <c r="AA118" i="8"/>
  <c r="AC118" i="8"/>
  <c r="AD118" i="8"/>
  <c r="AE118" i="8" s="1"/>
  <c r="AG118" i="8"/>
  <c r="Y122" i="8"/>
  <c r="AA122" i="8"/>
  <c r="AC122" i="8"/>
  <c r="AE122" i="8"/>
  <c r="AG122" i="8"/>
  <c r="Y123" i="8"/>
  <c r="AA123" i="8"/>
  <c r="AB123" i="8"/>
  <c r="AC123" i="8" s="1"/>
  <c r="AE123" i="8"/>
  <c r="AG123" i="8"/>
  <c r="Y124" i="8"/>
  <c r="AA124" i="8"/>
  <c r="AC124" i="8"/>
  <c r="AD124" i="8"/>
  <c r="AE124" i="8" s="1"/>
  <c r="AG124" i="8"/>
  <c r="Y125" i="8"/>
  <c r="AA125" i="8"/>
  <c r="AC125" i="8"/>
  <c r="AE125" i="8"/>
  <c r="AG125" i="8"/>
  <c r="Y126" i="8"/>
  <c r="Z126" i="8"/>
  <c r="AA126" i="8"/>
  <c r="AC126" i="8"/>
  <c r="AE126" i="8"/>
  <c r="AG126" i="8"/>
  <c r="Y127" i="8"/>
  <c r="AA127" i="8"/>
  <c r="AC127" i="8"/>
  <c r="AE127" i="8"/>
  <c r="AG127" i="8"/>
  <c r="Y128" i="8"/>
  <c r="Z128" i="8"/>
  <c r="AA128" i="8" s="1"/>
  <c r="AC128" i="8"/>
  <c r="AE128" i="8"/>
  <c r="AG128" i="8"/>
  <c r="Y129" i="8"/>
  <c r="AA129" i="8"/>
  <c r="AC129" i="8"/>
  <c r="AE129" i="8"/>
  <c r="AG129" i="8"/>
  <c r="Y130" i="8"/>
  <c r="AA130" i="8"/>
  <c r="AC130" i="8"/>
  <c r="AD130" i="8"/>
  <c r="AE130" i="8" s="1"/>
  <c r="AG130" i="8"/>
  <c r="Y131" i="8"/>
  <c r="AA131" i="8"/>
  <c r="AC131" i="8"/>
  <c r="AE131" i="8"/>
  <c r="AG131" i="8"/>
  <c r="Y132" i="8"/>
  <c r="Z132" i="8"/>
  <c r="AA132" i="8" s="1"/>
  <c r="AC132" i="8"/>
  <c r="AD132" i="8"/>
  <c r="AE132" i="8"/>
  <c r="AG132" i="8"/>
  <c r="Y133" i="8"/>
  <c r="AA133" i="8"/>
  <c r="AC133" i="8"/>
  <c r="AE133" i="8"/>
  <c r="AG133" i="8"/>
  <c r="Y134" i="8"/>
  <c r="AA134" i="8"/>
  <c r="AC134" i="8"/>
  <c r="AE134" i="8"/>
  <c r="AG134" i="8"/>
  <c r="Y135" i="8"/>
  <c r="AA135" i="8"/>
  <c r="AC135" i="8"/>
  <c r="AE135" i="8"/>
  <c r="AG135" i="8"/>
  <c r="Y136" i="8"/>
  <c r="AA136" i="8"/>
  <c r="AC136" i="8"/>
  <c r="AE136" i="8"/>
  <c r="AG136" i="8"/>
  <c r="Y137" i="8"/>
  <c r="AA137" i="8"/>
  <c r="AC137" i="8"/>
  <c r="AE137" i="8"/>
  <c r="AG137" i="8"/>
  <c r="Y138" i="8"/>
  <c r="AA138" i="8"/>
  <c r="AC138" i="8"/>
  <c r="AE138" i="8"/>
  <c r="AG138" i="8"/>
  <c r="Y139" i="8"/>
  <c r="AA139" i="8"/>
  <c r="AC139" i="8"/>
  <c r="AE139" i="8"/>
  <c r="AG139" i="8"/>
  <c r="Y140" i="8"/>
  <c r="AA140" i="8"/>
  <c r="AC140" i="8"/>
  <c r="AE140" i="8"/>
  <c r="AG140" i="8"/>
  <c r="Y141" i="8"/>
  <c r="AA141" i="8"/>
  <c r="AB141" i="8"/>
  <c r="AC141" i="8" s="1"/>
  <c r="AD141" i="8"/>
  <c r="AE141" i="8" s="1"/>
  <c r="AG141" i="8"/>
  <c r="Y145" i="8"/>
  <c r="AA145" i="8"/>
  <c r="AC145" i="8"/>
  <c r="AE145" i="8"/>
  <c r="AG145" i="8"/>
  <c r="Y146" i="8"/>
  <c r="AA146" i="8"/>
  <c r="AC146" i="8"/>
  <c r="AE146" i="8"/>
  <c r="AG146" i="8"/>
  <c r="Y147" i="8"/>
  <c r="AA147" i="8"/>
  <c r="AC147" i="8"/>
  <c r="AE147" i="8"/>
  <c r="AG147" i="8"/>
  <c r="Y148" i="8"/>
  <c r="AA148" i="8"/>
  <c r="AC148" i="8"/>
  <c r="AE148" i="8"/>
  <c r="AG148" i="8"/>
  <c r="Y149" i="8"/>
  <c r="AA149" i="8"/>
  <c r="AC149" i="8"/>
  <c r="AE149" i="8"/>
  <c r="AG149" i="8"/>
  <c r="Y150" i="8"/>
  <c r="Z150" i="8"/>
  <c r="AA150" i="8"/>
  <c r="AB150" i="8"/>
  <c r="AC150" i="8"/>
  <c r="AD150" i="8"/>
  <c r="AE150" i="8"/>
  <c r="AG150" i="8"/>
  <c r="Y151" i="8"/>
  <c r="AA151" i="8"/>
  <c r="AC151" i="8"/>
  <c r="AE151" i="8"/>
  <c r="AG151" i="8"/>
  <c r="Y152" i="8"/>
  <c r="AA152" i="8"/>
  <c r="AC152" i="8"/>
  <c r="AE152" i="8"/>
  <c r="AG152" i="8"/>
  <c r="Y153" i="8"/>
  <c r="AA153" i="8"/>
  <c r="AC153" i="8"/>
  <c r="AE153" i="8"/>
  <c r="AG153" i="8"/>
  <c r="Y154" i="8"/>
  <c r="Z154" i="8"/>
  <c r="AA154" i="8" s="1"/>
  <c r="AC154" i="8"/>
  <c r="AE154" i="8"/>
  <c r="AG154" i="8"/>
  <c r="Y155" i="8"/>
  <c r="AA155" i="8"/>
  <c r="AC155" i="8"/>
  <c r="AD155" i="8"/>
  <c r="AE155" i="8" s="1"/>
  <c r="AG155" i="8"/>
  <c r="Y156" i="8"/>
  <c r="Z156" i="8"/>
  <c r="AA156" i="8" s="1"/>
  <c r="AC156" i="8"/>
  <c r="AD156" i="8"/>
  <c r="AE156" i="8" s="1"/>
  <c r="AG156" i="8"/>
  <c r="Y157" i="8"/>
  <c r="AA157" i="8"/>
  <c r="AC157" i="8"/>
  <c r="AD157" i="8"/>
  <c r="AE157" i="8" s="1"/>
  <c r="AG157" i="8"/>
  <c r="Y158" i="8"/>
  <c r="AA158" i="8"/>
  <c r="AC158" i="8"/>
  <c r="AE158" i="8"/>
  <c r="AG158" i="8"/>
  <c r="Y159" i="8"/>
  <c r="AA159" i="8"/>
  <c r="AC159" i="8"/>
  <c r="AE159" i="8"/>
  <c r="AG159" i="8"/>
  <c r="Y160" i="8"/>
  <c r="AA160" i="8"/>
  <c r="AC160" i="8"/>
  <c r="AD160" i="8"/>
  <c r="AE160" i="8" s="1"/>
  <c r="AG160" i="8"/>
  <c r="Y161" i="8"/>
  <c r="AA161" i="8"/>
  <c r="AC161" i="8"/>
  <c r="AD161" i="8"/>
  <c r="AE161" i="8" s="1"/>
  <c r="AG161" i="8"/>
  <c r="Y162" i="8"/>
  <c r="AA162" i="8"/>
  <c r="AC162" i="8"/>
  <c r="AD162" i="8"/>
  <c r="AE162" i="8" s="1"/>
  <c r="AG162" i="8"/>
  <c r="Y163" i="8"/>
  <c r="AA163" i="8"/>
  <c r="AC163" i="8"/>
  <c r="AE163" i="8"/>
  <c r="AG163" i="8"/>
  <c r="Y164" i="8"/>
  <c r="AA164" i="8"/>
  <c r="AC164" i="8"/>
  <c r="AE164" i="8"/>
  <c r="AG164" i="8"/>
  <c r="Y168" i="8"/>
  <c r="AA168" i="8"/>
  <c r="AC168" i="8"/>
  <c r="AE168" i="8"/>
  <c r="AG168" i="8"/>
  <c r="Y169" i="8"/>
  <c r="AA169" i="8"/>
  <c r="AC169" i="8"/>
  <c r="AE169" i="8"/>
  <c r="AG169" i="8"/>
  <c r="Y170" i="8"/>
  <c r="AA170" i="8"/>
  <c r="AC170" i="8"/>
  <c r="AE170" i="8"/>
  <c r="AG170" i="8"/>
  <c r="Y171" i="8"/>
  <c r="AA171" i="8"/>
  <c r="AC171" i="8"/>
  <c r="AE171" i="8"/>
  <c r="AG171" i="8"/>
  <c r="Y172" i="8"/>
  <c r="AA172" i="8"/>
  <c r="AC172" i="8"/>
  <c r="AE172" i="8"/>
  <c r="AG172" i="8"/>
  <c r="Y173" i="8"/>
  <c r="AC173" i="8"/>
  <c r="AE173" i="8"/>
  <c r="AG173" i="8"/>
  <c r="Y174" i="8"/>
  <c r="AA174" i="8"/>
  <c r="AC174" i="8"/>
  <c r="AE174" i="8"/>
  <c r="AG174" i="8"/>
  <c r="Y175" i="8"/>
  <c r="AA175" i="8"/>
  <c r="AC175" i="8"/>
  <c r="AD175" i="8"/>
  <c r="AE175" i="8" s="1"/>
  <c r="AG175" i="8"/>
  <c r="Y176" i="8"/>
  <c r="AA176" i="8"/>
  <c r="AC176" i="8"/>
  <c r="AD176" i="8"/>
  <c r="AE176" i="8" s="1"/>
  <c r="AG176" i="8"/>
  <c r="Y177" i="8"/>
  <c r="AA177" i="8"/>
  <c r="AC177" i="8"/>
  <c r="AE177" i="8"/>
  <c r="AG177" i="8"/>
  <c r="Y178" i="8"/>
  <c r="AA178" i="8"/>
  <c r="AC178" i="8"/>
  <c r="AE178" i="8"/>
  <c r="AG178" i="8"/>
  <c r="Y179" i="8"/>
  <c r="AA179" i="8"/>
  <c r="AC179" i="8"/>
  <c r="AE179" i="8"/>
  <c r="AG179" i="8"/>
  <c r="Y180" i="8"/>
  <c r="AA180" i="8"/>
  <c r="AC180" i="8"/>
  <c r="AE180" i="8"/>
  <c r="AG180" i="8"/>
  <c r="Y181" i="8"/>
  <c r="AA181" i="8"/>
  <c r="AC181" i="8"/>
  <c r="AE181" i="8"/>
  <c r="AG181" i="8"/>
  <c r="Y182" i="8"/>
  <c r="AA182" i="8"/>
  <c r="AB182" i="8"/>
  <c r="AC182" i="8" s="1"/>
  <c r="AE182" i="8"/>
  <c r="AG182" i="8"/>
  <c r="Y183" i="8"/>
  <c r="Z183" i="8"/>
  <c r="AA183" i="8" s="1"/>
  <c r="AC183" i="8"/>
  <c r="AE183" i="8"/>
  <c r="AG183" i="8"/>
  <c r="Y184" i="8"/>
  <c r="AA184" i="8"/>
  <c r="AC184" i="8"/>
  <c r="AE184" i="8"/>
  <c r="AG184" i="8"/>
  <c r="Y185" i="8"/>
  <c r="AA185" i="8"/>
  <c r="AB185" i="8"/>
  <c r="AC185" i="8" s="1"/>
  <c r="AE185" i="8"/>
  <c r="AG185" i="8"/>
  <c r="Y186" i="8"/>
  <c r="AA186" i="8"/>
  <c r="AC186" i="8"/>
  <c r="AE186" i="8"/>
  <c r="AG186" i="8"/>
  <c r="Y187" i="8"/>
  <c r="AA187" i="8"/>
  <c r="AC187" i="8"/>
  <c r="AE187" i="8"/>
  <c r="AG187" i="8"/>
  <c r="Y191" i="8"/>
  <c r="AA191" i="8"/>
  <c r="AB191" i="8"/>
  <c r="AC191" i="8" s="1"/>
  <c r="AE191" i="8"/>
  <c r="AG191" i="8"/>
  <c r="Y192" i="8"/>
  <c r="AA192" i="8"/>
  <c r="AC192" i="8"/>
  <c r="AE192" i="8"/>
  <c r="AG192" i="8"/>
  <c r="Y193" i="8"/>
  <c r="Z193" i="8"/>
  <c r="AA193" i="8" s="1"/>
  <c r="AC193" i="8"/>
  <c r="AE193" i="8"/>
  <c r="AG193" i="8"/>
  <c r="Y194" i="8"/>
  <c r="AA194" i="8"/>
  <c r="AC194" i="8"/>
  <c r="AE194" i="8"/>
  <c r="AG194" i="8"/>
  <c r="Y195" i="8"/>
  <c r="AA195" i="8"/>
  <c r="AC195" i="8"/>
  <c r="AE195" i="8"/>
  <c r="AG195" i="8"/>
  <c r="Y196" i="8"/>
  <c r="AA196" i="8"/>
  <c r="AC196" i="8"/>
  <c r="AE196" i="8"/>
  <c r="AG196" i="8"/>
  <c r="Y197" i="8"/>
  <c r="AA197" i="8"/>
  <c r="AC197" i="8"/>
  <c r="AE197" i="8"/>
  <c r="AG197" i="8"/>
  <c r="Y198" i="8"/>
  <c r="AA198" i="8"/>
  <c r="AC198" i="8"/>
  <c r="AE198" i="8"/>
  <c r="AG198" i="8"/>
  <c r="Y199" i="8"/>
  <c r="AA199" i="8"/>
  <c r="AC199" i="8"/>
  <c r="AD199" i="8"/>
  <c r="AE199" i="8" s="1"/>
  <c r="AG199" i="8"/>
  <c r="Y200" i="8"/>
  <c r="Z200" i="8"/>
  <c r="AA200" i="8" s="1"/>
  <c r="AC200" i="8"/>
  <c r="AE200" i="8"/>
  <c r="AG200" i="8"/>
  <c r="Y201" i="8"/>
  <c r="AA201" i="8"/>
  <c r="AC201" i="8"/>
  <c r="AD201" i="8"/>
  <c r="AE201" i="8" s="1"/>
  <c r="AG201" i="8"/>
  <c r="Y202" i="8"/>
  <c r="AA202" i="8"/>
  <c r="AC202" i="8"/>
  <c r="AE202" i="8"/>
  <c r="AG202" i="8"/>
  <c r="Y203" i="8"/>
  <c r="AA203" i="8"/>
  <c r="AC203" i="8"/>
  <c r="AE203" i="8"/>
  <c r="AG203" i="8"/>
  <c r="Y204" i="8"/>
  <c r="Z204" i="8"/>
  <c r="AA204" i="8" s="1"/>
  <c r="AC204" i="8"/>
  <c r="AD204" i="8"/>
  <c r="AE204" i="8" s="1"/>
  <c r="AG204" i="8"/>
  <c r="Y205" i="8"/>
  <c r="AA205" i="8"/>
  <c r="AC205" i="8"/>
  <c r="AE205" i="8"/>
  <c r="AG205" i="8"/>
  <c r="Y206" i="8"/>
  <c r="Z206" i="8"/>
  <c r="AA206" i="8"/>
  <c r="AC206" i="8"/>
  <c r="AE206" i="8"/>
  <c r="AG206" i="8"/>
  <c r="Y207" i="8"/>
  <c r="AA207" i="8"/>
  <c r="AC207" i="8"/>
  <c r="AD207" i="8"/>
  <c r="AE207" i="8"/>
  <c r="AG207" i="8"/>
  <c r="Y208" i="8"/>
  <c r="AA208" i="8"/>
  <c r="AB208" i="8"/>
  <c r="AC208" i="8" s="1"/>
  <c r="AE208" i="8"/>
  <c r="AG208" i="8"/>
  <c r="Y209" i="8"/>
  <c r="AA209" i="8"/>
  <c r="AC209" i="8"/>
  <c r="AE209" i="8"/>
  <c r="AG209" i="8"/>
  <c r="Y210" i="8"/>
  <c r="AA210" i="8"/>
  <c r="AC210" i="8"/>
  <c r="AE210" i="8"/>
  <c r="AG210" i="8"/>
  <c r="Y214" i="8"/>
  <c r="AA214" i="8"/>
  <c r="AC214" i="8"/>
  <c r="AE214" i="8"/>
  <c r="AG214" i="8"/>
  <c r="Y215" i="8"/>
  <c r="AA215" i="8"/>
  <c r="AB215" i="8"/>
  <c r="AC215" i="8" s="1"/>
  <c r="AE215" i="8"/>
  <c r="AG215" i="8"/>
  <c r="Y216" i="8"/>
  <c r="AA216" i="8"/>
  <c r="AC216" i="8"/>
  <c r="AE216" i="8"/>
  <c r="AG216" i="8"/>
  <c r="Y217" i="8"/>
  <c r="AA217" i="8"/>
  <c r="AB217" i="8"/>
  <c r="AC217" i="8" s="1"/>
  <c r="AD217" i="8"/>
  <c r="AE217" i="8" s="1"/>
  <c r="AG217" i="8"/>
  <c r="Y218" i="8"/>
  <c r="AA218" i="8"/>
  <c r="AC218" i="8"/>
  <c r="AE218" i="8"/>
  <c r="AG218" i="8"/>
  <c r="Y219" i="8"/>
  <c r="AA219" i="8"/>
  <c r="AC219" i="8"/>
  <c r="AE219" i="8"/>
  <c r="AG219" i="8"/>
  <c r="Y220" i="8"/>
  <c r="AA220" i="8"/>
  <c r="AC220" i="8"/>
  <c r="AD220" i="8"/>
  <c r="AE220" i="8" s="1"/>
  <c r="AG220" i="8"/>
  <c r="Y221" i="8"/>
  <c r="Z221" i="8"/>
  <c r="AA221" i="8" s="1"/>
  <c r="AB221" i="8"/>
  <c r="AC221" i="8" s="1"/>
  <c r="AD221" i="8"/>
  <c r="AE221" i="8" s="1"/>
  <c r="AG221" i="8"/>
  <c r="Y222" i="8"/>
  <c r="AA222" i="8"/>
  <c r="AC222" i="8"/>
  <c r="AE222" i="8"/>
  <c r="AG222" i="8"/>
  <c r="Y223" i="8"/>
  <c r="Z223" i="8"/>
  <c r="AA223" i="8" s="1"/>
  <c r="AC223" i="8"/>
  <c r="AE223" i="8"/>
  <c r="AG223" i="8"/>
  <c r="Y237" i="8"/>
  <c r="AA237" i="8"/>
  <c r="AC237" i="8"/>
  <c r="AE237" i="8"/>
  <c r="AG237" i="8"/>
  <c r="AI237" i="8"/>
  <c r="Y238" i="8"/>
  <c r="Z238" i="8"/>
  <c r="AA238" i="8" s="1"/>
  <c r="AC238" i="8"/>
  <c r="AE238" i="8"/>
  <c r="AG238" i="8"/>
  <c r="AI238" i="8"/>
  <c r="Y239" i="8"/>
  <c r="AA239" i="8"/>
  <c r="AC239" i="8"/>
  <c r="AE239" i="8"/>
  <c r="AG239" i="8"/>
  <c r="AI239" i="8"/>
  <c r="Y240" i="8"/>
  <c r="AA240" i="8"/>
  <c r="AC240" i="8"/>
  <c r="AE240" i="8"/>
  <c r="AG240" i="8"/>
  <c r="AI240" i="8"/>
  <c r="Y241" i="8"/>
  <c r="AA241" i="8"/>
  <c r="AC241" i="8"/>
  <c r="AE241" i="8"/>
  <c r="AI241" i="8"/>
  <c r="Y242" i="8"/>
  <c r="AA242" i="8"/>
  <c r="AC242" i="8"/>
  <c r="AE242" i="8"/>
  <c r="AG242" i="8"/>
  <c r="AI242" i="8"/>
  <c r="Y243" i="8"/>
  <c r="AA243" i="8"/>
  <c r="AC243" i="8"/>
  <c r="AE243" i="8"/>
  <c r="AG243" i="8"/>
  <c r="AI243" i="8"/>
  <c r="Y244" i="8"/>
  <c r="AA244" i="8"/>
  <c r="AC244" i="8"/>
  <c r="AE244" i="8"/>
  <c r="AG244" i="8"/>
  <c r="AI244" i="8"/>
  <c r="Y245" i="8"/>
  <c r="AA245" i="8"/>
  <c r="AC245" i="8"/>
  <c r="AE245" i="8"/>
  <c r="AG245" i="8"/>
  <c r="AI245" i="8"/>
  <c r="Y246" i="8"/>
  <c r="AA246" i="8"/>
  <c r="AC246" i="8"/>
  <c r="AE246" i="8"/>
  <c r="AG246" i="8"/>
  <c r="AI246" i="8"/>
  <c r="Y247" i="8"/>
  <c r="AA247" i="8"/>
  <c r="AC247" i="8"/>
  <c r="AE247" i="8"/>
  <c r="AG247" i="8"/>
  <c r="AI247" i="8"/>
  <c r="Y248" i="8"/>
  <c r="AA248" i="8"/>
  <c r="AC248" i="8"/>
  <c r="AE248" i="8"/>
  <c r="AG248" i="8"/>
  <c r="AI248" i="8"/>
  <c r="Y249" i="8"/>
  <c r="AA249" i="8"/>
  <c r="AC249" i="8"/>
  <c r="AE249" i="8"/>
  <c r="AG249" i="8"/>
  <c r="AI249" i="8"/>
  <c r="Y250" i="8"/>
  <c r="AA250" i="8"/>
  <c r="AC250" i="8"/>
  <c r="AE250" i="8"/>
  <c r="AG250" i="8"/>
  <c r="AI250" i="8"/>
  <c r="Y251" i="8"/>
  <c r="AA251" i="8"/>
  <c r="AC251" i="8"/>
  <c r="AE251" i="8"/>
  <c r="AG251" i="8"/>
  <c r="AI251" i="8"/>
  <c r="Y252" i="8"/>
  <c r="AA252" i="8"/>
  <c r="AC252" i="8"/>
  <c r="AG252" i="8"/>
  <c r="AI252" i="8"/>
  <c r="Y253" i="8"/>
  <c r="AA253" i="8"/>
  <c r="AC253" i="8"/>
  <c r="AE253" i="8"/>
  <c r="AG253" i="8"/>
  <c r="AI253" i="8"/>
  <c r="Y254" i="8"/>
  <c r="AA254" i="8"/>
  <c r="AC254" i="8"/>
  <c r="AE254" i="8"/>
  <c r="AG254" i="8"/>
  <c r="AI254" i="8"/>
  <c r="Y255" i="8"/>
  <c r="AA255" i="8"/>
  <c r="AC255" i="8"/>
  <c r="AE255" i="8"/>
  <c r="AG255" i="8"/>
  <c r="AI255" i="8"/>
  <c r="Y256" i="8"/>
  <c r="AA256" i="8"/>
  <c r="AC256" i="8"/>
  <c r="AE256" i="8"/>
  <c r="AG256" i="8"/>
  <c r="AI256" i="8"/>
  <c r="Y257" i="8"/>
  <c r="AA257" i="8"/>
  <c r="AC257" i="8"/>
  <c r="AE257" i="8"/>
  <c r="AG257" i="8"/>
  <c r="AI257" i="8"/>
  <c r="Y258" i="8"/>
  <c r="AA258" i="8"/>
  <c r="AC258" i="8"/>
  <c r="AE258" i="8"/>
  <c r="AG258" i="8"/>
  <c r="AI258" i="8"/>
  <c r="Y259" i="8"/>
  <c r="AA259" i="8"/>
  <c r="AC259" i="8"/>
  <c r="AE259" i="8"/>
  <c r="AG259" i="8"/>
  <c r="AI259" i="8"/>
  <c r="Y262" i="8"/>
  <c r="AA262" i="8"/>
  <c r="AC262" i="8"/>
  <c r="AE262" i="8"/>
  <c r="AG262" i="8"/>
  <c r="AI262" i="8"/>
  <c r="Y263" i="8"/>
  <c r="AA263" i="8"/>
  <c r="AC263" i="8"/>
  <c r="AE263" i="8"/>
  <c r="AG263" i="8"/>
  <c r="AI263" i="8"/>
  <c r="Y264" i="8"/>
  <c r="AA264" i="8"/>
  <c r="AC264" i="8"/>
  <c r="AE264" i="8"/>
  <c r="AG264" i="8"/>
  <c r="AI264" i="8"/>
  <c r="Y265" i="8"/>
  <c r="AA265" i="8"/>
  <c r="AC265" i="8"/>
  <c r="AE265" i="8"/>
  <c r="AG265" i="8"/>
  <c r="AI265" i="8"/>
  <c r="Y266" i="8"/>
  <c r="AA266" i="8"/>
  <c r="AC266" i="8"/>
  <c r="AE266" i="8"/>
  <c r="AG266" i="8"/>
  <c r="AI266" i="8"/>
  <c r="Y267" i="8"/>
  <c r="AA267" i="8"/>
  <c r="AC267" i="8"/>
  <c r="AE267" i="8"/>
  <c r="AG267" i="8"/>
  <c r="AI267" i="8"/>
  <c r="Y268" i="8"/>
  <c r="AA268" i="8"/>
  <c r="AC268" i="8"/>
  <c r="AE268" i="8"/>
  <c r="AG268" i="8"/>
  <c r="AI268" i="8"/>
  <c r="Y269" i="8"/>
  <c r="AA269" i="8"/>
  <c r="AC269" i="8"/>
  <c r="AE269" i="8"/>
  <c r="AG269" i="8"/>
  <c r="AI269" i="8"/>
  <c r="Y270" i="8"/>
  <c r="AA270" i="8"/>
  <c r="AC270" i="8"/>
  <c r="AE270" i="8"/>
  <c r="AG270" i="8"/>
  <c r="AI270" i="8"/>
  <c r="Y271" i="8"/>
  <c r="AA271" i="8"/>
  <c r="AC271" i="8"/>
  <c r="AE271" i="8"/>
  <c r="AG271" i="8"/>
  <c r="AI271" i="8"/>
  <c r="Y272" i="8"/>
  <c r="AA272" i="8"/>
  <c r="AC272" i="8"/>
  <c r="AE272" i="8"/>
  <c r="AG272" i="8"/>
  <c r="AI272" i="8"/>
  <c r="Y274" i="8"/>
  <c r="AA274" i="8"/>
  <c r="AC274" i="8"/>
  <c r="AE274" i="8"/>
  <c r="AG274" i="8"/>
  <c r="AI274" i="8"/>
  <c r="Y275" i="8"/>
  <c r="AA275" i="8"/>
  <c r="AC275" i="8"/>
  <c r="AE275" i="8"/>
  <c r="AG275" i="8"/>
  <c r="AI275" i="8"/>
  <c r="Y276" i="8"/>
  <c r="AA276" i="8"/>
  <c r="AC276" i="8"/>
  <c r="AE276" i="8"/>
  <c r="AG276" i="8"/>
  <c r="AI276" i="8"/>
  <c r="Y277" i="8"/>
  <c r="AA277" i="8"/>
  <c r="AC277" i="8"/>
  <c r="AE277" i="8"/>
  <c r="AG277" i="8"/>
  <c r="AI277" i="8"/>
  <c r="Y278" i="8"/>
  <c r="AA278" i="8"/>
  <c r="AC278" i="8"/>
  <c r="AE278" i="8"/>
  <c r="AG278" i="8"/>
  <c r="AI278" i="8"/>
  <c r="Y279" i="8"/>
  <c r="AA279" i="8"/>
  <c r="AC279" i="8"/>
  <c r="AE279" i="8"/>
  <c r="AG279" i="8"/>
  <c r="AI279" i="8"/>
  <c r="Y280" i="8"/>
  <c r="AA280" i="8"/>
  <c r="AC280" i="8"/>
  <c r="AE280" i="8"/>
  <c r="AG280" i="8"/>
  <c r="AI280" i="8"/>
  <c r="Y281" i="8"/>
  <c r="AA281" i="8"/>
  <c r="AC281" i="8"/>
  <c r="AE281" i="8"/>
  <c r="AG281" i="8"/>
  <c r="AI281" i="8"/>
  <c r="Y285" i="8"/>
  <c r="AA285" i="8"/>
  <c r="AC285" i="8"/>
  <c r="AE285" i="8"/>
  <c r="AG285" i="8"/>
  <c r="AI285" i="8"/>
  <c r="Y286" i="8"/>
  <c r="AA286" i="8"/>
  <c r="AC286" i="8"/>
  <c r="AE286" i="8"/>
  <c r="AG286" i="8"/>
  <c r="AI286" i="8"/>
  <c r="Y287" i="8"/>
  <c r="AA287" i="8"/>
  <c r="AC287" i="8"/>
  <c r="AE287" i="8"/>
  <c r="AG287" i="8"/>
  <c r="AI287" i="8"/>
  <c r="Y288" i="8"/>
  <c r="Z288" i="8"/>
  <c r="AA288" i="8" s="1"/>
  <c r="AC288" i="8"/>
  <c r="AE288" i="8"/>
  <c r="AG288" i="8"/>
  <c r="AI288" i="8"/>
  <c r="Y289" i="8"/>
  <c r="AA289" i="8"/>
  <c r="AC289" i="8"/>
  <c r="AG289" i="8"/>
  <c r="AI289" i="8"/>
  <c r="Y290" i="8"/>
  <c r="AA290" i="8"/>
  <c r="AC290" i="8"/>
  <c r="AE290" i="8"/>
  <c r="AG290" i="8"/>
  <c r="AI290" i="8"/>
  <c r="Y291" i="8"/>
  <c r="AA291" i="8"/>
  <c r="AC291" i="8"/>
  <c r="AE291" i="8"/>
  <c r="AG291" i="8"/>
  <c r="AI291" i="8"/>
  <c r="Y292" i="8"/>
  <c r="AA292" i="8"/>
  <c r="AC292" i="8"/>
  <c r="AE292" i="8"/>
  <c r="AG292" i="8"/>
  <c r="AI292" i="8"/>
  <c r="Y293" i="8"/>
  <c r="AA293" i="8"/>
  <c r="AC293" i="8"/>
  <c r="AE293" i="8"/>
  <c r="AG293" i="8"/>
  <c r="AI293" i="8"/>
  <c r="Y294" i="8"/>
  <c r="AA294" i="8"/>
  <c r="AC294" i="8"/>
  <c r="AE294" i="8"/>
  <c r="AG294" i="8"/>
  <c r="AI294" i="8"/>
  <c r="Y295" i="8"/>
  <c r="AA295" i="8"/>
  <c r="AC295" i="8"/>
  <c r="AE295" i="8"/>
  <c r="AG295" i="8"/>
  <c r="AI295" i="8"/>
  <c r="Y296" i="8"/>
  <c r="AA296" i="8"/>
  <c r="AC296" i="8"/>
  <c r="AE296" i="8"/>
  <c r="AG296" i="8"/>
  <c r="AI296" i="8"/>
  <c r="Y297" i="8"/>
  <c r="AA297" i="8"/>
  <c r="AC297" i="8"/>
  <c r="AE297" i="8"/>
  <c r="AG297" i="8"/>
  <c r="AI297" i="8"/>
  <c r="Y298" i="8"/>
  <c r="AA298" i="8"/>
  <c r="AC298" i="8"/>
  <c r="AE298" i="8"/>
  <c r="AG298" i="8"/>
  <c r="AI298" i="8"/>
  <c r="Y299" i="8"/>
  <c r="AA299" i="8"/>
  <c r="AC299" i="8"/>
  <c r="AE299" i="8"/>
  <c r="AG299" i="8"/>
  <c r="AI299" i="8"/>
  <c r="Y300" i="8"/>
  <c r="AA300" i="8"/>
  <c r="AC300" i="8"/>
  <c r="AE300" i="8"/>
  <c r="AG300" i="8"/>
  <c r="AI300" i="8"/>
  <c r="Y301" i="8"/>
  <c r="AA301" i="8"/>
  <c r="AC301" i="8"/>
  <c r="AE301" i="8"/>
  <c r="AG301" i="8"/>
  <c r="AI301" i="8"/>
  <c r="Y302" i="8"/>
  <c r="AA302" i="8"/>
  <c r="AC302" i="8"/>
  <c r="AE302" i="8"/>
  <c r="AG302" i="8"/>
  <c r="AI302" i="8"/>
  <c r="Y303" i="8"/>
  <c r="AA303" i="8"/>
  <c r="AC303" i="8"/>
  <c r="AE303" i="8"/>
  <c r="AG303" i="8"/>
  <c r="AI303" i="8"/>
  <c r="Y304" i="8"/>
  <c r="AA304" i="8"/>
  <c r="AC304" i="8"/>
  <c r="AE304" i="8"/>
  <c r="AG304" i="8"/>
  <c r="AI304" i="8"/>
  <c r="Y305" i="8"/>
  <c r="AA305" i="8"/>
  <c r="AC305" i="8"/>
  <c r="AE305" i="8"/>
  <c r="AG305" i="8"/>
  <c r="AI305" i="8"/>
  <c r="Y306" i="8"/>
  <c r="AA306" i="8"/>
  <c r="AC306" i="8"/>
  <c r="AE306" i="8"/>
  <c r="AG306" i="8"/>
  <c r="AI306" i="8"/>
  <c r="Y310" i="8"/>
  <c r="AA310" i="8"/>
  <c r="AC310" i="8"/>
  <c r="AE310" i="8"/>
  <c r="AG310" i="8"/>
  <c r="AI310" i="8"/>
  <c r="Y311" i="8"/>
  <c r="Z311" i="8"/>
  <c r="AA311" i="8" s="1"/>
  <c r="AC311" i="8"/>
  <c r="AE311" i="8"/>
  <c r="AG311" i="8"/>
  <c r="AI311" i="8"/>
  <c r="Y312" i="8"/>
  <c r="AA312" i="8"/>
  <c r="AC312" i="8"/>
  <c r="AE312" i="8"/>
  <c r="AG312" i="8"/>
  <c r="AI312" i="8"/>
  <c r="Y313" i="8"/>
  <c r="AA313" i="8"/>
  <c r="AC313" i="8"/>
  <c r="AE313" i="8"/>
  <c r="AG313" i="8"/>
  <c r="AI313" i="8"/>
  <c r="Y314" i="8"/>
  <c r="AA314" i="8"/>
  <c r="AC314" i="8"/>
  <c r="AE314" i="8"/>
  <c r="AG314" i="8"/>
  <c r="AI314" i="8"/>
  <c r="Y315" i="8"/>
  <c r="AA315" i="8"/>
  <c r="AC315" i="8"/>
  <c r="AE315" i="8"/>
  <c r="AG315" i="8"/>
  <c r="AI315" i="8"/>
  <c r="Y316" i="8"/>
  <c r="AA316" i="8"/>
  <c r="AC316" i="8"/>
  <c r="AE316" i="8"/>
  <c r="AG316" i="8"/>
  <c r="AI316" i="8"/>
  <c r="Y317" i="8"/>
  <c r="AA317" i="8"/>
  <c r="AC317" i="8"/>
  <c r="AE317" i="8"/>
  <c r="AG317" i="8"/>
  <c r="AI317" i="8"/>
  <c r="Y318" i="8"/>
  <c r="AA318" i="8"/>
  <c r="AC318" i="8"/>
  <c r="AE318" i="8"/>
  <c r="AG318" i="8"/>
  <c r="AI318" i="8"/>
  <c r="Y322" i="8"/>
  <c r="AA322" i="8"/>
  <c r="AC322" i="8"/>
  <c r="AE322" i="8"/>
  <c r="AG322" i="8"/>
  <c r="AI322" i="8"/>
  <c r="Y323" i="8"/>
  <c r="Z323" i="8"/>
  <c r="AA323" i="8" s="1"/>
  <c r="AC323" i="8"/>
  <c r="AE323" i="8"/>
  <c r="AI323" i="8"/>
  <c r="Y324" i="8"/>
  <c r="AA324" i="8"/>
  <c r="AC324" i="8"/>
  <c r="AE324" i="8"/>
  <c r="AG324" i="8"/>
  <c r="AI324" i="8"/>
  <c r="Y325" i="8"/>
  <c r="AA325" i="8"/>
  <c r="AC325" i="8"/>
  <c r="AE325" i="8"/>
  <c r="AG325" i="8"/>
  <c r="AI325" i="8"/>
  <c r="Y326" i="8"/>
  <c r="AA326" i="8"/>
  <c r="AC326" i="8"/>
  <c r="AE326" i="8"/>
  <c r="AG326" i="8"/>
  <c r="AI326" i="8"/>
  <c r="Y327" i="8"/>
  <c r="AA327" i="8"/>
  <c r="AC327" i="8"/>
  <c r="AE327" i="8"/>
  <c r="AG327" i="8"/>
  <c r="AI327" i="8"/>
  <c r="Y328" i="8"/>
  <c r="AA328" i="8"/>
  <c r="AC328" i="8"/>
  <c r="AE328" i="8"/>
  <c r="AG328" i="8"/>
  <c r="AI328" i="8"/>
  <c r="Y329" i="8"/>
  <c r="AA329" i="8"/>
  <c r="AC329" i="8"/>
  <c r="AE329" i="8"/>
  <c r="AG329" i="8"/>
  <c r="AI329" i="8"/>
  <c r="Y330" i="8"/>
  <c r="AA330" i="8"/>
  <c r="AC330" i="8"/>
  <c r="AE330" i="8"/>
  <c r="AG330" i="8"/>
  <c r="AI330" i="8"/>
  <c r="Y331" i="8"/>
  <c r="AA331" i="8"/>
  <c r="AC331" i="8"/>
  <c r="AE331" i="8"/>
  <c r="AG331" i="8"/>
  <c r="AI331" i="8"/>
  <c r="Y332" i="8"/>
  <c r="AA332" i="8"/>
  <c r="AC332" i="8"/>
  <c r="AE332" i="8"/>
  <c r="AG332" i="8"/>
  <c r="AI332" i="8"/>
  <c r="Y333" i="8"/>
  <c r="AA333" i="8"/>
  <c r="AC333" i="8"/>
  <c r="AE333" i="8"/>
  <c r="AG333" i="8"/>
  <c r="AI333" i="8"/>
  <c r="AA334" i="8"/>
  <c r="AC334" i="8"/>
  <c r="AE334" i="8"/>
  <c r="AG334" i="8"/>
  <c r="AI334" i="8"/>
  <c r="Y335" i="8"/>
  <c r="AA335" i="8"/>
  <c r="AC335" i="8"/>
  <c r="AE335" i="8"/>
  <c r="AG335" i="8"/>
  <c r="AI335" i="8"/>
  <c r="Y336" i="8"/>
  <c r="AA336" i="8"/>
  <c r="AC336" i="8"/>
  <c r="AE336" i="8"/>
  <c r="AG336" i="8"/>
  <c r="AI336" i="8"/>
  <c r="Y337" i="8"/>
  <c r="AA337" i="8"/>
  <c r="AC337" i="8"/>
  <c r="AE337" i="8"/>
  <c r="AG337" i="8"/>
  <c r="AI337" i="8"/>
  <c r="Y338" i="8"/>
  <c r="AA338" i="8"/>
  <c r="AC338" i="8"/>
  <c r="AE338" i="8"/>
  <c r="AG338" i="8"/>
  <c r="AI338" i="8"/>
  <c r="Y339" i="8"/>
  <c r="AA339" i="8"/>
  <c r="AC339" i="8"/>
  <c r="AE339" i="8"/>
  <c r="AG339" i="8"/>
  <c r="AI339" i="8"/>
  <c r="Y340" i="8"/>
  <c r="AA340" i="8"/>
  <c r="AC340" i="8"/>
  <c r="AE340" i="8"/>
  <c r="AG340" i="8"/>
  <c r="AI340" i="8"/>
  <c r="Y341" i="8"/>
  <c r="AA341" i="8"/>
  <c r="AC341" i="8"/>
  <c r="AG341" i="8"/>
  <c r="AI341" i="8"/>
  <c r="Y345" i="8"/>
  <c r="AA345" i="8"/>
  <c r="AC345" i="8"/>
  <c r="AE345" i="8"/>
  <c r="AG345" i="8"/>
  <c r="AI345" i="8"/>
  <c r="Y346" i="8"/>
  <c r="AA346" i="8"/>
  <c r="AC346" i="8"/>
  <c r="AE346" i="8"/>
  <c r="AG346" i="8"/>
  <c r="AI346" i="8"/>
  <c r="Y347" i="8"/>
  <c r="AA347" i="8"/>
  <c r="AC347" i="8"/>
  <c r="AE347" i="8"/>
  <c r="AG347" i="8"/>
  <c r="AI347" i="8"/>
  <c r="Y348" i="8"/>
  <c r="AA348" i="8"/>
  <c r="AC348" i="8"/>
  <c r="AE348" i="8"/>
  <c r="AG348" i="8"/>
  <c r="AI348" i="8"/>
  <c r="Y349" i="8"/>
  <c r="AA349" i="8"/>
  <c r="AC349" i="8"/>
  <c r="AE349" i="8"/>
  <c r="AG349" i="8"/>
  <c r="AI349" i="8"/>
  <c r="Y350" i="8"/>
  <c r="AA350" i="8"/>
  <c r="AC350" i="8"/>
  <c r="AE350" i="8"/>
  <c r="AG350" i="8"/>
  <c r="AI350" i="8"/>
  <c r="Y351" i="8"/>
  <c r="AA351" i="8"/>
  <c r="AC351" i="8"/>
  <c r="AE351" i="8"/>
  <c r="AG351" i="8"/>
  <c r="AI351" i="8"/>
  <c r="Y352" i="8"/>
  <c r="Z352" i="8"/>
  <c r="AA352" i="8" s="1"/>
  <c r="AC352" i="8"/>
  <c r="AE352" i="8"/>
  <c r="AG352" i="8"/>
  <c r="AI352" i="8"/>
  <c r="Y353" i="8"/>
  <c r="AA353" i="8"/>
  <c r="AC353" i="8"/>
  <c r="AE353" i="8"/>
  <c r="AG353" i="8"/>
  <c r="AI353" i="8"/>
  <c r="Y354" i="8"/>
  <c r="AA354" i="8"/>
  <c r="AC354" i="8"/>
  <c r="AE354" i="8"/>
  <c r="AG354" i="8"/>
  <c r="AI354" i="8"/>
  <c r="Y356" i="8"/>
  <c r="Z356" i="8"/>
  <c r="AA356" i="8" s="1"/>
  <c r="AC356" i="8"/>
  <c r="AE356" i="8"/>
  <c r="AG356" i="8"/>
  <c r="AI356" i="8"/>
  <c r="Y357" i="8"/>
  <c r="AA357" i="8"/>
  <c r="AC357" i="8"/>
  <c r="AE357" i="8"/>
  <c r="AG357" i="8"/>
  <c r="AI357" i="8"/>
  <c r="Y358" i="8"/>
  <c r="AA358" i="8"/>
  <c r="AC358" i="8"/>
  <c r="AE358" i="8"/>
  <c r="AG358" i="8"/>
  <c r="AI358" i="8"/>
  <c r="Y359" i="8"/>
  <c r="AA359" i="8"/>
  <c r="AC359" i="8"/>
  <c r="AE359" i="8"/>
  <c r="AG359" i="8"/>
  <c r="AI359" i="8"/>
  <c r="Y360" i="8"/>
  <c r="AA360" i="8"/>
  <c r="AC360" i="8"/>
  <c r="AE360" i="8"/>
  <c r="AG360" i="8"/>
  <c r="AI360" i="8"/>
  <c r="Y361" i="8"/>
  <c r="AA361" i="8"/>
  <c r="AC361" i="8"/>
  <c r="AE361" i="8"/>
  <c r="AG361" i="8"/>
  <c r="AI361" i="8"/>
  <c r="Y362" i="8"/>
  <c r="AA362" i="8"/>
  <c r="AC362" i="8"/>
  <c r="AG362" i="8"/>
  <c r="AI362" i="8"/>
  <c r="Y363" i="8"/>
  <c r="AA363" i="8"/>
  <c r="AC363" i="8"/>
  <c r="AE363" i="8"/>
  <c r="AG363" i="8"/>
  <c r="AI363" i="8"/>
  <c r="Y364" i="8"/>
  <c r="Z364" i="8"/>
  <c r="AA364" i="8" s="1"/>
  <c r="AC364" i="8"/>
  <c r="AE364" i="8"/>
  <c r="AG364" i="8"/>
  <c r="AI364" i="8"/>
  <c r="Y365" i="8"/>
  <c r="AA365" i="8"/>
  <c r="AC365" i="8"/>
  <c r="AE365" i="8"/>
  <c r="AG365" i="8"/>
  <c r="AI365" i="8"/>
  <c r="Y366" i="8"/>
  <c r="AA366" i="8"/>
  <c r="AC366" i="8"/>
  <c r="AE366" i="8"/>
  <c r="AG366" i="8"/>
  <c r="AI366" i="8"/>
  <c r="Y370" i="8"/>
  <c r="AA370" i="8"/>
  <c r="AC370" i="8"/>
  <c r="AE370" i="8"/>
  <c r="AG370" i="8"/>
  <c r="AI370" i="8"/>
  <c r="Y371" i="8"/>
  <c r="AA371" i="8"/>
  <c r="AC371" i="8"/>
  <c r="AE371" i="8"/>
  <c r="AG371" i="8"/>
  <c r="AI371" i="8"/>
  <c r="Y372" i="8"/>
  <c r="AA372" i="8"/>
  <c r="AC372" i="8"/>
  <c r="AE372" i="8"/>
  <c r="AG372" i="8"/>
  <c r="AI372" i="8"/>
  <c r="Y373" i="8"/>
  <c r="AA373" i="8"/>
  <c r="AC373" i="8"/>
  <c r="AE373" i="8"/>
  <c r="AG373" i="8"/>
  <c r="AI373" i="8"/>
  <c r="Y374" i="8"/>
  <c r="AA374" i="8"/>
  <c r="AC374" i="8"/>
  <c r="AE374" i="8"/>
  <c r="AG374" i="8"/>
  <c r="AI374" i="8"/>
  <c r="Y375" i="8"/>
  <c r="AA375" i="8"/>
  <c r="AC375" i="8"/>
  <c r="AE375" i="8"/>
  <c r="AG375" i="8"/>
  <c r="AI375" i="8"/>
  <c r="Y376" i="8"/>
  <c r="AA376" i="8"/>
  <c r="AC376" i="8"/>
  <c r="AE376" i="8"/>
  <c r="AG376" i="8"/>
  <c r="AI376" i="8"/>
  <c r="Y377" i="8"/>
  <c r="AA377" i="8"/>
  <c r="AC377" i="8"/>
  <c r="AE377" i="8"/>
  <c r="AG377" i="8"/>
  <c r="AI377" i="8"/>
  <c r="Y378" i="8"/>
  <c r="AA378" i="8"/>
  <c r="AC378" i="8"/>
  <c r="AE378" i="8"/>
  <c r="AG378" i="8"/>
  <c r="AI378" i="8"/>
  <c r="Y379" i="8"/>
  <c r="AC379" i="8"/>
  <c r="AE379" i="8"/>
  <c r="AG379" i="8"/>
  <c r="AI379" i="8"/>
  <c r="Y380" i="8"/>
  <c r="AA380" i="8"/>
  <c r="AC380" i="8"/>
  <c r="AE380" i="8"/>
  <c r="AG380" i="8"/>
  <c r="AI380" i="8"/>
  <c r="Y381" i="8"/>
  <c r="AA381" i="8"/>
  <c r="AC381" i="8"/>
  <c r="AE381" i="8"/>
  <c r="AG381" i="8"/>
  <c r="AI381" i="8"/>
  <c r="Y382" i="8"/>
  <c r="AA382" i="8"/>
  <c r="AC382" i="8"/>
  <c r="AE382" i="8"/>
  <c r="AG382" i="8"/>
  <c r="AI382" i="8"/>
  <c r="Y383" i="8"/>
  <c r="AA383" i="8"/>
  <c r="AC383" i="8"/>
  <c r="AE383" i="8"/>
  <c r="AG383" i="8"/>
  <c r="AI383" i="8"/>
  <c r="Y384" i="8"/>
  <c r="AA384" i="8"/>
  <c r="AC384" i="8"/>
  <c r="AE384" i="8"/>
  <c r="AG384" i="8"/>
  <c r="AI384" i="8"/>
  <c r="Y385" i="8"/>
  <c r="AA385" i="8"/>
  <c r="AC385" i="8"/>
  <c r="AE385" i="8"/>
  <c r="AG385" i="8"/>
  <c r="AI385" i="8"/>
  <c r="Y386" i="8"/>
  <c r="AA386" i="8"/>
  <c r="AC386" i="8"/>
  <c r="AE386" i="8"/>
  <c r="AG386" i="8"/>
  <c r="AI386" i="8"/>
  <c r="Y387" i="8"/>
  <c r="AA387" i="8"/>
  <c r="AC387" i="8"/>
  <c r="AE387" i="8"/>
  <c r="AG387" i="8"/>
  <c r="AI387" i="8"/>
  <c r="Y388" i="8"/>
  <c r="AA388" i="8"/>
  <c r="AC388" i="8"/>
  <c r="AE388" i="8"/>
  <c r="AG388" i="8"/>
  <c r="AI388" i="8"/>
  <c r="Y389" i="8"/>
  <c r="AA389" i="8"/>
  <c r="AC389" i="8"/>
  <c r="AE389" i="8"/>
  <c r="AG389" i="8"/>
  <c r="AI389" i="8"/>
  <c r="Y393" i="8"/>
  <c r="AA393" i="8"/>
  <c r="AC393" i="8"/>
  <c r="AE393" i="8"/>
  <c r="AG393" i="8"/>
  <c r="AI393" i="8"/>
  <c r="Y394" i="8"/>
  <c r="AA394" i="8"/>
  <c r="AC394" i="8"/>
  <c r="AE394" i="8"/>
  <c r="AG394" i="8"/>
  <c r="AI394" i="8"/>
  <c r="Y395" i="8"/>
  <c r="AA395" i="8"/>
  <c r="AC395" i="8"/>
  <c r="AE395" i="8"/>
  <c r="AG395" i="8"/>
  <c r="AI395" i="8"/>
  <c r="Y396" i="8"/>
  <c r="AA396" i="8"/>
  <c r="AC396" i="8"/>
  <c r="AE396" i="8"/>
  <c r="AG396" i="8"/>
  <c r="AI396" i="8"/>
  <c r="Y397" i="8"/>
  <c r="AA397" i="8"/>
  <c r="AC397" i="8"/>
  <c r="AE397" i="8"/>
  <c r="AG397" i="8"/>
  <c r="AI397" i="8"/>
  <c r="Y398" i="8"/>
  <c r="AA398" i="8"/>
  <c r="AC398" i="8"/>
  <c r="AE398" i="8"/>
  <c r="AG398" i="8"/>
  <c r="AI398" i="8"/>
  <c r="Y399" i="8"/>
  <c r="AA399" i="8"/>
  <c r="AC399" i="8"/>
  <c r="AE399" i="8"/>
  <c r="AG399" i="8"/>
  <c r="AI399" i="8"/>
  <c r="Y400" i="8"/>
  <c r="Z400" i="8"/>
  <c r="AA400" i="8" s="1"/>
  <c r="AC400" i="8"/>
  <c r="AE400" i="8"/>
  <c r="AG400" i="8"/>
  <c r="AI400" i="8"/>
  <c r="Y401" i="8"/>
  <c r="AA401" i="8"/>
  <c r="AC401" i="8"/>
  <c r="AE401" i="8"/>
  <c r="AG401" i="8"/>
  <c r="AI401" i="8"/>
  <c r="Y402" i="8"/>
  <c r="AA402" i="8"/>
  <c r="AC402" i="8"/>
  <c r="AE402" i="8"/>
  <c r="AG402" i="8"/>
  <c r="AI402" i="8"/>
  <c r="Y403" i="8"/>
  <c r="AA403" i="8"/>
  <c r="AC403" i="8"/>
  <c r="AE403" i="8"/>
  <c r="AG403" i="8"/>
  <c r="AI403" i="8"/>
  <c r="Y404" i="8"/>
  <c r="AA404" i="8"/>
  <c r="AC404" i="8"/>
  <c r="AE404" i="8"/>
  <c r="AG404" i="8"/>
  <c r="AI404" i="8"/>
  <c r="Y405" i="8"/>
  <c r="AA405" i="8"/>
  <c r="AC405" i="8"/>
  <c r="AE405" i="8"/>
  <c r="AG405" i="8"/>
  <c r="AI405" i="8"/>
  <c r="Y406" i="8"/>
  <c r="AA406" i="8"/>
  <c r="AC406" i="8"/>
  <c r="AE406" i="8"/>
  <c r="AG406" i="8"/>
  <c r="AI406" i="8"/>
  <c r="Y407" i="8"/>
  <c r="AA407" i="8"/>
  <c r="AC407" i="8"/>
  <c r="AE407" i="8"/>
  <c r="AG407" i="8"/>
  <c r="AI407" i="8"/>
  <c r="Y408" i="8"/>
  <c r="AA408" i="8"/>
  <c r="AC408" i="8"/>
  <c r="AE408" i="8"/>
  <c r="AG408" i="8"/>
  <c r="AI408" i="8"/>
  <c r="Y409" i="8"/>
  <c r="AE409" i="8"/>
  <c r="AG409" i="8"/>
  <c r="AI409" i="8"/>
  <c r="Y410" i="8"/>
  <c r="AA410" i="8"/>
  <c r="AC410" i="8"/>
  <c r="AE410" i="8"/>
  <c r="AG410" i="8"/>
  <c r="AI410" i="8"/>
  <c r="Y411" i="8"/>
  <c r="AA411" i="8"/>
  <c r="AC411" i="8"/>
  <c r="AE411" i="8"/>
  <c r="AG411" i="8"/>
  <c r="AI411" i="8"/>
  <c r="Y412" i="8"/>
  <c r="AA412" i="8"/>
  <c r="AC412" i="8"/>
  <c r="AE412" i="8"/>
  <c r="AG412" i="8"/>
  <c r="AI412" i="8"/>
  <c r="Y413" i="8"/>
  <c r="AA413" i="8"/>
  <c r="AC413" i="8"/>
  <c r="AE413" i="8"/>
  <c r="AG413" i="8"/>
  <c r="AI413" i="8"/>
  <c r="Y414" i="8"/>
  <c r="AA414" i="8"/>
  <c r="AC414" i="8"/>
  <c r="AE414" i="8"/>
  <c r="AG414" i="8"/>
  <c r="AI414" i="8"/>
  <c r="Y415" i="8"/>
  <c r="AA415" i="8"/>
  <c r="AC415" i="8"/>
  <c r="AE415" i="8"/>
  <c r="AG415" i="8"/>
  <c r="AI415" i="8"/>
  <c r="Y416" i="8"/>
  <c r="AA416" i="8"/>
  <c r="AC416" i="8"/>
  <c r="AE416" i="8"/>
  <c r="AG416" i="8"/>
  <c r="AI416" i="8"/>
  <c r="Y420" i="8"/>
  <c r="AA420" i="8"/>
  <c r="AC420" i="8"/>
  <c r="AE420" i="8"/>
  <c r="AG420" i="8"/>
  <c r="AI420" i="8"/>
  <c r="Y421" i="8"/>
  <c r="AA421" i="8"/>
  <c r="AC421" i="8"/>
  <c r="AE421" i="8"/>
  <c r="AG421" i="8"/>
  <c r="AI421" i="8"/>
  <c r="Y422" i="8"/>
  <c r="AA422" i="8"/>
  <c r="AC422" i="8"/>
  <c r="AE422" i="8"/>
  <c r="AG422" i="8"/>
  <c r="AI422" i="8"/>
  <c r="Y423" i="8"/>
  <c r="AA423" i="8"/>
  <c r="AC423" i="8"/>
  <c r="AE423" i="8"/>
  <c r="AG423" i="8"/>
  <c r="AI423" i="8"/>
  <c r="Y424" i="8"/>
  <c r="AA424" i="8"/>
  <c r="AC424" i="8"/>
  <c r="AE424" i="8"/>
  <c r="AG424" i="8"/>
  <c r="AI424" i="8"/>
  <c r="Y425" i="8"/>
  <c r="AA425" i="8"/>
  <c r="AC425" i="8"/>
  <c r="AE425" i="8"/>
  <c r="AG425" i="8"/>
  <c r="AI425" i="8"/>
  <c r="Y426" i="8"/>
  <c r="AA426" i="8"/>
  <c r="AC426" i="8"/>
  <c r="AE426" i="8"/>
  <c r="AG426" i="8"/>
  <c r="AI426" i="8"/>
  <c r="Y427" i="8"/>
  <c r="AA427" i="8"/>
  <c r="AC427" i="8"/>
  <c r="AE427" i="8"/>
  <c r="AG427" i="8"/>
  <c r="AI427" i="8"/>
  <c r="Y428" i="8"/>
  <c r="AA428" i="8"/>
  <c r="AC428" i="8"/>
  <c r="AE428" i="8"/>
  <c r="AG428" i="8"/>
  <c r="AI428" i="8"/>
  <c r="Y429" i="8"/>
  <c r="AA429" i="8"/>
  <c r="AC429" i="8"/>
  <c r="AE429" i="8"/>
  <c r="AG429" i="8"/>
  <c r="AI429" i="8"/>
  <c r="Y430" i="8"/>
  <c r="AA430" i="8"/>
  <c r="AC430" i="8"/>
  <c r="AE430" i="8"/>
  <c r="AG430" i="8"/>
  <c r="AI430" i="8"/>
  <c r="Y431" i="8"/>
  <c r="AA431" i="8"/>
  <c r="AC431" i="8"/>
  <c r="AE431" i="8"/>
  <c r="AG431" i="8"/>
  <c r="AI431" i="8"/>
  <c r="Y432" i="8"/>
  <c r="Z432" i="8"/>
  <c r="AA432" i="8"/>
  <c r="AC432" i="8"/>
  <c r="AE432" i="8"/>
  <c r="AG432" i="8"/>
  <c r="AI432" i="8"/>
  <c r="Y433" i="8"/>
  <c r="AA433" i="8"/>
  <c r="AC433" i="8"/>
  <c r="AE433" i="8"/>
  <c r="AG433" i="8"/>
  <c r="AI433" i="8"/>
  <c r="Y434" i="8"/>
  <c r="AA434" i="8"/>
  <c r="AC434" i="8"/>
  <c r="AE434" i="8"/>
  <c r="AG434" i="8"/>
  <c r="AI434" i="8"/>
  <c r="Y435" i="8"/>
  <c r="AA435" i="8"/>
  <c r="AC435" i="8"/>
  <c r="AE435" i="8"/>
  <c r="AG435" i="8"/>
  <c r="AI435" i="8"/>
  <c r="Y436" i="8"/>
  <c r="AA436" i="8"/>
  <c r="AC436" i="8"/>
  <c r="AE436" i="8"/>
  <c r="AG436" i="8"/>
  <c r="AI436" i="8"/>
  <c r="Y437" i="8"/>
  <c r="AA437" i="8"/>
  <c r="AC437" i="8"/>
  <c r="AE437" i="8"/>
  <c r="AG437" i="8"/>
  <c r="AI437" i="8"/>
  <c r="Y438" i="8"/>
  <c r="AA438" i="8"/>
  <c r="AC438" i="8"/>
  <c r="AE438" i="8"/>
  <c r="AG438" i="8"/>
  <c r="AI438" i="8"/>
  <c r="Y439" i="8"/>
  <c r="AA439" i="8"/>
  <c r="AC439" i="8"/>
  <c r="AE439" i="8"/>
  <c r="AG439" i="8"/>
  <c r="AI439" i="8"/>
  <c r="Y440" i="8"/>
  <c r="AA440" i="8"/>
  <c r="AC440" i="8"/>
  <c r="AE440" i="8"/>
  <c r="AG440" i="8"/>
  <c r="AI440" i="8"/>
  <c r="Y441" i="8"/>
  <c r="AA441" i="8"/>
  <c r="AC441" i="8"/>
  <c r="AE441" i="8"/>
  <c r="AG441" i="8"/>
  <c r="AI441" i="8"/>
  <c r="Y442" i="8"/>
  <c r="AA442" i="8"/>
  <c r="AC442" i="8"/>
  <c r="AE442" i="8"/>
  <c r="AG442" i="8"/>
  <c r="AI442" i="8"/>
  <c r="Y443" i="8"/>
  <c r="AA443" i="8"/>
  <c r="AC443" i="8"/>
  <c r="AE443" i="8"/>
  <c r="AG443" i="8"/>
  <c r="AI443" i="8"/>
  <c r="Y444" i="8"/>
  <c r="AA444" i="8"/>
  <c r="AC444" i="8"/>
  <c r="AE444" i="8"/>
  <c r="AG444" i="8"/>
  <c r="AI444" i="8"/>
  <c r="Y6" i="7"/>
  <c r="AA6" i="7"/>
  <c r="AC6" i="7"/>
  <c r="AE6" i="7"/>
  <c r="AG6" i="7"/>
  <c r="Y7" i="7"/>
  <c r="AA7" i="7"/>
  <c r="AC7" i="7"/>
  <c r="AE7" i="7"/>
  <c r="AG7" i="7"/>
  <c r="Y8" i="7"/>
  <c r="AA8" i="7"/>
  <c r="AC8" i="7"/>
  <c r="AE8" i="7"/>
  <c r="AG8" i="7"/>
  <c r="Y10" i="7"/>
  <c r="AA10" i="7"/>
  <c r="AC10" i="7"/>
  <c r="AE10" i="7"/>
  <c r="AG10" i="7"/>
  <c r="Y11" i="7"/>
  <c r="AA11" i="7"/>
  <c r="AC11" i="7"/>
  <c r="AE11" i="7"/>
  <c r="AG11" i="7"/>
  <c r="Y12" i="7"/>
  <c r="AA12" i="7"/>
  <c r="AC12" i="7"/>
  <c r="AE12" i="7"/>
  <c r="AG12" i="7"/>
  <c r="Y13" i="7"/>
  <c r="AA13" i="7"/>
  <c r="AC13" i="7"/>
  <c r="AE13" i="7"/>
  <c r="AG13" i="7"/>
  <c r="Y14" i="7"/>
  <c r="AA14" i="7"/>
  <c r="AC14" i="7"/>
  <c r="AE14" i="7"/>
  <c r="AG14" i="7"/>
  <c r="Y15" i="7"/>
  <c r="AA15" i="7"/>
  <c r="AC15" i="7"/>
  <c r="AE15" i="7"/>
  <c r="AG15" i="7"/>
  <c r="Y16" i="7"/>
  <c r="AA16" i="7"/>
  <c r="AC16" i="7"/>
  <c r="AE16" i="7"/>
  <c r="AG16" i="7"/>
  <c r="Y17" i="7"/>
  <c r="AA17" i="7"/>
  <c r="AC17" i="7"/>
  <c r="AE17" i="7"/>
  <c r="AG17" i="7"/>
  <c r="Y18" i="7"/>
  <c r="AA18" i="7"/>
  <c r="AC18" i="7"/>
  <c r="AE18" i="7"/>
  <c r="AG18" i="7"/>
  <c r="Y19" i="7"/>
  <c r="AA19" i="7"/>
  <c r="AC19" i="7"/>
  <c r="AE19" i="7"/>
  <c r="AG19" i="7"/>
  <c r="Y20" i="7"/>
  <c r="AA20" i="7"/>
  <c r="AC20" i="7"/>
  <c r="AE20" i="7"/>
  <c r="AG20" i="7"/>
  <c r="Y21" i="7"/>
  <c r="AA21" i="7"/>
  <c r="AC21" i="7"/>
  <c r="AE21" i="7"/>
  <c r="AG21" i="7"/>
  <c r="Y22" i="7"/>
  <c r="AA22" i="7"/>
  <c r="AC22" i="7"/>
  <c r="AE22" i="7"/>
  <c r="AG22" i="7"/>
  <c r="Y23" i="7"/>
  <c r="AA23" i="7"/>
  <c r="AC23" i="7"/>
  <c r="AE23" i="7"/>
  <c r="AG23" i="7"/>
  <c r="Y24" i="7"/>
  <c r="AA24" i="7"/>
  <c r="AC24" i="7"/>
  <c r="AE24" i="7"/>
  <c r="AG24" i="7"/>
  <c r="Y25" i="7"/>
  <c r="AA25" i="7"/>
  <c r="AC25" i="7"/>
  <c r="AE25" i="7"/>
  <c r="AG25" i="7"/>
  <c r="AE26" i="7"/>
  <c r="AG26" i="7"/>
  <c r="Y29" i="7"/>
  <c r="AA29" i="7"/>
  <c r="AC29" i="7"/>
  <c r="AE29" i="7"/>
  <c r="AG29" i="7"/>
  <c r="Y30" i="7"/>
  <c r="AA30" i="7"/>
  <c r="AC30" i="7"/>
  <c r="AE30" i="7"/>
  <c r="AG30" i="7"/>
  <c r="Y31" i="7"/>
  <c r="AA31" i="7"/>
  <c r="AC31" i="7"/>
  <c r="AE31" i="7"/>
  <c r="AG31" i="7"/>
  <c r="Y32" i="7"/>
  <c r="AA32" i="7"/>
  <c r="AC32" i="7"/>
  <c r="AE32" i="7"/>
  <c r="AG32" i="7"/>
  <c r="Y33" i="7"/>
  <c r="AA33" i="7"/>
  <c r="AC33" i="7"/>
  <c r="AE33" i="7"/>
  <c r="AG33" i="7"/>
  <c r="Y34" i="7"/>
  <c r="AA34" i="7"/>
  <c r="AC34" i="7"/>
  <c r="AE34" i="7"/>
  <c r="AG34" i="7"/>
  <c r="Y35" i="7"/>
  <c r="AA35" i="7"/>
  <c r="AC35" i="7"/>
  <c r="AE35" i="7"/>
  <c r="AG35" i="7"/>
  <c r="Y36" i="7"/>
  <c r="AA36" i="7"/>
  <c r="AC36" i="7"/>
  <c r="AE36" i="7"/>
  <c r="AG36" i="7"/>
  <c r="Y37" i="7"/>
  <c r="AA37" i="7"/>
  <c r="AC37" i="7"/>
  <c r="AE37" i="7"/>
  <c r="AG37" i="7"/>
  <c r="Y38" i="7"/>
  <c r="AA38" i="7"/>
  <c r="AC38" i="7"/>
  <c r="AE38" i="7"/>
  <c r="AG38" i="7"/>
  <c r="Y39" i="7"/>
  <c r="AA39" i="7"/>
  <c r="AC39" i="7"/>
  <c r="AE39" i="7"/>
  <c r="AG39" i="7"/>
  <c r="Y40" i="7"/>
  <c r="AA40" i="7"/>
  <c r="AC40" i="7"/>
  <c r="AE40" i="7"/>
  <c r="AG40" i="7"/>
  <c r="Y41" i="7"/>
  <c r="AA41" i="7"/>
  <c r="AC41" i="7"/>
  <c r="AE41" i="7"/>
  <c r="AG41" i="7"/>
  <c r="Y42" i="7"/>
  <c r="AA42" i="7"/>
  <c r="AC42" i="7"/>
  <c r="AE42" i="7"/>
  <c r="AG42" i="7"/>
  <c r="Y43" i="7"/>
  <c r="AA43" i="7"/>
  <c r="AC43" i="7"/>
  <c r="AE43" i="7"/>
  <c r="AG43" i="7"/>
  <c r="Y44" i="7"/>
  <c r="AA44" i="7"/>
  <c r="AC44" i="7"/>
  <c r="AE44" i="7"/>
  <c r="AG44" i="7"/>
  <c r="Y45" i="7"/>
  <c r="AA45" i="7"/>
  <c r="AC45" i="7"/>
  <c r="AE45" i="7"/>
  <c r="AG45" i="7"/>
  <c r="Y46" i="7"/>
  <c r="AA46" i="7"/>
  <c r="AC46" i="7"/>
  <c r="AE46" i="7"/>
  <c r="AG46" i="7"/>
  <c r="Y47" i="7"/>
  <c r="AA47" i="7"/>
  <c r="AC47" i="7"/>
  <c r="AE47" i="7"/>
  <c r="AG47" i="7"/>
  <c r="Y52" i="7"/>
  <c r="AA52" i="7"/>
  <c r="AC52" i="7"/>
  <c r="AE52" i="7"/>
  <c r="AG52" i="7"/>
  <c r="Y53" i="7"/>
  <c r="AA53" i="7"/>
  <c r="AC53" i="7"/>
  <c r="AE53" i="7"/>
  <c r="AG53" i="7"/>
  <c r="Y54" i="7"/>
  <c r="AA54" i="7"/>
  <c r="AC54" i="7"/>
  <c r="AE54" i="7"/>
  <c r="AG54" i="7"/>
  <c r="Y55" i="7"/>
  <c r="AA55" i="7"/>
  <c r="AC55" i="7"/>
  <c r="AE55" i="7"/>
  <c r="AG55" i="7"/>
  <c r="Y56" i="7"/>
  <c r="AA56" i="7"/>
  <c r="AC56" i="7"/>
  <c r="AE56" i="7"/>
  <c r="AG56" i="7"/>
  <c r="Y57" i="7"/>
  <c r="AA57" i="7"/>
  <c r="AC57" i="7"/>
  <c r="AE57" i="7"/>
  <c r="AG57" i="7"/>
  <c r="Y58" i="7"/>
  <c r="AA58" i="7"/>
  <c r="AC58" i="7"/>
  <c r="AE58" i="7"/>
  <c r="AG58" i="7"/>
  <c r="Y59" i="7"/>
  <c r="AA59" i="7"/>
  <c r="AC59" i="7"/>
  <c r="AE59" i="7"/>
  <c r="AG59" i="7"/>
  <c r="Y60" i="7"/>
  <c r="AA60" i="7"/>
  <c r="AC60" i="7"/>
  <c r="AE60" i="7"/>
  <c r="AG60" i="7"/>
  <c r="Y61" i="7"/>
  <c r="AA61" i="7"/>
  <c r="AC61" i="7"/>
  <c r="AE61" i="7"/>
  <c r="AG61" i="7"/>
  <c r="Y62" i="7"/>
  <c r="AA62" i="7"/>
  <c r="AC62" i="7"/>
  <c r="AE62" i="7"/>
  <c r="AG62" i="7"/>
  <c r="Y63" i="7"/>
  <c r="AA63" i="7"/>
  <c r="AC63" i="7"/>
  <c r="AE63" i="7"/>
  <c r="AG63" i="7"/>
  <c r="Y64" i="7"/>
  <c r="AA64" i="7"/>
  <c r="AC64" i="7"/>
  <c r="AE64" i="7"/>
  <c r="AG64" i="7"/>
  <c r="Y65" i="7"/>
  <c r="AA65" i="7"/>
  <c r="AC65" i="7"/>
  <c r="AE65" i="7"/>
  <c r="AG65" i="7"/>
  <c r="Y66" i="7"/>
  <c r="AA66" i="7"/>
  <c r="AC66" i="7"/>
  <c r="AE66" i="7"/>
  <c r="AG66" i="7"/>
  <c r="Y67" i="7"/>
  <c r="AA67" i="7"/>
  <c r="AC67" i="7"/>
  <c r="AE67" i="7"/>
  <c r="AG67" i="7"/>
  <c r="Y68" i="7"/>
  <c r="AA68" i="7"/>
  <c r="AC68" i="7"/>
  <c r="AE68" i="7"/>
  <c r="AG68" i="7"/>
  <c r="Y69" i="7"/>
  <c r="AA69" i="7"/>
  <c r="AC69" i="7"/>
  <c r="AE69" i="7"/>
  <c r="AG69" i="7"/>
  <c r="Y70" i="7"/>
  <c r="AA70" i="7"/>
  <c r="AC70" i="7"/>
  <c r="AE70" i="7"/>
  <c r="AG70" i="7"/>
  <c r="Y72" i="7"/>
  <c r="AA72" i="7"/>
  <c r="AC72" i="7"/>
  <c r="AE72" i="7"/>
  <c r="AG72" i="7"/>
  <c r="Y76" i="7"/>
  <c r="AA76" i="7"/>
  <c r="AC76" i="7"/>
  <c r="AE76" i="7"/>
  <c r="Y77" i="7"/>
  <c r="AA77" i="7"/>
  <c r="AC77" i="7"/>
  <c r="AE77" i="7"/>
  <c r="Y78" i="7"/>
  <c r="AA78" i="7"/>
  <c r="AC78" i="7"/>
  <c r="AE78" i="7"/>
  <c r="Y79" i="7"/>
  <c r="AA79" i="7"/>
  <c r="AC79" i="7"/>
  <c r="AE79" i="7"/>
  <c r="Y80" i="7"/>
  <c r="AA80" i="7"/>
  <c r="AC80" i="7"/>
  <c r="AE80" i="7"/>
  <c r="Y81" i="7"/>
  <c r="AA81" i="7"/>
  <c r="AC81" i="7"/>
  <c r="AE81" i="7"/>
  <c r="Y82" i="7"/>
  <c r="AA82" i="7"/>
  <c r="AC82" i="7"/>
  <c r="AE82" i="7"/>
  <c r="Y83" i="7"/>
  <c r="AA83" i="7"/>
  <c r="AC83" i="7"/>
  <c r="AE83" i="7"/>
  <c r="Y84" i="7"/>
  <c r="AA84" i="7"/>
  <c r="AC84" i="7"/>
  <c r="AE84" i="7"/>
  <c r="Y85" i="7"/>
  <c r="AA85" i="7"/>
  <c r="AC85" i="7"/>
  <c r="AE85" i="7"/>
  <c r="Y86" i="7"/>
  <c r="AA86" i="7"/>
  <c r="AC86" i="7"/>
  <c r="AE86" i="7"/>
  <c r="Y87" i="7"/>
  <c r="AA87" i="7"/>
  <c r="AC87" i="7"/>
  <c r="AE87" i="7"/>
  <c r="Y88" i="7"/>
  <c r="AA88" i="7"/>
  <c r="AC88" i="7"/>
  <c r="AE88" i="7"/>
  <c r="Y89" i="7"/>
  <c r="AA89" i="7"/>
  <c r="AC89" i="7"/>
  <c r="AE89" i="7"/>
  <c r="Y90" i="7"/>
  <c r="AA90" i="7"/>
  <c r="AC90" i="7"/>
  <c r="AE90" i="7"/>
  <c r="Y91" i="7"/>
  <c r="AA91" i="7"/>
  <c r="AC91" i="7"/>
  <c r="AE91" i="7"/>
  <c r="Y92" i="7"/>
  <c r="AA92" i="7"/>
  <c r="AC92" i="7"/>
  <c r="AE92" i="7"/>
  <c r="Y93" i="7"/>
  <c r="AA93" i="7"/>
  <c r="AC93" i="7"/>
  <c r="AE93" i="7"/>
  <c r="Y94" i="7"/>
  <c r="AA94" i="7"/>
  <c r="AC94" i="7"/>
  <c r="AE94" i="7"/>
  <c r="Y95" i="7"/>
  <c r="AA95" i="7"/>
  <c r="AC95" i="7"/>
  <c r="AE95" i="7"/>
  <c r="Y99" i="7"/>
  <c r="AA99" i="7"/>
  <c r="AC99" i="7"/>
  <c r="AE99" i="7"/>
  <c r="AG99" i="7"/>
  <c r="Y100" i="7"/>
  <c r="AA100" i="7"/>
  <c r="AC100" i="7"/>
  <c r="AE100" i="7"/>
  <c r="AG100" i="7"/>
  <c r="Y101" i="7"/>
  <c r="AA101" i="7"/>
  <c r="AC101" i="7"/>
  <c r="AE101" i="7"/>
  <c r="AG101" i="7"/>
  <c r="Y102" i="7"/>
  <c r="AA102" i="7"/>
  <c r="AC102" i="7"/>
  <c r="AE102" i="7"/>
  <c r="AG102" i="7"/>
  <c r="Y103" i="7"/>
  <c r="AA103" i="7"/>
  <c r="AC103" i="7"/>
  <c r="AE103" i="7"/>
  <c r="AG103" i="7"/>
  <c r="Y104" i="7"/>
  <c r="AA104" i="7"/>
  <c r="AC104" i="7"/>
  <c r="AE104" i="7"/>
  <c r="AG104" i="7"/>
  <c r="Y105" i="7"/>
  <c r="AA105" i="7"/>
  <c r="AC105" i="7"/>
  <c r="AE105" i="7"/>
  <c r="AG105" i="7"/>
  <c r="Y106" i="7"/>
  <c r="AA106" i="7"/>
  <c r="AC106" i="7"/>
  <c r="AE106" i="7"/>
  <c r="AG106" i="7"/>
  <c r="Y107" i="7"/>
  <c r="AA107" i="7"/>
  <c r="AC107" i="7"/>
  <c r="AE107" i="7"/>
  <c r="AG107" i="7"/>
  <c r="Y108" i="7"/>
  <c r="AA108" i="7"/>
  <c r="AC108" i="7"/>
  <c r="AE108" i="7"/>
  <c r="AG108" i="7"/>
  <c r="Y109" i="7"/>
  <c r="AA109" i="7"/>
  <c r="AC109" i="7"/>
  <c r="AE109" i="7"/>
  <c r="AG109" i="7"/>
  <c r="Y110" i="7"/>
  <c r="AA110" i="7"/>
  <c r="AC110" i="7"/>
  <c r="AE110" i="7"/>
  <c r="AG110" i="7"/>
  <c r="Y111" i="7"/>
  <c r="AA111" i="7"/>
  <c r="AC111" i="7"/>
  <c r="AE111" i="7"/>
  <c r="AG111" i="7"/>
  <c r="Y112" i="7"/>
  <c r="AA112" i="7"/>
  <c r="AC112" i="7"/>
  <c r="AE112" i="7"/>
  <c r="AG112" i="7"/>
  <c r="Y113" i="7"/>
  <c r="AA113" i="7"/>
  <c r="AC113" i="7"/>
  <c r="AE113" i="7"/>
  <c r="AG113" i="7"/>
  <c r="Y114" i="7"/>
  <c r="AA114" i="7"/>
  <c r="AC114" i="7"/>
  <c r="AE114" i="7"/>
  <c r="AG114" i="7"/>
  <c r="Y115" i="7"/>
  <c r="AA115" i="7"/>
  <c r="AC115" i="7"/>
  <c r="AE115" i="7"/>
  <c r="AG115" i="7"/>
  <c r="Y116" i="7"/>
  <c r="AA116" i="7"/>
  <c r="AC116" i="7"/>
  <c r="AE116" i="7"/>
  <c r="AG116" i="7"/>
  <c r="Y117" i="7"/>
  <c r="AA117" i="7"/>
  <c r="AC117" i="7"/>
  <c r="AE117" i="7"/>
  <c r="AG117" i="7"/>
  <c r="Y118" i="7"/>
  <c r="AA118" i="7"/>
  <c r="AC118" i="7"/>
  <c r="AE118" i="7"/>
  <c r="AG118" i="7"/>
  <c r="Y122" i="7"/>
  <c r="AA122" i="7"/>
  <c r="AC122" i="7"/>
  <c r="AE122" i="7"/>
  <c r="AG122" i="7"/>
  <c r="Y123" i="7"/>
  <c r="AA123" i="7"/>
  <c r="AC123" i="7"/>
  <c r="AE123" i="7"/>
  <c r="AG123" i="7"/>
  <c r="Y124" i="7"/>
  <c r="AA124" i="7"/>
  <c r="AC124" i="7"/>
  <c r="AE124" i="7"/>
  <c r="AG124" i="7"/>
  <c r="Y125" i="7"/>
  <c r="AA125" i="7"/>
  <c r="AC125" i="7"/>
  <c r="AE125" i="7"/>
  <c r="AG125" i="7"/>
  <c r="Y126" i="7"/>
  <c r="AA126" i="7"/>
  <c r="AC126" i="7"/>
  <c r="AE126" i="7"/>
  <c r="AG126" i="7"/>
  <c r="Y127" i="7"/>
  <c r="AA127" i="7"/>
  <c r="AC127" i="7"/>
  <c r="AE127" i="7"/>
  <c r="AG127" i="7"/>
  <c r="Y128" i="7"/>
  <c r="AA128" i="7"/>
  <c r="AC128" i="7"/>
  <c r="AE128" i="7"/>
  <c r="AG128" i="7"/>
  <c r="Y129" i="7"/>
  <c r="AA129" i="7"/>
  <c r="AC129" i="7"/>
  <c r="AE129" i="7"/>
  <c r="AG129" i="7"/>
  <c r="Y130" i="7"/>
  <c r="AA130" i="7"/>
  <c r="AC130" i="7"/>
  <c r="AE130" i="7"/>
  <c r="AG130" i="7"/>
  <c r="Y131" i="7"/>
  <c r="AA131" i="7"/>
  <c r="AC131" i="7"/>
  <c r="AE131" i="7"/>
  <c r="AG131" i="7"/>
  <c r="Y132" i="7"/>
  <c r="AC132" i="7"/>
  <c r="AE132" i="7"/>
  <c r="AG132" i="7"/>
  <c r="Y133" i="7"/>
  <c r="AA133" i="7"/>
  <c r="AC133" i="7"/>
  <c r="AE133" i="7"/>
  <c r="AG133" i="7"/>
  <c r="Y134" i="7"/>
  <c r="AA134" i="7"/>
  <c r="AC134" i="7"/>
  <c r="AE134" i="7"/>
  <c r="AG134" i="7"/>
  <c r="Y135" i="7"/>
  <c r="AA135" i="7"/>
  <c r="AC135" i="7"/>
  <c r="AE135" i="7"/>
  <c r="AG135" i="7"/>
  <c r="Y136" i="7"/>
  <c r="AA136" i="7"/>
  <c r="AC136" i="7"/>
  <c r="AE136" i="7"/>
  <c r="AG136" i="7"/>
  <c r="Y137" i="7"/>
  <c r="AA137" i="7"/>
  <c r="AC137" i="7"/>
  <c r="AE137" i="7"/>
  <c r="AG137" i="7"/>
  <c r="Y138" i="7"/>
  <c r="AA138" i="7"/>
  <c r="AC138" i="7"/>
  <c r="AE138" i="7"/>
  <c r="AG138" i="7"/>
  <c r="Y139" i="7"/>
  <c r="AA139" i="7"/>
  <c r="AC139" i="7"/>
  <c r="AE139" i="7"/>
  <c r="AG139" i="7"/>
  <c r="Y140" i="7"/>
  <c r="AA140" i="7"/>
  <c r="AC140" i="7"/>
  <c r="AE140" i="7"/>
  <c r="AG140" i="7"/>
  <c r="Y141" i="7"/>
  <c r="AA141" i="7"/>
  <c r="AC141" i="7"/>
  <c r="AE141" i="7"/>
  <c r="AG141" i="7"/>
  <c r="Y145" i="7"/>
  <c r="AA145" i="7"/>
  <c r="AC145" i="7"/>
  <c r="AE145" i="7"/>
  <c r="AG145" i="7"/>
  <c r="Y146" i="7"/>
  <c r="AA146" i="7"/>
  <c r="AC146" i="7"/>
  <c r="AE146" i="7"/>
  <c r="AG146" i="7"/>
  <c r="Y147" i="7"/>
  <c r="AA147" i="7"/>
  <c r="AC147" i="7"/>
  <c r="AE147" i="7"/>
  <c r="AG147" i="7"/>
  <c r="Y148" i="7"/>
  <c r="AA148" i="7"/>
  <c r="AC148" i="7"/>
  <c r="AE148" i="7"/>
  <c r="AG148" i="7"/>
  <c r="Y149" i="7"/>
  <c r="AA149" i="7"/>
  <c r="AC149" i="7"/>
  <c r="AE149" i="7"/>
  <c r="AG149" i="7"/>
  <c r="Y150" i="7"/>
  <c r="AA150" i="7"/>
  <c r="AC150" i="7"/>
  <c r="AE150" i="7"/>
  <c r="AG150" i="7"/>
  <c r="Y151" i="7"/>
  <c r="AA151" i="7"/>
  <c r="AC151" i="7"/>
  <c r="AE151" i="7"/>
  <c r="AG151" i="7"/>
  <c r="Y152" i="7"/>
  <c r="AA152" i="7"/>
  <c r="AC152" i="7"/>
  <c r="AE152" i="7"/>
  <c r="AG152" i="7"/>
  <c r="Y153" i="7"/>
  <c r="AA153" i="7"/>
  <c r="AC153" i="7"/>
  <c r="AE153" i="7"/>
  <c r="AG153" i="7"/>
  <c r="Y154" i="7"/>
  <c r="AA154" i="7"/>
  <c r="AC154" i="7"/>
  <c r="AE154" i="7"/>
  <c r="AG154" i="7"/>
  <c r="Y155" i="7"/>
  <c r="AA155" i="7"/>
  <c r="AC155" i="7"/>
  <c r="AE155" i="7"/>
  <c r="AG155" i="7"/>
  <c r="AA156" i="7"/>
  <c r="AC156" i="7"/>
  <c r="AE156" i="7"/>
  <c r="AG156" i="7"/>
  <c r="Y157" i="7"/>
  <c r="AA157" i="7"/>
  <c r="AC157" i="7"/>
  <c r="AE157" i="7"/>
  <c r="AG157" i="7"/>
  <c r="Y158" i="7"/>
  <c r="AA158" i="7"/>
  <c r="AC158" i="7"/>
  <c r="AE158" i="7"/>
  <c r="AG158" i="7"/>
  <c r="Y159" i="7"/>
  <c r="AA159" i="7"/>
  <c r="AC159" i="7"/>
  <c r="AE159" i="7"/>
  <c r="AG159" i="7"/>
  <c r="Y160" i="7"/>
  <c r="AA160" i="7"/>
  <c r="AC160" i="7"/>
  <c r="AE160" i="7"/>
  <c r="AG160" i="7"/>
  <c r="Y161" i="7"/>
  <c r="AA161" i="7"/>
  <c r="AC161" i="7"/>
  <c r="AE161" i="7"/>
  <c r="AG161" i="7"/>
  <c r="Y162" i="7"/>
  <c r="AA162" i="7"/>
  <c r="AC162" i="7"/>
  <c r="AE162" i="7"/>
  <c r="AG162" i="7"/>
  <c r="Y163" i="7"/>
  <c r="AA163" i="7"/>
  <c r="AC163" i="7"/>
  <c r="AE163" i="7"/>
  <c r="AG163" i="7"/>
  <c r="Y164" i="7"/>
  <c r="AA164" i="7"/>
  <c r="AC164" i="7"/>
  <c r="AE164" i="7"/>
  <c r="AG164" i="7"/>
  <c r="Y168" i="7"/>
  <c r="AA168" i="7"/>
  <c r="AC168" i="7"/>
  <c r="AE168" i="7"/>
  <c r="AG168" i="7"/>
  <c r="Y169" i="7"/>
  <c r="AA169" i="7"/>
  <c r="AC169" i="7"/>
  <c r="AE169" i="7"/>
  <c r="AG169" i="7"/>
  <c r="Y170" i="7"/>
  <c r="AA170" i="7"/>
  <c r="AC170" i="7"/>
  <c r="AE170" i="7"/>
  <c r="AG170" i="7"/>
  <c r="Y171" i="7"/>
  <c r="AA171" i="7"/>
  <c r="AC171" i="7"/>
  <c r="AE171" i="7"/>
  <c r="AG171" i="7"/>
  <c r="Y172" i="7"/>
  <c r="AA172" i="7"/>
  <c r="AC172" i="7"/>
  <c r="AE172" i="7"/>
  <c r="AG172" i="7"/>
  <c r="AA173" i="7"/>
  <c r="AC173" i="7"/>
  <c r="AE173" i="7"/>
  <c r="AG173" i="7"/>
  <c r="Y174" i="7"/>
  <c r="AA174" i="7"/>
  <c r="AC174" i="7"/>
  <c r="AE174" i="7"/>
  <c r="AG174" i="7"/>
  <c r="Y175" i="7"/>
  <c r="AA175" i="7"/>
  <c r="AC175" i="7"/>
  <c r="AE175" i="7"/>
  <c r="AG175" i="7"/>
  <c r="Y176" i="7"/>
  <c r="AA176" i="7"/>
  <c r="AC176" i="7"/>
  <c r="AE176" i="7"/>
  <c r="AG176" i="7"/>
  <c r="Y177" i="7"/>
  <c r="AA177" i="7"/>
  <c r="AC177" i="7"/>
  <c r="AE177" i="7"/>
  <c r="AG177" i="7"/>
  <c r="Y178" i="7"/>
  <c r="AA178" i="7"/>
  <c r="AC178" i="7"/>
  <c r="AE178" i="7"/>
  <c r="AG178" i="7"/>
  <c r="Y179" i="7"/>
  <c r="AA179" i="7"/>
  <c r="AC179" i="7"/>
  <c r="AE179" i="7"/>
  <c r="AG179" i="7"/>
  <c r="Y180" i="7"/>
  <c r="AA180" i="7"/>
  <c r="AC180" i="7"/>
  <c r="AE180" i="7"/>
  <c r="AG180" i="7"/>
  <c r="Y181" i="7"/>
  <c r="AA181" i="7"/>
  <c r="AC181" i="7"/>
  <c r="AE181" i="7"/>
  <c r="AG181" i="7"/>
  <c r="Y182" i="7"/>
  <c r="AA182" i="7"/>
  <c r="AC182" i="7"/>
  <c r="AE182" i="7"/>
  <c r="AG182" i="7"/>
  <c r="Y183" i="7"/>
  <c r="AA183" i="7"/>
  <c r="AC183" i="7"/>
  <c r="AE183" i="7"/>
  <c r="AG183" i="7"/>
  <c r="Y184" i="7"/>
  <c r="AA184" i="7"/>
  <c r="AC184" i="7"/>
  <c r="AE184" i="7"/>
  <c r="AG184" i="7"/>
  <c r="Y185" i="7"/>
  <c r="AA185" i="7"/>
  <c r="AC185" i="7"/>
  <c r="AE185" i="7"/>
  <c r="AG185" i="7"/>
  <c r="Y186" i="7"/>
  <c r="AA186" i="7"/>
  <c r="AC186" i="7"/>
  <c r="AE186" i="7"/>
  <c r="AG186" i="7"/>
  <c r="Y187" i="7"/>
  <c r="AA187" i="7"/>
  <c r="AC187" i="7"/>
  <c r="AE187" i="7"/>
  <c r="AG187" i="7"/>
  <c r="Y191" i="7"/>
  <c r="AA191" i="7"/>
  <c r="AC191" i="7"/>
  <c r="AE191" i="7"/>
  <c r="AG191" i="7"/>
  <c r="Y192" i="7"/>
  <c r="AA192" i="7"/>
  <c r="AC192" i="7"/>
  <c r="AE192" i="7"/>
  <c r="AG192" i="7"/>
  <c r="Y193" i="7"/>
  <c r="AA193" i="7"/>
  <c r="AC193" i="7"/>
  <c r="AE193" i="7"/>
  <c r="AG193" i="7"/>
  <c r="Y194" i="7"/>
  <c r="AA194" i="7"/>
  <c r="AC194" i="7"/>
  <c r="AE194" i="7"/>
  <c r="AG194" i="7"/>
  <c r="Y195" i="7"/>
  <c r="AA195" i="7"/>
  <c r="AC195" i="7"/>
  <c r="AE195" i="7"/>
  <c r="AG195" i="7"/>
  <c r="Y196" i="7"/>
  <c r="AA196" i="7"/>
  <c r="AC196" i="7"/>
  <c r="AE196" i="7"/>
  <c r="AG196" i="7"/>
  <c r="Y197" i="7"/>
  <c r="AA197" i="7"/>
  <c r="AC197" i="7"/>
  <c r="AE197" i="7"/>
  <c r="AG197" i="7"/>
  <c r="Y198" i="7"/>
  <c r="AA198" i="7"/>
  <c r="AC198" i="7"/>
  <c r="AE198" i="7"/>
  <c r="AG198" i="7"/>
  <c r="Y199" i="7"/>
  <c r="AA199" i="7"/>
  <c r="AC199" i="7"/>
  <c r="AE199" i="7"/>
  <c r="AG199" i="7"/>
  <c r="Y200" i="7"/>
  <c r="AA200" i="7"/>
  <c r="AC200" i="7"/>
  <c r="AE200" i="7"/>
  <c r="AG200" i="7"/>
  <c r="Y201" i="7"/>
  <c r="AA201" i="7"/>
  <c r="AC201" i="7"/>
  <c r="AE201" i="7"/>
  <c r="AG201" i="7"/>
  <c r="Y202" i="7"/>
  <c r="AA202" i="7"/>
  <c r="AC202" i="7"/>
  <c r="AE202" i="7"/>
  <c r="AG202" i="7"/>
  <c r="Y203" i="7"/>
  <c r="AA203" i="7"/>
  <c r="AC203" i="7"/>
  <c r="AE203" i="7"/>
  <c r="AG203" i="7"/>
  <c r="Y204" i="7"/>
  <c r="AA204" i="7"/>
  <c r="AC204" i="7"/>
  <c r="AE204" i="7"/>
  <c r="AG204" i="7"/>
  <c r="Y205" i="7"/>
  <c r="AA205" i="7"/>
  <c r="AC205" i="7"/>
  <c r="AE205" i="7"/>
  <c r="AG205" i="7"/>
  <c r="Y206" i="7"/>
  <c r="AA206" i="7"/>
  <c r="AC206" i="7"/>
  <c r="AE206" i="7"/>
  <c r="AG206" i="7"/>
  <c r="Y207" i="7"/>
  <c r="AA207" i="7"/>
  <c r="AC207" i="7"/>
  <c r="AE207" i="7"/>
  <c r="AG207" i="7"/>
  <c r="Y208" i="7"/>
  <c r="AA208" i="7"/>
  <c r="AC208" i="7"/>
  <c r="AE208" i="7"/>
  <c r="AG208" i="7"/>
  <c r="Y209" i="7"/>
  <c r="AA209" i="7"/>
  <c r="AC209" i="7"/>
  <c r="AE209" i="7"/>
  <c r="AG209" i="7"/>
  <c r="Y210" i="7"/>
  <c r="AA210" i="7"/>
  <c r="AC210" i="7"/>
  <c r="AE210" i="7"/>
  <c r="AG210" i="7"/>
  <c r="Y214" i="7"/>
  <c r="AA214" i="7"/>
  <c r="AC214" i="7"/>
  <c r="AE214" i="7"/>
  <c r="AG214" i="7"/>
  <c r="Y215" i="7"/>
  <c r="AA215" i="7"/>
  <c r="AC215" i="7"/>
  <c r="AE215" i="7"/>
  <c r="AG215" i="7"/>
  <c r="Y216" i="7"/>
  <c r="AA216" i="7"/>
  <c r="AC216" i="7"/>
  <c r="AE216" i="7"/>
  <c r="AG216" i="7"/>
  <c r="Y217" i="7"/>
  <c r="AA217" i="7"/>
  <c r="AC217" i="7"/>
  <c r="AE217" i="7"/>
  <c r="AG217" i="7"/>
  <c r="Y218" i="7"/>
  <c r="AA218" i="7"/>
  <c r="AC218" i="7"/>
  <c r="AE218" i="7"/>
  <c r="AG218" i="7"/>
  <c r="Y219" i="7"/>
  <c r="AA219" i="7"/>
  <c r="AC219" i="7"/>
  <c r="AE219" i="7"/>
  <c r="AG219" i="7"/>
  <c r="Y220" i="7"/>
  <c r="AA220" i="7"/>
  <c r="AC220" i="7"/>
  <c r="AE220" i="7"/>
  <c r="AG220" i="7"/>
  <c r="Y221" i="7"/>
  <c r="AA221" i="7"/>
  <c r="AC221" i="7"/>
  <c r="AE221" i="7"/>
  <c r="AG221" i="7"/>
  <c r="Y222" i="7"/>
  <c r="AA222" i="7"/>
  <c r="AC222" i="7"/>
  <c r="AE222" i="7"/>
  <c r="AG222" i="7"/>
  <c r="Y223" i="7"/>
  <c r="AA223" i="7"/>
  <c r="AC223" i="7"/>
  <c r="AE223" i="7"/>
  <c r="AG223" i="7"/>
  <c r="Y237" i="7"/>
  <c r="AA237" i="7"/>
  <c r="AC237" i="7"/>
  <c r="AE237" i="7"/>
  <c r="AG237" i="7"/>
  <c r="AI237" i="7"/>
  <c r="Y238" i="7"/>
  <c r="AA238" i="7"/>
  <c r="AC238" i="7"/>
  <c r="AE238" i="7"/>
  <c r="AG238" i="7"/>
  <c r="AI238" i="7"/>
  <c r="Y239" i="7"/>
  <c r="AA239" i="7"/>
  <c r="AC239" i="7"/>
  <c r="AE239" i="7"/>
  <c r="AG239" i="7"/>
  <c r="AI239" i="7"/>
  <c r="Y240" i="7"/>
  <c r="AA240" i="7"/>
  <c r="AC240" i="7"/>
  <c r="AE240" i="7"/>
  <c r="AG240" i="7"/>
  <c r="AI240" i="7"/>
  <c r="Y241" i="7"/>
  <c r="AA241" i="7"/>
  <c r="AC241" i="7"/>
  <c r="AE241" i="7"/>
  <c r="AI241" i="7"/>
  <c r="Y242" i="7"/>
  <c r="AA242" i="7"/>
  <c r="AC242" i="7"/>
  <c r="AE242" i="7"/>
  <c r="AG242" i="7"/>
  <c r="AI242" i="7"/>
  <c r="Y243" i="7"/>
  <c r="AA243" i="7"/>
  <c r="AC243" i="7"/>
  <c r="AE243" i="7"/>
  <c r="AG243" i="7"/>
  <c r="AI243" i="7"/>
  <c r="Y244" i="7"/>
  <c r="AA244" i="7"/>
  <c r="AC244" i="7"/>
  <c r="AE244" i="7"/>
  <c r="AG244" i="7"/>
  <c r="AI244" i="7"/>
  <c r="Y245" i="7"/>
  <c r="AA245" i="7"/>
  <c r="AC245" i="7"/>
  <c r="AE245" i="7"/>
  <c r="AG245" i="7"/>
  <c r="AI245" i="7"/>
  <c r="Y246" i="7"/>
  <c r="AA246" i="7"/>
  <c r="AC246" i="7"/>
  <c r="AE246" i="7"/>
  <c r="AG246" i="7"/>
  <c r="AI246" i="7"/>
  <c r="Y247" i="7"/>
  <c r="AA247" i="7"/>
  <c r="AC247" i="7"/>
  <c r="AE247" i="7"/>
  <c r="AG247" i="7"/>
  <c r="AI247" i="7"/>
  <c r="Y248" i="7"/>
  <c r="AA248" i="7"/>
  <c r="AC248" i="7"/>
  <c r="AE248" i="7"/>
  <c r="AG248" i="7"/>
  <c r="AI248" i="7"/>
  <c r="Y249" i="7"/>
  <c r="AA249" i="7"/>
  <c r="AC249" i="7"/>
  <c r="AE249" i="7"/>
  <c r="AG249" i="7"/>
  <c r="AI249" i="7"/>
  <c r="Y250" i="7"/>
  <c r="AA250" i="7"/>
  <c r="AC250" i="7"/>
  <c r="AE250" i="7"/>
  <c r="AG250" i="7"/>
  <c r="AI250" i="7"/>
  <c r="Y251" i="7"/>
  <c r="AA251" i="7"/>
  <c r="AC251" i="7"/>
  <c r="AE251" i="7"/>
  <c r="AG251" i="7"/>
  <c r="AI251" i="7"/>
  <c r="Y252" i="7"/>
  <c r="AA252" i="7"/>
  <c r="AC252" i="7"/>
  <c r="AE252" i="7"/>
  <c r="AG252" i="7"/>
  <c r="AI252" i="7"/>
  <c r="Y253" i="7"/>
  <c r="AA253" i="7"/>
  <c r="AC253" i="7"/>
  <c r="AE253" i="7"/>
  <c r="AG253" i="7"/>
  <c r="AI253" i="7"/>
  <c r="Y254" i="7"/>
  <c r="AA254" i="7"/>
  <c r="AC254" i="7"/>
  <c r="AE254" i="7"/>
  <c r="AG254" i="7"/>
  <c r="AI254" i="7"/>
  <c r="Y255" i="7"/>
  <c r="AA255" i="7"/>
  <c r="AC255" i="7"/>
  <c r="AE255" i="7"/>
  <c r="AG255" i="7"/>
  <c r="AI255" i="7"/>
  <c r="Y256" i="7"/>
  <c r="AA256" i="7"/>
  <c r="AC256" i="7"/>
  <c r="AE256" i="7"/>
  <c r="AG256" i="7"/>
  <c r="AI256" i="7"/>
  <c r="Y257" i="7"/>
  <c r="AA257" i="7"/>
  <c r="AC257" i="7"/>
  <c r="AE257" i="7"/>
  <c r="AG257" i="7"/>
  <c r="AI257" i="7"/>
  <c r="Y258" i="7"/>
  <c r="AA258" i="7"/>
  <c r="AC258" i="7"/>
  <c r="AE258" i="7"/>
  <c r="AG258" i="7"/>
  <c r="AI258" i="7"/>
  <c r="Y259" i="7"/>
  <c r="AA259" i="7"/>
  <c r="AC259" i="7"/>
  <c r="AE259" i="7"/>
  <c r="AG259" i="7"/>
  <c r="AI259" i="7"/>
  <c r="Y262" i="7"/>
  <c r="AA262" i="7"/>
  <c r="AC262" i="7"/>
  <c r="AE262" i="7"/>
  <c r="AG262" i="7"/>
  <c r="AI262" i="7"/>
  <c r="Y263" i="7"/>
  <c r="AA263" i="7"/>
  <c r="AC263" i="7"/>
  <c r="AE263" i="7"/>
  <c r="AG263" i="7"/>
  <c r="AI263" i="7"/>
  <c r="Y264" i="7"/>
  <c r="AA264" i="7"/>
  <c r="AC264" i="7"/>
  <c r="AE264" i="7"/>
  <c r="AG264" i="7"/>
  <c r="AI264" i="7"/>
  <c r="Y265" i="7"/>
  <c r="AA265" i="7"/>
  <c r="AC265" i="7"/>
  <c r="AE265" i="7"/>
  <c r="AG265" i="7"/>
  <c r="AI265" i="7"/>
  <c r="Y266" i="7"/>
  <c r="AA266" i="7"/>
  <c r="AC266" i="7"/>
  <c r="AE266" i="7"/>
  <c r="AG266" i="7"/>
  <c r="AI266" i="7"/>
  <c r="Y267" i="7"/>
  <c r="AA267" i="7"/>
  <c r="AC267" i="7"/>
  <c r="AE267" i="7"/>
  <c r="AG267" i="7"/>
  <c r="AI267" i="7"/>
  <c r="Y268" i="7"/>
  <c r="AA268" i="7"/>
  <c r="AC268" i="7"/>
  <c r="AE268" i="7"/>
  <c r="AG268" i="7"/>
  <c r="AI268" i="7"/>
  <c r="Y269" i="7"/>
  <c r="AA269" i="7"/>
  <c r="AC269" i="7"/>
  <c r="AE269" i="7"/>
  <c r="AG269" i="7"/>
  <c r="AI269" i="7"/>
  <c r="Y270" i="7"/>
  <c r="AA270" i="7"/>
  <c r="AC270" i="7"/>
  <c r="AE270" i="7"/>
  <c r="AG270" i="7"/>
  <c r="AI270" i="7"/>
  <c r="Y271" i="7"/>
  <c r="AA271" i="7"/>
  <c r="AC271" i="7"/>
  <c r="AE271" i="7"/>
  <c r="AG271" i="7"/>
  <c r="AI271" i="7"/>
  <c r="Y272" i="7"/>
  <c r="AA272" i="7"/>
  <c r="AC272" i="7"/>
  <c r="AE272" i="7"/>
  <c r="AG272" i="7"/>
  <c r="AI272" i="7"/>
  <c r="Y274" i="7"/>
  <c r="AA274" i="7"/>
  <c r="AC274" i="7"/>
  <c r="AE274" i="7"/>
  <c r="AG274" i="7"/>
  <c r="AI274" i="7"/>
  <c r="Y275" i="7"/>
  <c r="AA275" i="7"/>
  <c r="AC275" i="7"/>
  <c r="AE275" i="7"/>
  <c r="AG275" i="7"/>
  <c r="AI275" i="7"/>
  <c r="Y276" i="7"/>
  <c r="AA276" i="7"/>
  <c r="AC276" i="7"/>
  <c r="AE276" i="7"/>
  <c r="AG276" i="7"/>
  <c r="AI276" i="7"/>
  <c r="Y277" i="7"/>
  <c r="AA277" i="7"/>
  <c r="AC277" i="7"/>
  <c r="AE277" i="7"/>
  <c r="AG277" i="7"/>
  <c r="AI277" i="7"/>
  <c r="Y278" i="7"/>
  <c r="AA278" i="7"/>
  <c r="AC278" i="7"/>
  <c r="AE278" i="7"/>
  <c r="AG278" i="7"/>
  <c r="AI278" i="7"/>
  <c r="Y279" i="7"/>
  <c r="AA279" i="7"/>
  <c r="AC279" i="7"/>
  <c r="AE279" i="7"/>
  <c r="AG279" i="7"/>
  <c r="AI279" i="7"/>
  <c r="Y280" i="7"/>
  <c r="AA280" i="7"/>
  <c r="AC280" i="7"/>
  <c r="AE280" i="7"/>
  <c r="AG280" i="7"/>
  <c r="AI280" i="7"/>
  <c r="Y281" i="7"/>
  <c r="AA281" i="7"/>
  <c r="AC281" i="7"/>
  <c r="AE281" i="7"/>
  <c r="AG281" i="7"/>
  <c r="AI281" i="7"/>
  <c r="Y285" i="7"/>
  <c r="AA285" i="7"/>
  <c r="AC285" i="7"/>
  <c r="AE285" i="7"/>
  <c r="AG285" i="7"/>
  <c r="AI285" i="7"/>
  <c r="Y286" i="7"/>
  <c r="AA286" i="7"/>
  <c r="AC286" i="7"/>
  <c r="AE286" i="7"/>
  <c r="AG286" i="7"/>
  <c r="AI286" i="7"/>
  <c r="Y287" i="7"/>
  <c r="AA287" i="7"/>
  <c r="AC287" i="7"/>
  <c r="AE287" i="7"/>
  <c r="AG287" i="7"/>
  <c r="AI287" i="7"/>
  <c r="Y288" i="7"/>
  <c r="AA288" i="7"/>
  <c r="AC288" i="7"/>
  <c r="AE288" i="7"/>
  <c r="AG288" i="7"/>
  <c r="AI288" i="7"/>
  <c r="Y289" i="7"/>
  <c r="AA289" i="7"/>
  <c r="AC289" i="7"/>
  <c r="AE289" i="7"/>
  <c r="AG289" i="7"/>
  <c r="AI289" i="7"/>
  <c r="Y290" i="7"/>
  <c r="AA290" i="7"/>
  <c r="AC290" i="7"/>
  <c r="AE290" i="7"/>
  <c r="AG290" i="7"/>
  <c r="AI290" i="7"/>
  <c r="Y291" i="7"/>
  <c r="AA291" i="7"/>
  <c r="AC291" i="7"/>
  <c r="AE291" i="7"/>
  <c r="AG291" i="7"/>
  <c r="AI291" i="7"/>
  <c r="Y292" i="7"/>
  <c r="AA292" i="7"/>
  <c r="AC292" i="7"/>
  <c r="AE292" i="7"/>
  <c r="AG292" i="7"/>
  <c r="AI292" i="7"/>
  <c r="Y293" i="7"/>
  <c r="AA293" i="7"/>
  <c r="AC293" i="7"/>
  <c r="AE293" i="7"/>
  <c r="AG293" i="7"/>
  <c r="AI293" i="7"/>
  <c r="Y294" i="7"/>
  <c r="AA294" i="7"/>
  <c r="AC294" i="7"/>
  <c r="AE294" i="7"/>
  <c r="AG294" i="7"/>
  <c r="AI294" i="7"/>
  <c r="Y295" i="7"/>
  <c r="AA295" i="7"/>
  <c r="AC295" i="7"/>
  <c r="AE295" i="7"/>
  <c r="AG295" i="7"/>
  <c r="AI295" i="7"/>
  <c r="Y296" i="7"/>
  <c r="AA296" i="7"/>
  <c r="AC296" i="7"/>
  <c r="AE296" i="7"/>
  <c r="AG296" i="7"/>
  <c r="AI296" i="7"/>
  <c r="Y297" i="7"/>
  <c r="AA297" i="7"/>
  <c r="AC297" i="7"/>
  <c r="AE297" i="7"/>
  <c r="AG297" i="7"/>
  <c r="AI297" i="7"/>
  <c r="Y298" i="7"/>
  <c r="AA298" i="7"/>
  <c r="AC298" i="7"/>
  <c r="AE298" i="7"/>
  <c r="AG298" i="7"/>
  <c r="AI298" i="7"/>
  <c r="Y299" i="7"/>
  <c r="AA299" i="7"/>
  <c r="AC299" i="7"/>
  <c r="AE299" i="7"/>
  <c r="AG299" i="7"/>
  <c r="AI299" i="7"/>
  <c r="Y300" i="7"/>
  <c r="AA300" i="7"/>
  <c r="AC300" i="7"/>
  <c r="AE300" i="7"/>
  <c r="AG300" i="7"/>
  <c r="AI300" i="7"/>
  <c r="Y301" i="7"/>
  <c r="AA301" i="7"/>
  <c r="AC301" i="7"/>
  <c r="AE301" i="7"/>
  <c r="AG301" i="7"/>
  <c r="AI301" i="7"/>
  <c r="Y302" i="7"/>
  <c r="AA302" i="7"/>
  <c r="AC302" i="7"/>
  <c r="AE302" i="7"/>
  <c r="AG302" i="7"/>
  <c r="AI302" i="7"/>
  <c r="Y303" i="7"/>
  <c r="AA303" i="7"/>
  <c r="AC303" i="7"/>
  <c r="AE303" i="7"/>
  <c r="AG303" i="7"/>
  <c r="AI303" i="7"/>
  <c r="Y304" i="7"/>
  <c r="AA304" i="7"/>
  <c r="AC304" i="7"/>
  <c r="AE304" i="7"/>
  <c r="AG304" i="7"/>
  <c r="AI304" i="7"/>
  <c r="Y305" i="7"/>
  <c r="AA305" i="7"/>
  <c r="AC305" i="7"/>
  <c r="AE305" i="7"/>
  <c r="AG305" i="7"/>
  <c r="AI305" i="7"/>
  <c r="Y306" i="7"/>
  <c r="AA306" i="7"/>
  <c r="AC306" i="7"/>
  <c r="AE306" i="7"/>
  <c r="AG306" i="7"/>
  <c r="AI306" i="7"/>
  <c r="Y310" i="7"/>
  <c r="AA310" i="7"/>
  <c r="AC310" i="7"/>
  <c r="AE310" i="7"/>
  <c r="AG310" i="7"/>
  <c r="AI310" i="7"/>
  <c r="Y311" i="7"/>
  <c r="AA311" i="7"/>
  <c r="AC311" i="7"/>
  <c r="AE311" i="7"/>
  <c r="AG311" i="7"/>
  <c r="AI311" i="7"/>
  <c r="Y312" i="7"/>
  <c r="AA312" i="7"/>
  <c r="AC312" i="7"/>
  <c r="AE312" i="7"/>
  <c r="AG312" i="7"/>
  <c r="AI312" i="7"/>
  <c r="Y313" i="7"/>
  <c r="AA313" i="7"/>
  <c r="AC313" i="7"/>
  <c r="AE313" i="7"/>
  <c r="AG313" i="7"/>
  <c r="AI313" i="7"/>
  <c r="Y314" i="7"/>
  <c r="AA314" i="7"/>
  <c r="AC314" i="7"/>
  <c r="AE314" i="7"/>
  <c r="AG314" i="7"/>
  <c r="AI314" i="7"/>
  <c r="Y315" i="7"/>
  <c r="AA315" i="7"/>
  <c r="AC315" i="7"/>
  <c r="AE315" i="7"/>
  <c r="AG315" i="7"/>
  <c r="AI315" i="7"/>
  <c r="Y316" i="7"/>
  <c r="AA316" i="7"/>
  <c r="AC316" i="7"/>
  <c r="AE316" i="7"/>
  <c r="AG316" i="7"/>
  <c r="AI316" i="7"/>
  <c r="Y317" i="7"/>
  <c r="AA317" i="7"/>
  <c r="AC317" i="7"/>
  <c r="AE317" i="7"/>
  <c r="AG317" i="7"/>
  <c r="AI317" i="7"/>
  <c r="Y318" i="7"/>
  <c r="AA318" i="7"/>
  <c r="AC318" i="7"/>
  <c r="AE318" i="7"/>
  <c r="AG318" i="7"/>
  <c r="AI318" i="7"/>
  <c r="Y322" i="7"/>
  <c r="AA322" i="7"/>
  <c r="AC322" i="7"/>
  <c r="AE322" i="7"/>
  <c r="AG322" i="7"/>
  <c r="AI322" i="7"/>
  <c r="Y323" i="7"/>
  <c r="AA323" i="7"/>
  <c r="AC323" i="7"/>
  <c r="AE323" i="7"/>
  <c r="AI323" i="7"/>
  <c r="Y324" i="7"/>
  <c r="AA324" i="7"/>
  <c r="AC324" i="7"/>
  <c r="AE324" i="7"/>
  <c r="AG324" i="7"/>
  <c r="AI324" i="7"/>
  <c r="Y325" i="7"/>
  <c r="AA325" i="7"/>
  <c r="AC325" i="7"/>
  <c r="AE325" i="7"/>
  <c r="AG325" i="7"/>
  <c r="AI325" i="7"/>
  <c r="Y326" i="7"/>
  <c r="AA326" i="7"/>
  <c r="AC326" i="7"/>
  <c r="AE326" i="7"/>
  <c r="AG326" i="7"/>
  <c r="AI326" i="7"/>
  <c r="Y327" i="7"/>
  <c r="AA327" i="7"/>
  <c r="AC327" i="7"/>
  <c r="AE327" i="7"/>
  <c r="AG327" i="7"/>
  <c r="AI327" i="7"/>
  <c r="Y328" i="7"/>
  <c r="AA328" i="7"/>
  <c r="AC328" i="7"/>
  <c r="AE328" i="7"/>
  <c r="AG328" i="7"/>
  <c r="AI328" i="7"/>
  <c r="Y329" i="7"/>
  <c r="AA329" i="7"/>
  <c r="AC329" i="7"/>
  <c r="AE329" i="7"/>
  <c r="AG329" i="7"/>
  <c r="AI329" i="7"/>
  <c r="Y330" i="7"/>
  <c r="AA330" i="7"/>
  <c r="AC330" i="7"/>
  <c r="AE330" i="7"/>
  <c r="AG330" i="7"/>
  <c r="AI330" i="7"/>
  <c r="Y331" i="7"/>
  <c r="AA331" i="7"/>
  <c r="AC331" i="7"/>
  <c r="AE331" i="7"/>
  <c r="AG331" i="7"/>
  <c r="AI331" i="7"/>
  <c r="Y332" i="7"/>
  <c r="AA332" i="7"/>
  <c r="AC332" i="7"/>
  <c r="AE332" i="7"/>
  <c r="AG332" i="7"/>
  <c r="AI332" i="7"/>
  <c r="Y333" i="7"/>
  <c r="AA333" i="7"/>
  <c r="AC333" i="7"/>
  <c r="AE333" i="7"/>
  <c r="AG333" i="7"/>
  <c r="AI333" i="7"/>
  <c r="Y334" i="7"/>
  <c r="AA334" i="7"/>
  <c r="AC334" i="7"/>
  <c r="AE334" i="7"/>
  <c r="AG334" i="7"/>
  <c r="AI334" i="7"/>
  <c r="Y335" i="7"/>
  <c r="AA335" i="7"/>
  <c r="AC335" i="7"/>
  <c r="AE335" i="7"/>
  <c r="AG335" i="7"/>
  <c r="AI335" i="7"/>
  <c r="Y336" i="7"/>
  <c r="AA336" i="7"/>
  <c r="AC336" i="7"/>
  <c r="AE336" i="7"/>
  <c r="AG336" i="7"/>
  <c r="AI336" i="7"/>
  <c r="Y337" i="7"/>
  <c r="AA337" i="7"/>
  <c r="AC337" i="7"/>
  <c r="AE337" i="7"/>
  <c r="AG337" i="7"/>
  <c r="AI337" i="7"/>
  <c r="Y338" i="7"/>
  <c r="AA338" i="7"/>
  <c r="AC338" i="7"/>
  <c r="AE338" i="7"/>
  <c r="AG338" i="7"/>
  <c r="AI338" i="7"/>
  <c r="Y339" i="7"/>
  <c r="AA339" i="7"/>
  <c r="AC339" i="7"/>
  <c r="AE339" i="7"/>
  <c r="AG339" i="7"/>
  <c r="AI339" i="7"/>
  <c r="Y340" i="7"/>
  <c r="AA340" i="7"/>
  <c r="AC340" i="7"/>
  <c r="AE340" i="7"/>
  <c r="AG340" i="7"/>
  <c r="AI340" i="7"/>
  <c r="Y341" i="7"/>
  <c r="AA341" i="7"/>
  <c r="AC341" i="7"/>
  <c r="AE341" i="7"/>
  <c r="AG341" i="7"/>
  <c r="AI341" i="7"/>
  <c r="Y345" i="7"/>
  <c r="AA345" i="7"/>
  <c r="AC345" i="7"/>
  <c r="AE345" i="7"/>
  <c r="AG345" i="7"/>
  <c r="AI345" i="7"/>
  <c r="Y346" i="7"/>
  <c r="AA346" i="7"/>
  <c r="AC346" i="7"/>
  <c r="AE346" i="7"/>
  <c r="AG346" i="7"/>
  <c r="AI346" i="7"/>
  <c r="Y347" i="7"/>
  <c r="AA347" i="7"/>
  <c r="AC347" i="7"/>
  <c r="AE347" i="7"/>
  <c r="AG347" i="7"/>
  <c r="AI347" i="7"/>
  <c r="Y348" i="7"/>
  <c r="AA348" i="7"/>
  <c r="AC348" i="7"/>
  <c r="AE348" i="7"/>
  <c r="AG348" i="7"/>
  <c r="AI348" i="7"/>
  <c r="Y349" i="7"/>
  <c r="AA349" i="7"/>
  <c r="AC349" i="7"/>
  <c r="AE349" i="7"/>
  <c r="AG349" i="7"/>
  <c r="AI349" i="7"/>
  <c r="Y350" i="7"/>
  <c r="AA350" i="7"/>
  <c r="AC350" i="7"/>
  <c r="AE350" i="7"/>
  <c r="AG350" i="7"/>
  <c r="AI350" i="7"/>
  <c r="Y351" i="7"/>
  <c r="AA351" i="7"/>
  <c r="AC351" i="7"/>
  <c r="AE351" i="7"/>
  <c r="AG351" i="7"/>
  <c r="AI351" i="7"/>
  <c r="Y352" i="7"/>
  <c r="AA352" i="7"/>
  <c r="AC352" i="7"/>
  <c r="AE352" i="7"/>
  <c r="AG352" i="7"/>
  <c r="AI352" i="7"/>
  <c r="Y353" i="7"/>
  <c r="AA353" i="7"/>
  <c r="AC353" i="7"/>
  <c r="AE353" i="7"/>
  <c r="AG353" i="7"/>
  <c r="AI353" i="7"/>
  <c r="Y354" i="7"/>
  <c r="AA354" i="7"/>
  <c r="AC354" i="7"/>
  <c r="AE354" i="7"/>
  <c r="AG354" i="7"/>
  <c r="AI354" i="7"/>
  <c r="Y356" i="7"/>
  <c r="AA356" i="7"/>
  <c r="AC356" i="7"/>
  <c r="AE356" i="7"/>
  <c r="AG356" i="7"/>
  <c r="AI356" i="7"/>
  <c r="Y357" i="7"/>
  <c r="AA357" i="7"/>
  <c r="AC357" i="7"/>
  <c r="AE357" i="7"/>
  <c r="AG357" i="7"/>
  <c r="AI357" i="7"/>
  <c r="Y358" i="7"/>
  <c r="AA358" i="7"/>
  <c r="AC358" i="7"/>
  <c r="AE358" i="7"/>
  <c r="AG358" i="7"/>
  <c r="AI358" i="7"/>
  <c r="Y359" i="7"/>
  <c r="AA359" i="7"/>
  <c r="AC359" i="7"/>
  <c r="AE359" i="7"/>
  <c r="AG359" i="7"/>
  <c r="AI359" i="7"/>
  <c r="Y360" i="7"/>
  <c r="AA360" i="7"/>
  <c r="AC360" i="7"/>
  <c r="AE360" i="7"/>
  <c r="AG360" i="7"/>
  <c r="AI360" i="7"/>
  <c r="Y361" i="7"/>
  <c r="AA361" i="7"/>
  <c r="AC361" i="7"/>
  <c r="AE361" i="7"/>
  <c r="AG361" i="7"/>
  <c r="AI361" i="7"/>
  <c r="Y362" i="7"/>
  <c r="AA362" i="7"/>
  <c r="AC362" i="7"/>
  <c r="AE362" i="7"/>
  <c r="AG362" i="7"/>
  <c r="AI362" i="7"/>
  <c r="Y363" i="7"/>
  <c r="AA363" i="7"/>
  <c r="AC363" i="7"/>
  <c r="AE363" i="7"/>
  <c r="AG363" i="7"/>
  <c r="AI363" i="7"/>
  <c r="Y364" i="7"/>
  <c r="AA364" i="7"/>
  <c r="AC364" i="7"/>
  <c r="AE364" i="7"/>
  <c r="AG364" i="7"/>
  <c r="AI364" i="7"/>
  <c r="Y365" i="7"/>
  <c r="AA365" i="7"/>
  <c r="AC365" i="7"/>
  <c r="AE365" i="7"/>
  <c r="AG365" i="7"/>
  <c r="AI365" i="7"/>
  <c r="Y366" i="7"/>
  <c r="AA366" i="7"/>
  <c r="AC366" i="7"/>
  <c r="AE366" i="7"/>
  <c r="AG366" i="7"/>
  <c r="AI366" i="7"/>
  <c r="Y370" i="7"/>
  <c r="AA370" i="7"/>
  <c r="AC370" i="7"/>
  <c r="AE370" i="7"/>
  <c r="AG370" i="7"/>
  <c r="AI370" i="7"/>
  <c r="Y371" i="7"/>
  <c r="AA371" i="7"/>
  <c r="AC371" i="7"/>
  <c r="AE371" i="7"/>
  <c r="AG371" i="7"/>
  <c r="AI371" i="7"/>
  <c r="Y372" i="7"/>
  <c r="AA372" i="7"/>
  <c r="AC372" i="7"/>
  <c r="AE372" i="7"/>
  <c r="AG372" i="7"/>
  <c r="AI372" i="7"/>
  <c r="Y373" i="7"/>
  <c r="AA373" i="7"/>
  <c r="AC373" i="7"/>
  <c r="AE373" i="7"/>
  <c r="AG373" i="7"/>
  <c r="AI373" i="7"/>
  <c r="Y374" i="7"/>
  <c r="AA374" i="7"/>
  <c r="AC374" i="7"/>
  <c r="AE374" i="7"/>
  <c r="AG374" i="7"/>
  <c r="AI374" i="7"/>
  <c r="Y375" i="7"/>
  <c r="AA375" i="7"/>
  <c r="AC375" i="7"/>
  <c r="AE375" i="7"/>
  <c r="AG375" i="7"/>
  <c r="AI375" i="7"/>
  <c r="Y376" i="7"/>
  <c r="AA376" i="7"/>
  <c r="AC376" i="7"/>
  <c r="AE376" i="7"/>
  <c r="AG376" i="7"/>
  <c r="AI376" i="7"/>
  <c r="Y377" i="7"/>
  <c r="AA377" i="7"/>
  <c r="AC377" i="7"/>
  <c r="AE377" i="7"/>
  <c r="AG377" i="7"/>
  <c r="AI377" i="7"/>
  <c r="Y378" i="7"/>
  <c r="AA378" i="7"/>
  <c r="AC378" i="7"/>
  <c r="AE378" i="7"/>
  <c r="AG378" i="7"/>
  <c r="AI378" i="7"/>
  <c r="Y379" i="7"/>
  <c r="AA379" i="7"/>
  <c r="AC379" i="7"/>
  <c r="AE379" i="7"/>
  <c r="AG379" i="7"/>
  <c r="AI379" i="7"/>
  <c r="Y380" i="7"/>
  <c r="AA380" i="7"/>
  <c r="AC380" i="7"/>
  <c r="AE380" i="7"/>
  <c r="AG380" i="7"/>
  <c r="AI380" i="7"/>
  <c r="Y381" i="7"/>
  <c r="AA381" i="7"/>
  <c r="AC381" i="7"/>
  <c r="AE381" i="7"/>
  <c r="AG381" i="7"/>
  <c r="AI381" i="7"/>
  <c r="Y382" i="7"/>
  <c r="AA382" i="7"/>
  <c r="AC382" i="7"/>
  <c r="AE382" i="7"/>
  <c r="AG382" i="7"/>
  <c r="AI382" i="7"/>
  <c r="Y383" i="7"/>
  <c r="AA383" i="7"/>
  <c r="AC383" i="7"/>
  <c r="AE383" i="7"/>
  <c r="AG383" i="7"/>
  <c r="AI383" i="7"/>
  <c r="Y384" i="7"/>
  <c r="AA384" i="7"/>
  <c r="AC384" i="7"/>
  <c r="AE384" i="7"/>
  <c r="AG384" i="7"/>
  <c r="AI384" i="7"/>
  <c r="Y385" i="7"/>
  <c r="AA385" i="7"/>
  <c r="AC385" i="7"/>
  <c r="AE385" i="7"/>
  <c r="AG385" i="7"/>
  <c r="AI385" i="7"/>
  <c r="Y386" i="7"/>
  <c r="AA386" i="7"/>
  <c r="AC386" i="7"/>
  <c r="AE386" i="7"/>
  <c r="AG386" i="7"/>
  <c r="AI386" i="7"/>
  <c r="Y387" i="7"/>
  <c r="AA387" i="7"/>
  <c r="AC387" i="7"/>
  <c r="AE387" i="7"/>
  <c r="AG387" i="7"/>
  <c r="AI387" i="7"/>
  <c r="Y388" i="7"/>
  <c r="AA388" i="7"/>
  <c r="AC388" i="7"/>
  <c r="AE388" i="7"/>
  <c r="AG388" i="7"/>
  <c r="AI388" i="7"/>
  <c r="Y389" i="7"/>
  <c r="AA389" i="7"/>
  <c r="AC389" i="7"/>
  <c r="AE389" i="7"/>
  <c r="AG389" i="7"/>
  <c r="AI389" i="7"/>
  <c r="Y393" i="7"/>
  <c r="AA393" i="7"/>
  <c r="AC393" i="7"/>
  <c r="AE393" i="7"/>
  <c r="AG393" i="7"/>
  <c r="AI393" i="7"/>
  <c r="Y394" i="7"/>
  <c r="AA394" i="7"/>
  <c r="AC394" i="7"/>
  <c r="AE394" i="7"/>
  <c r="AG394" i="7"/>
  <c r="AI394" i="7"/>
  <c r="Y395" i="7"/>
  <c r="AA395" i="7"/>
  <c r="AC395" i="7"/>
  <c r="AE395" i="7"/>
  <c r="AG395" i="7"/>
  <c r="AI395" i="7"/>
  <c r="Y396" i="7"/>
  <c r="AA396" i="7"/>
  <c r="AC396" i="7"/>
  <c r="AE396" i="7"/>
  <c r="AG396" i="7"/>
  <c r="AI396" i="7"/>
  <c r="Y397" i="7"/>
  <c r="AA397" i="7"/>
  <c r="AC397" i="7"/>
  <c r="AE397" i="7"/>
  <c r="AG397" i="7"/>
  <c r="AI397" i="7"/>
  <c r="Y398" i="7"/>
  <c r="AA398" i="7"/>
  <c r="AC398" i="7"/>
  <c r="AE398" i="7"/>
  <c r="AG398" i="7"/>
  <c r="AI398" i="7"/>
  <c r="Y399" i="7"/>
  <c r="AA399" i="7"/>
  <c r="AC399" i="7"/>
  <c r="AE399" i="7"/>
  <c r="AG399" i="7"/>
  <c r="AI399" i="7"/>
  <c r="Y400" i="7"/>
  <c r="AA400" i="7"/>
  <c r="AC400" i="7"/>
  <c r="AE400" i="7"/>
  <c r="AG400" i="7"/>
  <c r="AI400" i="7"/>
  <c r="Y401" i="7"/>
  <c r="AA401" i="7"/>
  <c r="AC401" i="7"/>
  <c r="AE401" i="7"/>
  <c r="AG401" i="7"/>
  <c r="AI401" i="7"/>
  <c r="Y402" i="7"/>
  <c r="AA402" i="7"/>
  <c r="AC402" i="7"/>
  <c r="AE402" i="7"/>
  <c r="AG402" i="7"/>
  <c r="AI402" i="7"/>
  <c r="Y403" i="7"/>
  <c r="AA403" i="7"/>
  <c r="AC403" i="7"/>
  <c r="AE403" i="7"/>
  <c r="AG403" i="7"/>
  <c r="AI403" i="7"/>
  <c r="Y404" i="7"/>
  <c r="AA404" i="7"/>
  <c r="AC404" i="7"/>
  <c r="AE404" i="7"/>
  <c r="AG404" i="7"/>
  <c r="AI404" i="7"/>
  <c r="Y405" i="7"/>
  <c r="AA405" i="7"/>
  <c r="AC405" i="7"/>
  <c r="AE405" i="7"/>
  <c r="AG405" i="7"/>
  <c r="AI405" i="7"/>
  <c r="Y406" i="7"/>
  <c r="AA406" i="7"/>
  <c r="AC406" i="7"/>
  <c r="AE406" i="7"/>
  <c r="AG406" i="7"/>
  <c r="AI406" i="7"/>
  <c r="Y407" i="7"/>
  <c r="AA407" i="7"/>
  <c r="AC407" i="7"/>
  <c r="AE407" i="7"/>
  <c r="AG407" i="7"/>
  <c r="AI407" i="7"/>
  <c r="Y408" i="7"/>
  <c r="AA408" i="7"/>
  <c r="AC408" i="7"/>
  <c r="AE408" i="7"/>
  <c r="AG408" i="7"/>
  <c r="AI408" i="7"/>
  <c r="Y409" i="7"/>
  <c r="AA409" i="7"/>
  <c r="AE409" i="7"/>
  <c r="AG409" i="7"/>
  <c r="AI409" i="7"/>
  <c r="Y410" i="7"/>
  <c r="AA410" i="7"/>
  <c r="AC410" i="7"/>
  <c r="AE410" i="7"/>
  <c r="AG410" i="7"/>
  <c r="AI410" i="7"/>
  <c r="Y411" i="7"/>
  <c r="AA411" i="7"/>
  <c r="AC411" i="7"/>
  <c r="AE411" i="7"/>
  <c r="AG411" i="7"/>
  <c r="AI411" i="7"/>
  <c r="Y412" i="7"/>
  <c r="AA412" i="7"/>
  <c r="AC412" i="7"/>
  <c r="AE412" i="7"/>
  <c r="AG412" i="7"/>
  <c r="AI412" i="7"/>
  <c r="Y413" i="7"/>
  <c r="AA413" i="7"/>
  <c r="AC413" i="7"/>
  <c r="AE413" i="7"/>
  <c r="AG413" i="7"/>
  <c r="AI413" i="7"/>
  <c r="Y414" i="7"/>
  <c r="AA414" i="7"/>
  <c r="AC414" i="7"/>
  <c r="AE414" i="7"/>
  <c r="AG414" i="7"/>
  <c r="AI414" i="7"/>
  <c r="Y415" i="7"/>
  <c r="AA415" i="7"/>
  <c r="AC415" i="7"/>
  <c r="AE415" i="7"/>
  <c r="AG415" i="7"/>
  <c r="AI415" i="7"/>
  <c r="Y416" i="7"/>
  <c r="AA416" i="7"/>
  <c r="AC416" i="7"/>
  <c r="AE416" i="7"/>
  <c r="AG416" i="7"/>
  <c r="AI416" i="7"/>
  <c r="Y420" i="7"/>
  <c r="AA420" i="7"/>
  <c r="AC420" i="7"/>
  <c r="AE420" i="7"/>
  <c r="AG420" i="7"/>
  <c r="AI420" i="7"/>
  <c r="Y421" i="7"/>
  <c r="AA421" i="7"/>
  <c r="AC421" i="7"/>
  <c r="AE421" i="7"/>
  <c r="AG421" i="7"/>
  <c r="AI421" i="7"/>
  <c r="Y422" i="7"/>
  <c r="AA422" i="7"/>
  <c r="AC422" i="7"/>
  <c r="AE422" i="7"/>
  <c r="AG422" i="7"/>
  <c r="AI422" i="7"/>
  <c r="Y423" i="7"/>
  <c r="AA423" i="7"/>
  <c r="AC423" i="7"/>
  <c r="AE423" i="7"/>
  <c r="AG423" i="7"/>
  <c r="AI423" i="7"/>
  <c r="Y424" i="7"/>
  <c r="AA424" i="7"/>
  <c r="AC424" i="7"/>
  <c r="AE424" i="7"/>
  <c r="AG424" i="7"/>
  <c r="AI424" i="7"/>
  <c r="Y425" i="7"/>
  <c r="AA425" i="7"/>
  <c r="AC425" i="7"/>
  <c r="AE425" i="7"/>
  <c r="AG425" i="7"/>
  <c r="AI425" i="7"/>
  <c r="Y426" i="7"/>
  <c r="AA426" i="7"/>
  <c r="AC426" i="7"/>
  <c r="AE426" i="7"/>
  <c r="AG426" i="7"/>
  <c r="AI426" i="7"/>
  <c r="Y427" i="7"/>
  <c r="AA427" i="7"/>
  <c r="AC427" i="7"/>
  <c r="AE427" i="7"/>
  <c r="AG427" i="7"/>
  <c r="AI427" i="7"/>
  <c r="Y428" i="7"/>
  <c r="AA428" i="7"/>
  <c r="AC428" i="7"/>
  <c r="AE428" i="7"/>
  <c r="AG428" i="7"/>
  <c r="AI428" i="7"/>
  <c r="Y429" i="7"/>
  <c r="AA429" i="7"/>
  <c r="AC429" i="7"/>
  <c r="AE429" i="7"/>
  <c r="AG429" i="7"/>
  <c r="AI429" i="7"/>
  <c r="Y430" i="7"/>
  <c r="AA430" i="7"/>
  <c r="AC430" i="7"/>
  <c r="AE430" i="7"/>
  <c r="AG430" i="7"/>
  <c r="AI430" i="7"/>
  <c r="Y431" i="7"/>
  <c r="AA431" i="7"/>
  <c r="AC431" i="7"/>
  <c r="AE431" i="7"/>
  <c r="AG431" i="7"/>
  <c r="AI431" i="7"/>
  <c r="Y432" i="7"/>
  <c r="AA432" i="7"/>
  <c r="AC432" i="7"/>
  <c r="AE432" i="7"/>
  <c r="AG432" i="7"/>
  <c r="AI432" i="7"/>
  <c r="Y433" i="7"/>
  <c r="AA433" i="7"/>
  <c r="AC433" i="7"/>
  <c r="AE433" i="7"/>
  <c r="AG433" i="7"/>
  <c r="AI433" i="7"/>
  <c r="Y434" i="7"/>
  <c r="AA434" i="7"/>
  <c r="AC434" i="7"/>
  <c r="AE434" i="7"/>
  <c r="AG434" i="7"/>
  <c r="AI434" i="7"/>
  <c r="Y435" i="7"/>
  <c r="AA435" i="7"/>
  <c r="AC435" i="7"/>
  <c r="AE435" i="7"/>
  <c r="AG435" i="7"/>
  <c r="AI435" i="7"/>
  <c r="Y436" i="7"/>
  <c r="AA436" i="7"/>
  <c r="AC436" i="7"/>
  <c r="AE436" i="7"/>
  <c r="AG436" i="7"/>
  <c r="AI436" i="7"/>
  <c r="Y437" i="7"/>
  <c r="AA437" i="7"/>
  <c r="AC437" i="7"/>
  <c r="AE437" i="7"/>
  <c r="AG437" i="7"/>
  <c r="AI437" i="7"/>
  <c r="Y438" i="7"/>
  <c r="AA438" i="7"/>
  <c r="AC438" i="7"/>
  <c r="AE438" i="7"/>
  <c r="AG438" i="7"/>
  <c r="AI438" i="7"/>
  <c r="Y439" i="7"/>
  <c r="AA439" i="7"/>
  <c r="AC439" i="7"/>
  <c r="AE439" i="7"/>
  <c r="AG439" i="7"/>
  <c r="AI439" i="7"/>
  <c r="Y440" i="7"/>
  <c r="AA440" i="7"/>
  <c r="AC440" i="7"/>
  <c r="AE440" i="7"/>
  <c r="AG440" i="7"/>
  <c r="AI440" i="7"/>
  <c r="Y441" i="7"/>
  <c r="AA441" i="7"/>
  <c r="AC441" i="7"/>
  <c r="AE441" i="7"/>
  <c r="AG441" i="7"/>
  <c r="AI441" i="7"/>
  <c r="Y442" i="7"/>
  <c r="AA442" i="7"/>
  <c r="AC442" i="7"/>
  <c r="AE442" i="7"/>
  <c r="AG442" i="7"/>
  <c r="AI442" i="7"/>
  <c r="Y443" i="7"/>
  <c r="AA443" i="7"/>
  <c r="AC443" i="7"/>
  <c r="AE443" i="7"/>
  <c r="AG443" i="7"/>
  <c r="AI443" i="7"/>
  <c r="Y444" i="7"/>
  <c r="AA444" i="7"/>
  <c r="AC444" i="7"/>
  <c r="AE444" i="7"/>
  <c r="AG444" i="7"/>
  <c r="AI444" i="7"/>
  <c r="E6" i="1"/>
  <c r="G6" i="1"/>
  <c r="I6" i="1"/>
  <c r="K6" i="1"/>
  <c r="M6" i="1"/>
  <c r="O6" i="1"/>
  <c r="P6" i="1"/>
  <c r="Q6" i="1" s="1"/>
  <c r="S6" i="1"/>
  <c r="U6" i="1"/>
  <c r="E7" i="1"/>
  <c r="G7" i="1"/>
  <c r="I7" i="1"/>
  <c r="K7" i="1"/>
  <c r="M7" i="1"/>
  <c r="O7" i="1"/>
  <c r="Q7" i="1"/>
  <c r="U7" i="1"/>
  <c r="E8" i="1"/>
  <c r="G8" i="1"/>
  <c r="I8" i="1"/>
  <c r="K8" i="1"/>
  <c r="M8" i="1"/>
  <c r="O8" i="1"/>
  <c r="Q8" i="1"/>
  <c r="S8" i="1"/>
  <c r="U8" i="1"/>
  <c r="E9" i="1"/>
  <c r="G9" i="1"/>
  <c r="I9" i="1"/>
  <c r="K9" i="1"/>
  <c r="M9" i="1"/>
  <c r="O9" i="1"/>
  <c r="E10" i="1"/>
  <c r="G10" i="1"/>
  <c r="I10" i="1"/>
  <c r="K10" i="1"/>
  <c r="M10" i="1"/>
  <c r="O10" i="1"/>
  <c r="Q10" i="1"/>
  <c r="S10" i="1"/>
  <c r="U10" i="1"/>
  <c r="E11" i="1"/>
  <c r="G11" i="1"/>
  <c r="I11" i="1"/>
  <c r="K11" i="1"/>
  <c r="M11" i="1"/>
  <c r="O11" i="1"/>
  <c r="Q11" i="1"/>
  <c r="S11" i="1"/>
  <c r="U11" i="1"/>
  <c r="E12" i="1"/>
  <c r="G12" i="1"/>
  <c r="I12" i="1"/>
  <c r="K12" i="1"/>
  <c r="M12" i="1"/>
  <c r="O12" i="1"/>
  <c r="Q12" i="1"/>
  <c r="S12" i="1"/>
  <c r="U12" i="1"/>
  <c r="E13" i="1"/>
  <c r="G13" i="1"/>
  <c r="I13" i="1"/>
  <c r="K13" i="1"/>
  <c r="M13" i="1"/>
  <c r="O13" i="1"/>
  <c r="Q13" i="1"/>
  <c r="S13" i="1"/>
  <c r="U13" i="1"/>
  <c r="E14" i="1"/>
  <c r="G14" i="1"/>
  <c r="H14" i="1"/>
  <c r="I14" i="1" s="1"/>
  <c r="K14" i="1"/>
  <c r="M14" i="1"/>
  <c r="O14" i="1"/>
  <c r="Q14" i="1"/>
  <c r="S14" i="1"/>
  <c r="U14" i="1"/>
  <c r="E15" i="1"/>
  <c r="G15" i="1"/>
  <c r="I15" i="1"/>
  <c r="K15" i="1"/>
  <c r="M15" i="1"/>
  <c r="O15" i="1"/>
  <c r="Q15" i="1"/>
  <c r="S15" i="1"/>
  <c r="U15" i="1"/>
  <c r="E16" i="1"/>
  <c r="G16" i="1"/>
  <c r="I16" i="1"/>
  <c r="K16" i="1"/>
  <c r="M16" i="1"/>
  <c r="O16" i="1"/>
  <c r="Q16" i="1"/>
  <c r="S16" i="1"/>
  <c r="U16" i="1"/>
  <c r="E17" i="1"/>
  <c r="G17" i="1"/>
  <c r="I17" i="1"/>
  <c r="K17" i="1"/>
  <c r="L17" i="1"/>
  <c r="M17" i="1" s="1"/>
  <c r="N17" i="1"/>
  <c r="O17" i="1" s="1"/>
  <c r="Q17" i="1"/>
  <c r="S17" i="1"/>
  <c r="U17" i="1"/>
  <c r="E18" i="1"/>
  <c r="G18" i="1"/>
  <c r="I18" i="1"/>
  <c r="K18" i="1"/>
  <c r="M18" i="1"/>
  <c r="O18" i="1"/>
  <c r="Q18" i="1"/>
  <c r="S18" i="1"/>
  <c r="U18" i="1"/>
  <c r="E19" i="1"/>
  <c r="G19" i="1"/>
  <c r="I19" i="1"/>
  <c r="K19" i="1"/>
  <c r="M19" i="1"/>
  <c r="O19" i="1"/>
  <c r="Q19" i="1"/>
  <c r="S19" i="1"/>
  <c r="U19" i="1"/>
  <c r="E20" i="1"/>
  <c r="G20" i="1"/>
  <c r="I20" i="1"/>
  <c r="K20" i="1"/>
  <c r="M20" i="1"/>
  <c r="O20" i="1"/>
  <c r="Q20" i="1"/>
  <c r="S20" i="1"/>
  <c r="U20" i="1"/>
  <c r="E21" i="1"/>
  <c r="G21" i="1"/>
  <c r="I21" i="1"/>
  <c r="K21" i="1"/>
  <c r="M21" i="1"/>
  <c r="O21" i="1"/>
  <c r="Q21" i="1"/>
  <c r="S21" i="1"/>
  <c r="U21" i="1"/>
  <c r="E22" i="1"/>
  <c r="G22" i="1"/>
  <c r="I22" i="1"/>
  <c r="K22" i="1"/>
  <c r="M22" i="1"/>
  <c r="O22" i="1"/>
  <c r="Q22" i="1"/>
  <c r="S22" i="1"/>
  <c r="U22" i="1"/>
  <c r="E23" i="1"/>
  <c r="G23" i="1"/>
  <c r="I23" i="1"/>
  <c r="K23" i="1"/>
  <c r="M23" i="1"/>
  <c r="O23" i="1"/>
  <c r="Q23" i="1"/>
  <c r="S23" i="1"/>
  <c r="T23" i="1"/>
  <c r="U23" i="1" s="1"/>
  <c r="E24" i="1"/>
  <c r="G24" i="1"/>
  <c r="I24" i="1"/>
  <c r="K24" i="1"/>
  <c r="M24" i="1"/>
  <c r="O24" i="1"/>
  <c r="Q24" i="1"/>
  <c r="S24" i="1"/>
  <c r="U24" i="1"/>
  <c r="E25" i="1"/>
  <c r="G25" i="1"/>
  <c r="I25" i="1"/>
  <c r="K25" i="1"/>
  <c r="M25" i="1"/>
  <c r="O25" i="1"/>
  <c r="Q25" i="1"/>
  <c r="S25" i="1"/>
  <c r="U25" i="1"/>
  <c r="E29" i="1"/>
  <c r="G29" i="1"/>
  <c r="I29" i="1"/>
  <c r="K29" i="1"/>
  <c r="M29" i="1"/>
  <c r="O29" i="1"/>
  <c r="Q29" i="1"/>
  <c r="S29" i="1"/>
  <c r="U29" i="1"/>
  <c r="E30" i="1"/>
  <c r="G30" i="1"/>
  <c r="I30" i="1"/>
  <c r="K30" i="1"/>
  <c r="M30" i="1"/>
  <c r="O30" i="1"/>
  <c r="Q30" i="1"/>
  <c r="S30" i="1"/>
  <c r="U30" i="1"/>
  <c r="E31" i="1"/>
  <c r="G31" i="1"/>
  <c r="I31" i="1"/>
  <c r="K31" i="1"/>
  <c r="M31" i="1"/>
  <c r="O31" i="1"/>
  <c r="Q31" i="1"/>
  <c r="S31" i="1"/>
  <c r="U31" i="1"/>
  <c r="E32" i="1"/>
  <c r="G32" i="1"/>
  <c r="I32" i="1"/>
  <c r="K32" i="1"/>
  <c r="M32" i="1"/>
  <c r="O32" i="1"/>
  <c r="Q32" i="1"/>
  <c r="S32" i="1"/>
  <c r="U32" i="1"/>
  <c r="E33" i="1"/>
  <c r="G33" i="1"/>
  <c r="I33" i="1"/>
  <c r="K33" i="1"/>
  <c r="M33" i="1"/>
  <c r="O33" i="1"/>
  <c r="Q33" i="1"/>
  <c r="S33" i="1"/>
  <c r="U33" i="1"/>
  <c r="E34" i="1"/>
  <c r="G34" i="1"/>
  <c r="I34" i="1"/>
  <c r="K34" i="1"/>
  <c r="M34" i="1"/>
  <c r="O34" i="1"/>
  <c r="Q34" i="1"/>
  <c r="S34" i="1"/>
  <c r="U34" i="1"/>
  <c r="E35" i="1"/>
  <c r="G35" i="1"/>
  <c r="I35" i="1"/>
  <c r="K35" i="1"/>
  <c r="M35" i="1"/>
  <c r="O35" i="1"/>
  <c r="Q35" i="1"/>
  <c r="S35" i="1"/>
  <c r="U35" i="1"/>
  <c r="E36" i="1"/>
  <c r="G36" i="1"/>
  <c r="I36" i="1"/>
  <c r="K36" i="1"/>
  <c r="L36" i="1"/>
  <c r="M36" i="1" s="1"/>
  <c r="O36" i="1"/>
  <c r="Q36" i="1"/>
  <c r="S36" i="1"/>
  <c r="U36" i="1"/>
  <c r="E37" i="1"/>
  <c r="G37" i="1"/>
  <c r="I37" i="1"/>
  <c r="K37" i="1"/>
  <c r="M37" i="1"/>
  <c r="O37" i="1"/>
  <c r="Q37" i="1"/>
  <c r="S37" i="1"/>
  <c r="U37" i="1"/>
  <c r="E38" i="1"/>
  <c r="G38" i="1"/>
  <c r="I38" i="1"/>
  <c r="K38" i="1"/>
  <c r="M38" i="1"/>
  <c r="O38" i="1"/>
  <c r="P38" i="1"/>
  <c r="Q38" i="1" s="1"/>
  <c r="S38" i="1"/>
  <c r="U38" i="1"/>
  <c r="E39" i="1"/>
  <c r="G39" i="1"/>
  <c r="I39" i="1"/>
  <c r="K39" i="1"/>
  <c r="M39" i="1"/>
  <c r="O39" i="1"/>
  <c r="Q39" i="1"/>
  <c r="S39" i="1"/>
  <c r="U39" i="1"/>
  <c r="E40" i="1"/>
  <c r="G40" i="1"/>
  <c r="I40" i="1"/>
  <c r="K40" i="1"/>
  <c r="M40" i="1"/>
  <c r="O40" i="1"/>
  <c r="Q40" i="1"/>
  <c r="S40" i="1"/>
  <c r="U40" i="1"/>
  <c r="E41" i="1"/>
  <c r="G41" i="1"/>
  <c r="I41" i="1"/>
  <c r="K41" i="1"/>
  <c r="M41" i="1"/>
  <c r="O41" i="1"/>
  <c r="Q41" i="1"/>
  <c r="S41" i="1"/>
  <c r="U41" i="1"/>
  <c r="E42" i="1"/>
  <c r="G42" i="1"/>
  <c r="I42" i="1"/>
  <c r="K42" i="1"/>
  <c r="M42" i="1"/>
  <c r="O42" i="1"/>
  <c r="Q42" i="1"/>
  <c r="S42" i="1"/>
  <c r="U42" i="1"/>
  <c r="E43" i="1"/>
  <c r="G43" i="1"/>
  <c r="I43" i="1"/>
  <c r="K43" i="1"/>
  <c r="M43" i="1"/>
  <c r="O43" i="1"/>
  <c r="Q43" i="1"/>
  <c r="S43" i="1"/>
  <c r="U43" i="1"/>
  <c r="E44" i="1"/>
  <c r="G44" i="1"/>
  <c r="I44" i="1"/>
  <c r="K44" i="1"/>
  <c r="M44" i="1"/>
  <c r="O44" i="1"/>
  <c r="Q44" i="1"/>
  <c r="S44" i="1"/>
  <c r="U44" i="1"/>
  <c r="E45" i="1"/>
  <c r="G45" i="1"/>
  <c r="I45" i="1"/>
  <c r="K45" i="1"/>
  <c r="M45" i="1"/>
  <c r="O45" i="1"/>
  <c r="Q45" i="1"/>
  <c r="S45" i="1"/>
  <c r="U45" i="1"/>
  <c r="E46" i="1"/>
  <c r="G46" i="1"/>
  <c r="I46" i="1"/>
  <c r="K46" i="1"/>
  <c r="M46" i="1"/>
  <c r="O46" i="1"/>
  <c r="Q46" i="1"/>
  <c r="S46" i="1"/>
  <c r="U46" i="1"/>
  <c r="E47" i="1"/>
  <c r="G47" i="1"/>
  <c r="I47" i="1"/>
  <c r="K47" i="1"/>
  <c r="M47" i="1"/>
  <c r="O47" i="1"/>
  <c r="Q47" i="1"/>
  <c r="S47" i="1"/>
  <c r="U47" i="1"/>
  <c r="E48" i="1"/>
  <c r="G48" i="1"/>
  <c r="I48" i="1"/>
  <c r="K48" i="1"/>
  <c r="M48" i="1"/>
  <c r="E52" i="1"/>
  <c r="G52" i="1"/>
  <c r="I52" i="1"/>
  <c r="K52" i="1"/>
  <c r="M52" i="1"/>
  <c r="O52" i="1"/>
  <c r="Q52" i="1"/>
  <c r="S52" i="1"/>
  <c r="U52" i="1"/>
  <c r="E53" i="1"/>
  <c r="G53" i="1"/>
  <c r="I53" i="1"/>
  <c r="K53" i="1"/>
  <c r="M53" i="1"/>
  <c r="O53" i="1"/>
  <c r="Q53" i="1"/>
  <c r="S53" i="1"/>
  <c r="U53" i="1"/>
  <c r="E54" i="1"/>
  <c r="G54" i="1"/>
  <c r="I54" i="1"/>
  <c r="K54" i="1"/>
  <c r="M54" i="1"/>
  <c r="O54" i="1"/>
  <c r="Q54" i="1"/>
  <c r="S54" i="1"/>
  <c r="U54" i="1"/>
  <c r="I55" i="1"/>
  <c r="K55" i="1"/>
  <c r="M55" i="1"/>
  <c r="O55" i="1"/>
  <c r="Q55" i="1"/>
  <c r="S55" i="1"/>
  <c r="U55" i="1"/>
  <c r="E56" i="1"/>
  <c r="G56" i="1"/>
  <c r="I56" i="1"/>
  <c r="K56" i="1"/>
  <c r="M56" i="1"/>
  <c r="O56" i="1"/>
  <c r="Q56" i="1"/>
  <c r="S56" i="1"/>
  <c r="U56" i="1"/>
  <c r="E57" i="1"/>
  <c r="G57" i="1"/>
  <c r="I57" i="1"/>
  <c r="K57" i="1"/>
  <c r="M57" i="1"/>
  <c r="O57" i="1"/>
  <c r="Q57" i="1"/>
  <c r="S57" i="1"/>
  <c r="U57" i="1"/>
  <c r="E58" i="1"/>
  <c r="G58" i="1"/>
  <c r="I58" i="1"/>
  <c r="K58" i="1"/>
  <c r="M58" i="1"/>
  <c r="O58" i="1"/>
  <c r="Q58" i="1"/>
  <c r="S58" i="1"/>
  <c r="U58" i="1"/>
  <c r="E59" i="1"/>
  <c r="G59" i="1"/>
  <c r="I59" i="1"/>
  <c r="K59" i="1"/>
  <c r="M59" i="1"/>
  <c r="O59" i="1"/>
  <c r="Q59" i="1"/>
  <c r="S59" i="1"/>
  <c r="U59" i="1"/>
  <c r="E60" i="1"/>
  <c r="G60" i="1"/>
  <c r="I60" i="1"/>
  <c r="K60" i="1"/>
  <c r="M60" i="1"/>
  <c r="O60" i="1"/>
  <c r="Q60" i="1"/>
  <c r="S60" i="1"/>
  <c r="U60" i="1"/>
  <c r="E61" i="1"/>
  <c r="G61" i="1"/>
  <c r="I61" i="1"/>
  <c r="K61" i="1"/>
  <c r="M61" i="1"/>
  <c r="O61" i="1"/>
  <c r="Q61" i="1"/>
  <c r="S61" i="1"/>
  <c r="U61" i="1"/>
  <c r="E62" i="1"/>
  <c r="G62" i="1"/>
  <c r="I62" i="1"/>
  <c r="K62" i="1"/>
  <c r="M62" i="1"/>
  <c r="O62" i="1"/>
  <c r="Q62" i="1"/>
  <c r="S62" i="1"/>
  <c r="U62" i="1"/>
  <c r="E63" i="1"/>
  <c r="G63" i="1"/>
  <c r="I63" i="1"/>
  <c r="K63" i="1"/>
  <c r="M63" i="1"/>
  <c r="O63" i="1"/>
  <c r="Q63" i="1"/>
  <c r="S63" i="1"/>
  <c r="U63" i="1"/>
  <c r="E64" i="1"/>
  <c r="G64" i="1"/>
  <c r="I64" i="1"/>
  <c r="K64" i="1"/>
  <c r="M64" i="1"/>
  <c r="O64" i="1"/>
  <c r="Q64" i="1"/>
  <c r="S64" i="1"/>
  <c r="U64" i="1"/>
  <c r="E65" i="1"/>
  <c r="G65" i="1"/>
  <c r="I65" i="1"/>
  <c r="K65" i="1"/>
  <c r="M65" i="1"/>
  <c r="O65" i="1"/>
  <c r="Q65" i="1"/>
  <c r="S65" i="1"/>
  <c r="U65" i="1"/>
  <c r="E66" i="1"/>
  <c r="G66" i="1"/>
  <c r="I66" i="1"/>
  <c r="K66" i="1"/>
  <c r="M66" i="1"/>
  <c r="O66" i="1"/>
  <c r="Q66" i="1"/>
  <c r="S66" i="1"/>
  <c r="U66" i="1"/>
  <c r="E67" i="1"/>
  <c r="G67" i="1"/>
  <c r="I67" i="1"/>
  <c r="K67" i="1"/>
  <c r="M67" i="1"/>
  <c r="O67" i="1"/>
  <c r="Q67" i="1"/>
  <c r="S67" i="1"/>
  <c r="U67" i="1"/>
  <c r="E68" i="1"/>
  <c r="G68" i="1"/>
  <c r="I68" i="1"/>
  <c r="K68" i="1"/>
  <c r="M68" i="1"/>
  <c r="O68" i="1"/>
  <c r="Q68" i="1"/>
  <c r="S68" i="1"/>
  <c r="U68" i="1"/>
  <c r="E69" i="1"/>
  <c r="G69" i="1"/>
  <c r="I69" i="1"/>
  <c r="K69" i="1"/>
  <c r="M69" i="1"/>
  <c r="O69" i="1"/>
  <c r="Q69" i="1"/>
  <c r="S69" i="1"/>
  <c r="U69" i="1"/>
  <c r="E70" i="1"/>
  <c r="G70" i="1"/>
  <c r="I70" i="1"/>
  <c r="K70" i="1"/>
  <c r="M70" i="1"/>
  <c r="O70" i="1"/>
  <c r="Q70" i="1"/>
  <c r="S70" i="1"/>
  <c r="U70" i="1"/>
  <c r="E71" i="1"/>
  <c r="G71" i="1"/>
  <c r="I71" i="1"/>
  <c r="E72" i="1"/>
  <c r="G72" i="1"/>
  <c r="I72" i="1"/>
  <c r="K72" i="1"/>
  <c r="M72" i="1"/>
  <c r="O72" i="1"/>
  <c r="Q72" i="1"/>
  <c r="S72" i="1"/>
  <c r="U72" i="1"/>
  <c r="E76" i="1"/>
  <c r="G76" i="1"/>
  <c r="I76" i="1"/>
  <c r="K76" i="1"/>
  <c r="M76" i="1"/>
  <c r="O76" i="1"/>
  <c r="Q76" i="1"/>
  <c r="S76" i="1"/>
  <c r="U76" i="1"/>
  <c r="E77" i="1"/>
  <c r="G77" i="1"/>
  <c r="I77" i="1"/>
  <c r="K77" i="1"/>
  <c r="M77" i="1"/>
  <c r="O77" i="1"/>
  <c r="Q77" i="1"/>
  <c r="S77" i="1"/>
  <c r="U77" i="1"/>
  <c r="E78" i="1"/>
  <c r="G78" i="1"/>
  <c r="I78" i="1"/>
  <c r="K78" i="1"/>
  <c r="M78" i="1"/>
  <c r="O78" i="1"/>
  <c r="Q78" i="1"/>
  <c r="S78" i="1"/>
  <c r="U78" i="1"/>
  <c r="E79" i="1"/>
  <c r="G79" i="1"/>
  <c r="I79" i="1"/>
  <c r="K79" i="1"/>
  <c r="M79" i="1"/>
  <c r="O79" i="1"/>
  <c r="Q79" i="1"/>
  <c r="S79" i="1"/>
  <c r="U79" i="1"/>
  <c r="E80" i="1"/>
  <c r="G80" i="1"/>
  <c r="I80" i="1"/>
  <c r="K80" i="1"/>
  <c r="M80" i="1"/>
  <c r="O80" i="1"/>
  <c r="Q80" i="1"/>
  <c r="S80" i="1"/>
  <c r="U80" i="1"/>
  <c r="E81" i="1"/>
  <c r="G81" i="1"/>
  <c r="I81" i="1"/>
  <c r="K81" i="1"/>
  <c r="M81" i="1"/>
  <c r="O81" i="1"/>
  <c r="P81" i="1"/>
  <c r="Q81" i="1" s="1"/>
  <c r="S81" i="1"/>
  <c r="U81" i="1"/>
  <c r="E82" i="1"/>
  <c r="G82" i="1"/>
  <c r="I82" i="1"/>
  <c r="K82" i="1"/>
  <c r="M82" i="1"/>
  <c r="O82" i="1"/>
  <c r="Q82" i="1"/>
  <c r="S82" i="1"/>
  <c r="U82" i="1"/>
  <c r="E83" i="1"/>
  <c r="G83" i="1"/>
  <c r="I83" i="1"/>
  <c r="K83" i="1"/>
  <c r="M83" i="1"/>
  <c r="O83" i="1"/>
  <c r="Q83" i="1"/>
  <c r="S83" i="1"/>
  <c r="U83" i="1"/>
  <c r="E84" i="1"/>
  <c r="G84" i="1"/>
  <c r="I84" i="1"/>
  <c r="K84" i="1"/>
  <c r="M84" i="1"/>
  <c r="O84" i="1"/>
  <c r="Q84" i="1"/>
  <c r="S84" i="1"/>
  <c r="U84" i="1"/>
  <c r="G85" i="1"/>
  <c r="I85" i="1"/>
  <c r="K85" i="1"/>
  <c r="M85" i="1"/>
  <c r="O85" i="1"/>
  <c r="Q85" i="1"/>
  <c r="S85" i="1"/>
  <c r="U85" i="1"/>
  <c r="E86" i="1"/>
  <c r="G86" i="1"/>
  <c r="I86" i="1"/>
  <c r="K86" i="1"/>
  <c r="M86" i="1"/>
  <c r="O86" i="1"/>
  <c r="Q86" i="1"/>
  <c r="S86" i="1"/>
  <c r="U86" i="1"/>
  <c r="E87" i="1"/>
  <c r="G87" i="1"/>
  <c r="I87" i="1"/>
  <c r="K87" i="1"/>
  <c r="M87" i="1"/>
  <c r="O87" i="1"/>
  <c r="Q87" i="1"/>
  <c r="S87" i="1"/>
  <c r="U87" i="1"/>
  <c r="E88" i="1"/>
  <c r="G88" i="1"/>
  <c r="I88" i="1"/>
  <c r="K88" i="1"/>
  <c r="M88" i="1"/>
  <c r="O88" i="1"/>
  <c r="Q88" i="1"/>
  <c r="S88" i="1"/>
  <c r="U88" i="1"/>
  <c r="E89" i="1"/>
  <c r="G89" i="1"/>
  <c r="I89" i="1"/>
  <c r="K89" i="1"/>
  <c r="M89" i="1"/>
  <c r="O89" i="1"/>
  <c r="Q89" i="1"/>
  <c r="S89" i="1"/>
  <c r="U89" i="1"/>
  <c r="E90" i="1"/>
  <c r="G90" i="1"/>
  <c r="I90" i="1"/>
  <c r="K90" i="1"/>
  <c r="M90" i="1"/>
  <c r="O90" i="1"/>
  <c r="Q90" i="1"/>
  <c r="S90" i="1"/>
  <c r="U90" i="1"/>
  <c r="E91" i="1"/>
  <c r="G91" i="1"/>
  <c r="I91" i="1"/>
  <c r="K91" i="1"/>
  <c r="M91" i="1"/>
  <c r="O91" i="1"/>
  <c r="Q91" i="1"/>
  <c r="S91" i="1"/>
  <c r="U91" i="1"/>
  <c r="E92" i="1"/>
  <c r="G92" i="1"/>
  <c r="I92" i="1"/>
  <c r="K92" i="1"/>
  <c r="M92" i="1"/>
  <c r="O92" i="1"/>
  <c r="Q92" i="1"/>
  <c r="S92" i="1"/>
  <c r="U92" i="1"/>
  <c r="E93" i="1"/>
  <c r="G93" i="1"/>
  <c r="I93" i="1"/>
  <c r="K93" i="1"/>
  <c r="M93" i="1"/>
  <c r="O93" i="1"/>
  <c r="Q93" i="1"/>
  <c r="S93" i="1"/>
  <c r="U93" i="1"/>
  <c r="E94" i="1"/>
  <c r="G94" i="1"/>
  <c r="I94" i="1"/>
  <c r="K94" i="1"/>
  <c r="M94" i="1"/>
  <c r="O94" i="1"/>
  <c r="Q94" i="1"/>
  <c r="S94" i="1"/>
  <c r="U94" i="1"/>
  <c r="E95" i="1"/>
  <c r="G95" i="1"/>
  <c r="I95" i="1"/>
  <c r="K95" i="1"/>
  <c r="M95" i="1"/>
  <c r="S95" i="1"/>
  <c r="U95" i="1"/>
  <c r="E99" i="1"/>
  <c r="G99" i="1"/>
  <c r="I99" i="1"/>
  <c r="K99" i="1"/>
  <c r="M99" i="1"/>
  <c r="O99" i="1"/>
  <c r="Q99" i="1"/>
  <c r="S99" i="1"/>
  <c r="U99" i="1"/>
  <c r="E100" i="1"/>
  <c r="G100" i="1"/>
  <c r="I100" i="1"/>
  <c r="K100" i="1"/>
  <c r="M100" i="1"/>
  <c r="O100" i="1"/>
  <c r="Q100" i="1"/>
  <c r="S100" i="1"/>
  <c r="U100" i="1"/>
  <c r="E101" i="1"/>
  <c r="G101" i="1"/>
  <c r="I101" i="1"/>
  <c r="K101" i="1"/>
  <c r="M101" i="1"/>
  <c r="O101" i="1"/>
  <c r="Q101" i="1"/>
  <c r="S101" i="1"/>
  <c r="U101" i="1"/>
  <c r="E102" i="1"/>
  <c r="G102" i="1"/>
  <c r="I102" i="1"/>
  <c r="K102" i="1"/>
  <c r="M102" i="1"/>
  <c r="O102" i="1"/>
  <c r="Q102" i="1"/>
  <c r="S102" i="1"/>
  <c r="U102" i="1"/>
  <c r="E103" i="1"/>
  <c r="G103" i="1"/>
  <c r="I103" i="1"/>
  <c r="K103" i="1"/>
  <c r="M103" i="1"/>
  <c r="O103" i="1"/>
  <c r="Q103" i="1"/>
  <c r="S103" i="1"/>
  <c r="U103" i="1"/>
  <c r="E104" i="1"/>
  <c r="G104" i="1"/>
  <c r="I104" i="1"/>
  <c r="K104" i="1"/>
  <c r="M104" i="1"/>
  <c r="O104" i="1"/>
  <c r="Q104" i="1"/>
  <c r="S104" i="1"/>
  <c r="U104" i="1"/>
  <c r="E105" i="1"/>
  <c r="G105" i="1"/>
  <c r="I105" i="1"/>
  <c r="K105" i="1"/>
  <c r="M105" i="1"/>
  <c r="O105" i="1"/>
  <c r="Q105" i="1"/>
  <c r="S105" i="1"/>
  <c r="U105" i="1"/>
  <c r="E106" i="1"/>
  <c r="G106" i="1"/>
  <c r="I106" i="1"/>
  <c r="K106" i="1"/>
  <c r="M106" i="1"/>
  <c r="O106" i="1"/>
  <c r="Q106" i="1"/>
  <c r="S106" i="1"/>
  <c r="U106" i="1"/>
  <c r="E107" i="1"/>
  <c r="G107" i="1"/>
  <c r="I107" i="1"/>
  <c r="K107" i="1"/>
  <c r="M107" i="1"/>
  <c r="O107" i="1"/>
  <c r="Q107" i="1"/>
  <c r="S107" i="1"/>
  <c r="U107" i="1"/>
  <c r="E108" i="1"/>
  <c r="G108" i="1"/>
  <c r="I108" i="1"/>
  <c r="K108" i="1"/>
  <c r="M108" i="1"/>
  <c r="O108" i="1"/>
  <c r="Q108" i="1"/>
  <c r="S108" i="1"/>
  <c r="U108" i="1"/>
  <c r="E109" i="1"/>
  <c r="G109" i="1"/>
  <c r="I109" i="1"/>
  <c r="K109" i="1"/>
  <c r="M109" i="1"/>
  <c r="O109" i="1"/>
  <c r="Q109" i="1"/>
  <c r="S109" i="1"/>
  <c r="U109" i="1"/>
  <c r="E110" i="1"/>
  <c r="G110" i="1"/>
  <c r="I110" i="1"/>
  <c r="K110" i="1"/>
  <c r="M110" i="1"/>
  <c r="O110" i="1"/>
  <c r="Q110" i="1"/>
  <c r="S110" i="1"/>
  <c r="U110" i="1"/>
  <c r="E111" i="1"/>
  <c r="G111" i="1"/>
  <c r="I111" i="1"/>
  <c r="K111" i="1"/>
  <c r="M111" i="1"/>
  <c r="O111" i="1"/>
  <c r="Q111" i="1"/>
  <c r="S111" i="1"/>
  <c r="U111" i="1"/>
  <c r="E112" i="1"/>
  <c r="G112" i="1"/>
  <c r="I112" i="1"/>
  <c r="K112" i="1"/>
  <c r="M112" i="1"/>
  <c r="O112" i="1"/>
  <c r="Q112" i="1"/>
  <c r="S112" i="1"/>
  <c r="U112" i="1"/>
  <c r="E113" i="1"/>
  <c r="G113" i="1"/>
  <c r="I113" i="1"/>
  <c r="K113" i="1"/>
  <c r="M113" i="1"/>
  <c r="O113" i="1"/>
  <c r="Q113" i="1"/>
  <c r="S113" i="1"/>
  <c r="U113" i="1"/>
  <c r="E114" i="1"/>
  <c r="G114" i="1"/>
  <c r="I114" i="1"/>
  <c r="K114" i="1"/>
  <c r="M114" i="1"/>
  <c r="O114" i="1"/>
  <c r="Q114" i="1"/>
  <c r="S114" i="1"/>
  <c r="U114" i="1"/>
  <c r="E115" i="1"/>
  <c r="G115" i="1"/>
  <c r="I115" i="1"/>
  <c r="K115" i="1"/>
  <c r="M115" i="1"/>
  <c r="O115" i="1"/>
  <c r="Q115" i="1"/>
  <c r="S115" i="1"/>
  <c r="U115" i="1"/>
  <c r="G116" i="1"/>
  <c r="I116" i="1"/>
  <c r="K116" i="1"/>
  <c r="M116" i="1"/>
  <c r="O116" i="1"/>
  <c r="Q116" i="1"/>
  <c r="S116" i="1"/>
  <c r="U116" i="1"/>
  <c r="E117" i="1"/>
  <c r="G117" i="1"/>
  <c r="I117" i="1"/>
  <c r="K117" i="1"/>
  <c r="M117" i="1"/>
  <c r="O117" i="1"/>
  <c r="Q117" i="1"/>
  <c r="S117" i="1"/>
  <c r="U117" i="1"/>
  <c r="E118" i="1"/>
  <c r="G118" i="1"/>
  <c r="I118" i="1"/>
  <c r="K118" i="1"/>
  <c r="M118" i="1"/>
  <c r="O118" i="1"/>
  <c r="Q118" i="1"/>
  <c r="S118" i="1"/>
  <c r="U118" i="1"/>
  <c r="E122" i="1"/>
  <c r="G122" i="1"/>
  <c r="I122" i="1"/>
  <c r="K122" i="1"/>
  <c r="M122" i="1"/>
  <c r="O122" i="1"/>
  <c r="Q122" i="1"/>
  <c r="S122" i="1"/>
  <c r="U122" i="1"/>
  <c r="E123" i="1"/>
  <c r="G123" i="1"/>
  <c r="I123" i="1"/>
  <c r="K123" i="1"/>
  <c r="M123" i="1"/>
  <c r="O123" i="1"/>
  <c r="Q123" i="1"/>
  <c r="S123" i="1"/>
  <c r="U123" i="1"/>
  <c r="E124" i="1"/>
  <c r="G124" i="1"/>
  <c r="I124" i="1"/>
  <c r="K124" i="1"/>
  <c r="M124" i="1"/>
  <c r="O124" i="1"/>
  <c r="Q124" i="1"/>
  <c r="S124" i="1"/>
  <c r="U124" i="1"/>
  <c r="E125" i="1"/>
  <c r="G125" i="1"/>
  <c r="I125" i="1"/>
  <c r="K125" i="1"/>
  <c r="M125" i="1"/>
  <c r="O125" i="1"/>
  <c r="Q125" i="1"/>
  <c r="S125" i="1"/>
  <c r="U125" i="1"/>
  <c r="E126" i="1"/>
  <c r="G126" i="1"/>
  <c r="I126" i="1"/>
  <c r="K126" i="1"/>
  <c r="M126" i="1"/>
  <c r="O126" i="1"/>
  <c r="Q126" i="1"/>
  <c r="S126" i="1"/>
  <c r="U126" i="1"/>
  <c r="E127" i="1"/>
  <c r="G127" i="1"/>
  <c r="I127" i="1"/>
  <c r="K127" i="1"/>
  <c r="M127" i="1"/>
  <c r="O127" i="1"/>
  <c r="Q127" i="1"/>
  <c r="S127" i="1"/>
  <c r="U127" i="1"/>
  <c r="E128" i="1"/>
  <c r="G128" i="1"/>
  <c r="I128" i="1"/>
  <c r="K128" i="1"/>
  <c r="M128" i="1"/>
  <c r="O128" i="1"/>
  <c r="Q128" i="1"/>
  <c r="S128" i="1"/>
  <c r="U128" i="1"/>
  <c r="E129" i="1"/>
  <c r="G129" i="1"/>
  <c r="I129" i="1"/>
  <c r="K129" i="1"/>
  <c r="M129" i="1"/>
  <c r="O129" i="1"/>
  <c r="Q129" i="1"/>
  <c r="S129" i="1"/>
  <c r="U129" i="1"/>
  <c r="E130" i="1"/>
  <c r="G130" i="1"/>
  <c r="I130" i="1"/>
  <c r="K130" i="1"/>
  <c r="M130" i="1"/>
  <c r="O130" i="1"/>
  <c r="Q130" i="1"/>
  <c r="S130" i="1"/>
  <c r="U130" i="1"/>
  <c r="E131" i="1"/>
  <c r="G131" i="1"/>
  <c r="I131" i="1"/>
  <c r="K131" i="1"/>
  <c r="M131" i="1"/>
  <c r="O131" i="1"/>
  <c r="Q131" i="1"/>
  <c r="S131" i="1"/>
  <c r="U131" i="1"/>
  <c r="E132" i="1"/>
  <c r="G132" i="1"/>
  <c r="I132" i="1"/>
  <c r="K132" i="1"/>
  <c r="M132" i="1"/>
  <c r="O132" i="1"/>
  <c r="Q132" i="1"/>
  <c r="S132" i="1"/>
  <c r="U132" i="1"/>
  <c r="E133" i="1"/>
  <c r="G133" i="1"/>
  <c r="I133" i="1"/>
  <c r="K133" i="1"/>
  <c r="M133" i="1"/>
  <c r="O133" i="1"/>
  <c r="Q133" i="1"/>
  <c r="S133" i="1"/>
  <c r="U133" i="1"/>
  <c r="E134" i="1"/>
  <c r="G134" i="1"/>
  <c r="I134" i="1"/>
  <c r="K134" i="1"/>
  <c r="M134" i="1"/>
  <c r="O134" i="1"/>
  <c r="Q134" i="1"/>
  <c r="S134" i="1"/>
  <c r="U134" i="1"/>
  <c r="E135" i="1"/>
  <c r="G135" i="1"/>
  <c r="I135" i="1"/>
  <c r="K135" i="1"/>
  <c r="M135" i="1"/>
  <c r="O135" i="1"/>
  <c r="Q135" i="1"/>
  <c r="S135" i="1"/>
  <c r="U135" i="1"/>
  <c r="E136" i="1"/>
  <c r="G136" i="1"/>
  <c r="I136" i="1"/>
  <c r="K136" i="1"/>
  <c r="M136" i="1"/>
  <c r="O136" i="1"/>
  <c r="Q136" i="1"/>
  <c r="S136" i="1"/>
  <c r="U136" i="1"/>
  <c r="E137" i="1"/>
  <c r="G137" i="1"/>
  <c r="I137" i="1"/>
  <c r="K137" i="1"/>
  <c r="M137" i="1"/>
  <c r="O137" i="1"/>
  <c r="Q137" i="1"/>
  <c r="S137" i="1"/>
  <c r="U137" i="1"/>
  <c r="E138" i="1"/>
  <c r="G138" i="1"/>
  <c r="I138" i="1"/>
  <c r="K138" i="1"/>
  <c r="M138" i="1"/>
  <c r="O138" i="1"/>
  <c r="Q138" i="1"/>
  <c r="S138" i="1"/>
  <c r="U138" i="1"/>
  <c r="E139" i="1"/>
  <c r="G139" i="1"/>
  <c r="I139" i="1"/>
  <c r="K139" i="1"/>
  <c r="M139" i="1"/>
  <c r="O139" i="1"/>
  <c r="Q139" i="1"/>
  <c r="S139" i="1"/>
  <c r="U139" i="1"/>
  <c r="E140" i="1"/>
  <c r="G140" i="1"/>
  <c r="I140" i="1"/>
  <c r="K140" i="1"/>
  <c r="M140" i="1"/>
  <c r="O140" i="1"/>
  <c r="Q140" i="1"/>
  <c r="S140" i="1"/>
  <c r="U140" i="1"/>
  <c r="E141" i="1"/>
  <c r="G141" i="1"/>
  <c r="I141" i="1"/>
  <c r="K141" i="1"/>
  <c r="M141" i="1"/>
  <c r="O141" i="1"/>
  <c r="Q141" i="1"/>
  <c r="S141" i="1"/>
  <c r="U141" i="1"/>
  <c r="E145" i="1"/>
  <c r="G145" i="1"/>
  <c r="I145" i="1"/>
  <c r="K145" i="1"/>
  <c r="M145" i="1"/>
  <c r="O145" i="1"/>
  <c r="Q145" i="1"/>
  <c r="S145" i="1"/>
  <c r="U145" i="1"/>
  <c r="E146" i="1"/>
  <c r="G146" i="1"/>
  <c r="I146" i="1"/>
  <c r="K146" i="1"/>
  <c r="M146" i="1"/>
  <c r="O146" i="1"/>
  <c r="Q146" i="1"/>
  <c r="S146" i="1"/>
  <c r="U146" i="1"/>
  <c r="E147" i="1"/>
  <c r="G147" i="1"/>
  <c r="I147" i="1"/>
  <c r="K147" i="1"/>
  <c r="M147" i="1"/>
  <c r="O147" i="1"/>
  <c r="Q147" i="1"/>
  <c r="R147" i="1"/>
  <c r="S147" i="1" s="1"/>
  <c r="U147" i="1"/>
  <c r="E148" i="1"/>
  <c r="G148" i="1"/>
  <c r="I148" i="1"/>
  <c r="K148" i="1"/>
  <c r="M148" i="1"/>
  <c r="O148" i="1"/>
  <c r="Q148" i="1"/>
  <c r="S148" i="1"/>
  <c r="U148" i="1"/>
  <c r="E149" i="1"/>
  <c r="G149" i="1"/>
  <c r="I149" i="1"/>
  <c r="K149" i="1"/>
  <c r="M149" i="1"/>
  <c r="O149" i="1"/>
  <c r="Q149" i="1"/>
  <c r="R149" i="1"/>
  <c r="S149" i="1" s="1"/>
  <c r="U149" i="1"/>
  <c r="E150" i="1"/>
  <c r="G150" i="1"/>
  <c r="I150" i="1"/>
  <c r="K150" i="1"/>
  <c r="M150" i="1"/>
  <c r="O150" i="1"/>
  <c r="Q150" i="1"/>
  <c r="S150" i="1"/>
  <c r="U150" i="1"/>
  <c r="E151" i="1"/>
  <c r="G151" i="1"/>
  <c r="I151" i="1"/>
  <c r="K151" i="1"/>
  <c r="M151" i="1"/>
  <c r="O151" i="1"/>
  <c r="Q151" i="1"/>
  <c r="S151" i="1"/>
  <c r="U151" i="1"/>
  <c r="E152" i="1"/>
  <c r="G152" i="1"/>
  <c r="I152" i="1"/>
  <c r="K152" i="1"/>
  <c r="M152" i="1"/>
  <c r="O152" i="1"/>
  <c r="Q152" i="1"/>
  <c r="S152" i="1"/>
  <c r="U152" i="1"/>
  <c r="E153" i="1"/>
  <c r="G153" i="1"/>
  <c r="I153" i="1"/>
  <c r="K153" i="1"/>
  <c r="M153" i="1"/>
  <c r="O153" i="1"/>
  <c r="Q153" i="1"/>
  <c r="S153" i="1"/>
  <c r="U153" i="1"/>
  <c r="E154" i="1"/>
  <c r="G154" i="1"/>
  <c r="I154" i="1"/>
  <c r="J154" i="1"/>
  <c r="K154" i="1" s="1"/>
  <c r="M154" i="1"/>
  <c r="O154" i="1"/>
  <c r="Q154" i="1"/>
  <c r="S154" i="1"/>
  <c r="U154" i="1"/>
  <c r="E155" i="1"/>
  <c r="G155" i="1"/>
  <c r="I155" i="1"/>
  <c r="K155" i="1"/>
  <c r="M155" i="1"/>
  <c r="O155" i="1"/>
  <c r="Q155" i="1"/>
  <c r="S155" i="1"/>
  <c r="U155" i="1"/>
  <c r="E156" i="1"/>
  <c r="G156" i="1"/>
  <c r="I156" i="1"/>
  <c r="K156" i="1"/>
  <c r="M156" i="1"/>
  <c r="O156" i="1"/>
  <c r="Q156" i="1"/>
  <c r="S156" i="1"/>
  <c r="U156" i="1"/>
  <c r="E157" i="1"/>
  <c r="G157" i="1"/>
  <c r="I157" i="1"/>
  <c r="K157" i="1"/>
  <c r="M157" i="1"/>
  <c r="O157" i="1"/>
  <c r="Q157" i="1"/>
  <c r="S157" i="1"/>
  <c r="U157" i="1"/>
  <c r="E158" i="1"/>
  <c r="G158" i="1"/>
  <c r="I158" i="1"/>
  <c r="K158" i="1"/>
  <c r="M158" i="1"/>
  <c r="O158" i="1"/>
  <c r="Q158" i="1"/>
  <c r="S158" i="1"/>
  <c r="U158" i="1"/>
  <c r="E159" i="1"/>
  <c r="G159" i="1"/>
  <c r="I159" i="1"/>
  <c r="K159" i="1"/>
  <c r="M159" i="1"/>
  <c r="O159" i="1"/>
  <c r="Q159" i="1"/>
  <c r="S159" i="1"/>
  <c r="U159" i="1"/>
  <c r="E160" i="1"/>
  <c r="G160" i="1"/>
  <c r="I160" i="1"/>
  <c r="K160" i="1"/>
  <c r="M160" i="1"/>
  <c r="O160" i="1"/>
  <c r="Q160" i="1"/>
  <c r="S160" i="1"/>
  <c r="U160" i="1"/>
  <c r="E161" i="1"/>
  <c r="G161" i="1"/>
  <c r="I161" i="1"/>
  <c r="K161" i="1"/>
  <c r="M161" i="1"/>
  <c r="O161" i="1"/>
  <c r="Q161" i="1"/>
  <c r="S161" i="1"/>
  <c r="U161" i="1"/>
  <c r="E162" i="1"/>
  <c r="G162" i="1"/>
  <c r="I162" i="1"/>
  <c r="K162" i="1"/>
  <c r="M162" i="1"/>
  <c r="O162" i="1"/>
  <c r="Q162" i="1"/>
  <c r="S162" i="1"/>
  <c r="U162" i="1"/>
  <c r="E163" i="1"/>
  <c r="G163" i="1"/>
  <c r="I163" i="1"/>
  <c r="K163" i="1"/>
  <c r="M163" i="1"/>
  <c r="N163" i="1"/>
  <c r="O163" i="1" s="1"/>
  <c r="Q163" i="1"/>
  <c r="S163" i="1"/>
  <c r="U163" i="1"/>
  <c r="E164" i="1"/>
  <c r="G164" i="1"/>
  <c r="I164" i="1"/>
  <c r="K164" i="1"/>
  <c r="M164" i="1"/>
  <c r="O164" i="1"/>
  <c r="Q164" i="1"/>
  <c r="S164" i="1"/>
  <c r="U164" i="1"/>
  <c r="E168" i="1"/>
  <c r="G168" i="1"/>
  <c r="I168" i="1"/>
  <c r="K168" i="1"/>
  <c r="M168" i="1"/>
  <c r="O168" i="1"/>
  <c r="Q168" i="1"/>
  <c r="S168" i="1"/>
  <c r="U168" i="1"/>
  <c r="E169" i="1"/>
  <c r="G169" i="1"/>
  <c r="I169" i="1"/>
  <c r="K169" i="1"/>
  <c r="M169" i="1"/>
  <c r="O169" i="1"/>
  <c r="Q169" i="1"/>
  <c r="S169" i="1"/>
  <c r="U169" i="1"/>
  <c r="E170" i="1"/>
  <c r="G170" i="1"/>
  <c r="I170" i="1"/>
  <c r="K170" i="1"/>
  <c r="M170" i="1"/>
  <c r="O170" i="1"/>
  <c r="Q170" i="1"/>
  <c r="S170" i="1"/>
  <c r="U170" i="1"/>
  <c r="E171" i="1"/>
  <c r="G171" i="1"/>
  <c r="I171" i="1"/>
  <c r="K171" i="1"/>
  <c r="M171" i="1"/>
  <c r="O171" i="1"/>
  <c r="Q171" i="1"/>
  <c r="S171" i="1"/>
  <c r="U171" i="1"/>
  <c r="E172" i="1"/>
  <c r="G172" i="1"/>
  <c r="I172" i="1"/>
  <c r="K172" i="1"/>
  <c r="M172" i="1"/>
  <c r="O172" i="1"/>
  <c r="Q172" i="1"/>
  <c r="S172" i="1"/>
  <c r="U172" i="1"/>
  <c r="E173" i="1"/>
  <c r="G173" i="1"/>
  <c r="I173" i="1"/>
  <c r="K173" i="1"/>
  <c r="M173" i="1"/>
  <c r="O173" i="1"/>
  <c r="Q173" i="1"/>
  <c r="S173" i="1"/>
  <c r="U173" i="1"/>
  <c r="E174" i="1"/>
  <c r="G174" i="1"/>
  <c r="I174" i="1"/>
  <c r="K174" i="1"/>
  <c r="M174" i="1"/>
  <c r="O174" i="1"/>
  <c r="Q174" i="1"/>
  <c r="S174" i="1"/>
  <c r="U174" i="1"/>
  <c r="E175" i="1"/>
  <c r="G175" i="1"/>
  <c r="I175" i="1"/>
  <c r="K175" i="1"/>
  <c r="M175" i="1"/>
  <c r="O175" i="1"/>
  <c r="Q175" i="1"/>
  <c r="S175" i="1"/>
  <c r="U175" i="1"/>
  <c r="E176" i="1"/>
  <c r="G176" i="1"/>
  <c r="I176" i="1"/>
  <c r="K176" i="1"/>
  <c r="M176" i="1"/>
  <c r="O176" i="1"/>
  <c r="Q176" i="1"/>
  <c r="S176" i="1"/>
  <c r="U176" i="1"/>
  <c r="E177" i="1"/>
  <c r="G177" i="1"/>
  <c r="I177" i="1"/>
  <c r="K177" i="1"/>
  <c r="M177" i="1"/>
  <c r="O177" i="1"/>
  <c r="Q177" i="1"/>
  <c r="S177" i="1"/>
  <c r="U177" i="1"/>
  <c r="E178" i="1"/>
  <c r="G178" i="1"/>
  <c r="I178" i="1"/>
  <c r="K178" i="1"/>
  <c r="M178" i="1"/>
  <c r="O178" i="1"/>
  <c r="Q178" i="1"/>
  <c r="S178" i="1"/>
  <c r="U178" i="1"/>
  <c r="E179" i="1"/>
  <c r="G179" i="1"/>
  <c r="I179" i="1"/>
  <c r="K179" i="1"/>
  <c r="M179" i="1"/>
  <c r="O179" i="1"/>
  <c r="Q179" i="1"/>
  <c r="S179" i="1"/>
  <c r="U179" i="1"/>
  <c r="E180" i="1"/>
  <c r="G180" i="1"/>
  <c r="I180" i="1"/>
  <c r="K180" i="1"/>
  <c r="M180" i="1"/>
  <c r="O180" i="1"/>
  <c r="Q180" i="1"/>
  <c r="S180" i="1"/>
  <c r="U180" i="1"/>
  <c r="E181" i="1"/>
  <c r="G181" i="1"/>
  <c r="I181" i="1"/>
  <c r="K181" i="1"/>
  <c r="M181" i="1"/>
  <c r="O181" i="1"/>
  <c r="Q181" i="1"/>
  <c r="S181" i="1"/>
  <c r="U181" i="1"/>
  <c r="E182" i="1"/>
  <c r="G182" i="1"/>
  <c r="I182" i="1"/>
  <c r="K182" i="1"/>
  <c r="M182" i="1"/>
  <c r="O182" i="1"/>
  <c r="Q182" i="1"/>
  <c r="S182" i="1"/>
  <c r="U182" i="1"/>
  <c r="E183" i="1"/>
  <c r="F183" i="1"/>
  <c r="G183" i="1" s="1"/>
  <c r="I183" i="1"/>
  <c r="K183" i="1"/>
  <c r="M183" i="1"/>
  <c r="O183" i="1"/>
  <c r="Q183" i="1"/>
  <c r="S183" i="1"/>
  <c r="U183" i="1"/>
  <c r="E184" i="1"/>
  <c r="G184" i="1"/>
  <c r="I184" i="1"/>
  <c r="K184" i="1"/>
  <c r="M184" i="1"/>
  <c r="O184" i="1"/>
  <c r="Q184" i="1"/>
  <c r="S184" i="1"/>
  <c r="U184" i="1"/>
  <c r="E185" i="1"/>
  <c r="G185" i="1"/>
  <c r="I185" i="1"/>
  <c r="K185" i="1"/>
  <c r="M185" i="1"/>
  <c r="O185" i="1"/>
  <c r="Q185" i="1"/>
  <c r="S185" i="1"/>
  <c r="U185" i="1"/>
  <c r="E186" i="1"/>
  <c r="G186" i="1"/>
  <c r="I186" i="1"/>
  <c r="K186" i="1"/>
  <c r="M186" i="1"/>
  <c r="O186" i="1"/>
  <c r="P186" i="1"/>
  <c r="Q186" i="1" s="1"/>
  <c r="S186" i="1"/>
  <c r="U186" i="1"/>
  <c r="E187" i="1"/>
  <c r="G187" i="1"/>
  <c r="I187" i="1"/>
  <c r="K187" i="1"/>
  <c r="M187" i="1"/>
  <c r="O187" i="1"/>
  <c r="Q187" i="1"/>
  <c r="S187" i="1"/>
  <c r="U187" i="1"/>
  <c r="E191" i="1"/>
  <c r="G191" i="1"/>
  <c r="I191" i="1"/>
  <c r="K191" i="1"/>
  <c r="M191" i="1"/>
  <c r="O191" i="1"/>
  <c r="Q191" i="1"/>
  <c r="S191" i="1"/>
  <c r="U191" i="1"/>
  <c r="E192" i="1"/>
  <c r="G192" i="1"/>
  <c r="I192" i="1"/>
  <c r="K192" i="1"/>
  <c r="M192" i="1"/>
  <c r="O192" i="1"/>
  <c r="Q192" i="1"/>
  <c r="S192" i="1"/>
  <c r="U192" i="1"/>
  <c r="E193" i="1"/>
  <c r="G193" i="1"/>
  <c r="I193" i="1"/>
  <c r="K193" i="1"/>
  <c r="M193" i="1"/>
  <c r="N193" i="1"/>
  <c r="O193" i="1" s="1"/>
  <c r="Q193" i="1"/>
  <c r="S193" i="1"/>
  <c r="U193" i="1"/>
  <c r="E194" i="1"/>
  <c r="G194" i="1"/>
  <c r="I194" i="1"/>
  <c r="K194" i="1"/>
  <c r="L194" i="1"/>
  <c r="M194" i="1" s="1"/>
  <c r="O194" i="1"/>
  <c r="Q194" i="1"/>
  <c r="S194" i="1"/>
  <c r="U194" i="1"/>
  <c r="E195" i="1"/>
  <c r="G195" i="1"/>
  <c r="I195" i="1"/>
  <c r="K195" i="1"/>
  <c r="M195" i="1"/>
  <c r="N195" i="1"/>
  <c r="O195" i="1" s="1"/>
  <c r="Q195" i="1"/>
  <c r="S195" i="1"/>
  <c r="U195" i="1"/>
  <c r="E196" i="1"/>
  <c r="G196" i="1"/>
  <c r="I196" i="1"/>
  <c r="K196" i="1"/>
  <c r="M196" i="1"/>
  <c r="O196" i="1"/>
  <c r="Q196" i="1"/>
  <c r="S196" i="1"/>
  <c r="U196" i="1"/>
  <c r="E197" i="1"/>
  <c r="G197" i="1"/>
  <c r="I197" i="1"/>
  <c r="K197" i="1"/>
  <c r="M197" i="1"/>
  <c r="O197" i="1"/>
  <c r="Q197" i="1"/>
  <c r="S197" i="1"/>
  <c r="T197" i="1"/>
  <c r="U197" i="1" s="1"/>
  <c r="E198" i="1"/>
  <c r="G198" i="1"/>
  <c r="I198" i="1"/>
  <c r="K198" i="1"/>
  <c r="L198" i="1"/>
  <c r="M198" i="1" s="1"/>
  <c r="O198" i="1"/>
  <c r="Q198" i="1"/>
  <c r="S198" i="1"/>
  <c r="U198" i="1"/>
  <c r="E199" i="1"/>
  <c r="G199" i="1"/>
  <c r="I199" i="1"/>
  <c r="K199" i="1"/>
  <c r="M199" i="1"/>
  <c r="N199" i="1"/>
  <c r="O199" i="1" s="1"/>
  <c r="P199" i="1"/>
  <c r="Q199" i="1" s="1"/>
  <c r="S199" i="1"/>
  <c r="U199" i="1"/>
  <c r="E200" i="1"/>
  <c r="G200" i="1"/>
  <c r="I200" i="1"/>
  <c r="K200" i="1"/>
  <c r="M200" i="1"/>
  <c r="O200" i="1"/>
  <c r="Q200" i="1"/>
  <c r="S200" i="1"/>
  <c r="U200" i="1"/>
  <c r="E201" i="1"/>
  <c r="G201" i="1"/>
  <c r="I201" i="1"/>
  <c r="K201" i="1"/>
  <c r="M201" i="1"/>
  <c r="O201" i="1"/>
  <c r="Q201" i="1"/>
  <c r="S201" i="1"/>
  <c r="U201" i="1"/>
  <c r="E202" i="1"/>
  <c r="G202" i="1"/>
  <c r="H202" i="1"/>
  <c r="I202" i="1" s="1"/>
  <c r="K202" i="1"/>
  <c r="M202" i="1"/>
  <c r="O202" i="1"/>
  <c r="Q202" i="1"/>
  <c r="S202" i="1"/>
  <c r="U202" i="1"/>
  <c r="E203" i="1"/>
  <c r="G203" i="1"/>
  <c r="I203" i="1"/>
  <c r="K203" i="1"/>
  <c r="M203" i="1"/>
  <c r="N203" i="1"/>
  <c r="O203" i="1"/>
  <c r="Q203" i="1"/>
  <c r="S203" i="1"/>
  <c r="U203" i="1"/>
  <c r="E204" i="1"/>
  <c r="G204" i="1"/>
  <c r="I204" i="1"/>
  <c r="K204" i="1"/>
  <c r="M204" i="1"/>
  <c r="O204" i="1"/>
  <c r="Q204" i="1"/>
  <c r="R204" i="1"/>
  <c r="S204" i="1"/>
  <c r="U204" i="1"/>
  <c r="E205" i="1"/>
  <c r="G205" i="1"/>
  <c r="I205" i="1"/>
  <c r="K205" i="1"/>
  <c r="M205" i="1"/>
  <c r="O205" i="1"/>
  <c r="Q205" i="1"/>
  <c r="S205" i="1"/>
  <c r="U205" i="1"/>
  <c r="E206" i="1"/>
  <c r="G206" i="1"/>
  <c r="I206" i="1"/>
  <c r="K206" i="1"/>
  <c r="M206" i="1"/>
  <c r="O206" i="1"/>
  <c r="Q206" i="1"/>
  <c r="S206" i="1"/>
  <c r="U206" i="1"/>
  <c r="E207" i="1"/>
  <c r="G207" i="1"/>
  <c r="I207" i="1"/>
  <c r="J207" i="1"/>
  <c r="K207" i="1"/>
  <c r="M207" i="1"/>
  <c r="O207" i="1"/>
  <c r="Q207" i="1"/>
  <c r="S207" i="1"/>
  <c r="U207" i="1"/>
  <c r="E208" i="1"/>
  <c r="G208" i="1"/>
  <c r="H208" i="1"/>
  <c r="I208" i="1" s="1"/>
  <c r="K208" i="1"/>
  <c r="M208" i="1"/>
  <c r="N208" i="1"/>
  <c r="O208" i="1" s="1"/>
  <c r="Q208" i="1"/>
  <c r="S208" i="1"/>
  <c r="T208" i="1"/>
  <c r="U208" i="1" s="1"/>
  <c r="E209" i="1"/>
  <c r="G209" i="1"/>
  <c r="I209" i="1"/>
  <c r="K209" i="1"/>
  <c r="M209" i="1"/>
  <c r="O209" i="1"/>
  <c r="Q209" i="1"/>
  <c r="S209" i="1"/>
  <c r="U209" i="1"/>
  <c r="E210" i="1"/>
  <c r="G210" i="1"/>
  <c r="H210" i="1"/>
  <c r="I210" i="1" s="1"/>
  <c r="K210" i="1"/>
  <c r="M210" i="1"/>
  <c r="O210" i="1"/>
  <c r="Q210" i="1"/>
  <c r="S210" i="1"/>
  <c r="U210" i="1"/>
  <c r="E214" i="1"/>
  <c r="G214" i="1"/>
  <c r="I214" i="1"/>
  <c r="K214" i="1"/>
  <c r="M214" i="1"/>
  <c r="O214" i="1"/>
  <c r="Q214" i="1"/>
  <c r="S214" i="1"/>
  <c r="U214" i="1"/>
  <c r="E215" i="1"/>
  <c r="G215" i="1"/>
  <c r="I215" i="1"/>
  <c r="K215" i="1"/>
  <c r="M215" i="1"/>
  <c r="O215" i="1"/>
  <c r="Q215" i="1"/>
  <c r="S215" i="1"/>
  <c r="U215" i="1"/>
  <c r="E216" i="1"/>
  <c r="G216" i="1"/>
  <c r="I216" i="1"/>
  <c r="K216" i="1"/>
  <c r="M216" i="1"/>
  <c r="N216" i="1"/>
  <c r="O216" i="1" s="1"/>
  <c r="Q216" i="1"/>
  <c r="S216" i="1"/>
  <c r="U216" i="1"/>
  <c r="E217" i="1"/>
  <c r="G217" i="1"/>
  <c r="I217" i="1"/>
  <c r="K217" i="1"/>
  <c r="M217" i="1"/>
  <c r="O217" i="1"/>
  <c r="Q217" i="1"/>
  <c r="S217" i="1"/>
  <c r="U217" i="1"/>
  <c r="E218" i="1"/>
  <c r="G218" i="1"/>
  <c r="I218" i="1"/>
  <c r="K218" i="1"/>
  <c r="M218" i="1"/>
  <c r="O218" i="1"/>
  <c r="Q218" i="1"/>
  <c r="S218" i="1"/>
  <c r="U218" i="1"/>
  <c r="E219" i="1"/>
  <c r="G219" i="1"/>
  <c r="I219" i="1"/>
  <c r="K219" i="1"/>
  <c r="M219" i="1"/>
  <c r="O219" i="1"/>
  <c r="Q219" i="1"/>
  <c r="S219" i="1"/>
  <c r="U219" i="1"/>
  <c r="E220" i="1"/>
  <c r="G220" i="1"/>
  <c r="I220" i="1"/>
  <c r="K220" i="1"/>
  <c r="L220" i="1"/>
  <c r="M220" i="1" s="1"/>
  <c r="O220" i="1"/>
  <c r="Q220" i="1"/>
  <c r="S220" i="1"/>
  <c r="U220" i="1"/>
  <c r="E221" i="1"/>
  <c r="G221" i="1"/>
  <c r="I221" i="1"/>
  <c r="K221" i="1"/>
  <c r="M221" i="1"/>
  <c r="O221" i="1"/>
  <c r="Q221" i="1"/>
  <c r="S221" i="1"/>
  <c r="U221" i="1"/>
  <c r="G222" i="1"/>
  <c r="I222" i="1"/>
  <c r="K222" i="1"/>
  <c r="M222" i="1"/>
  <c r="O222" i="1"/>
  <c r="Q222" i="1"/>
  <c r="S222" i="1"/>
  <c r="U222" i="1"/>
  <c r="E223" i="1"/>
  <c r="G223" i="1"/>
  <c r="I223" i="1"/>
  <c r="K223" i="1"/>
  <c r="M223" i="1"/>
  <c r="O223" i="1"/>
  <c r="Q223" i="1"/>
  <c r="S223" i="1"/>
  <c r="U223" i="1"/>
  <c r="E237" i="1"/>
  <c r="G237" i="1"/>
  <c r="I237" i="1"/>
  <c r="K237" i="1"/>
  <c r="O237" i="1"/>
  <c r="Q237" i="1"/>
  <c r="S237" i="1"/>
  <c r="E238" i="1"/>
  <c r="G238" i="1"/>
  <c r="I238" i="1"/>
  <c r="K238" i="1"/>
  <c r="M238" i="1"/>
  <c r="O238" i="1"/>
  <c r="Q238" i="1"/>
  <c r="S238" i="1"/>
  <c r="U238" i="1"/>
  <c r="E239" i="1"/>
  <c r="G239" i="1"/>
  <c r="I239" i="1"/>
  <c r="K239" i="1"/>
  <c r="M239" i="1"/>
  <c r="O239" i="1"/>
  <c r="Q239" i="1"/>
  <c r="S239" i="1"/>
  <c r="U239" i="1"/>
  <c r="E240" i="1"/>
  <c r="G240" i="1"/>
  <c r="I240" i="1"/>
  <c r="K240" i="1"/>
  <c r="M240" i="1"/>
  <c r="O240" i="1"/>
  <c r="Q240" i="1"/>
  <c r="S240" i="1"/>
  <c r="E241" i="1"/>
  <c r="G241" i="1"/>
  <c r="I241" i="1"/>
  <c r="K241" i="1"/>
  <c r="M241" i="1"/>
  <c r="O241" i="1"/>
  <c r="Q241" i="1"/>
  <c r="G242" i="1"/>
  <c r="I242" i="1"/>
  <c r="N242" i="1"/>
  <c r="O242" i="1" s="1"/>
  <c r="P242" i="1"/>
  <c r="Q242" i="1" s="1"/>
  <c r="U242" i="1"/>
  <c r="E243" i="1"/>
  <c r="G243" i="1"/>
  <c r="I243" i="1"/>
  <c r="K243" i="1"/>
  <c r="M243" i="1"/>
  <c r="O243" i="1"/>
  <c r="Q243" i="1"/>
  <c r="S243" i="1"/>
  <c r="U243" i="1"/>
  <c r="E244" i="1"/>
  <c r="G244" i="1"/>
  <c r="I244" i="1"/>
  <c r="K244" i="1"/>
  <c r="O244" i="1"/>
  <c r="Q244" i="1"/>
  <c r="S244" i="1"/>
  <c r="U244" i="1"/>
  <c r="E245" i="1"/>
  <c r="G245" i="1"/>
  <c r="I245" i="1"/>
  <c r="K245" i="1"/>
  <c r="M245" i="1"/>
  <c r="O245" i="1"/>
  <c r="Q245" i="1"/>
  <c r="S245" i="1"/>
  <c r="U245" i="1"/>
  <c r="E246" i="1"/>
  <c r="G246" i="1"/>
  <c r="I246" i="1"/>
  <c r="K246" i="1"/>
  <c r="M246" i="1"/>
  <c r="O246" i="1"/>
  <c r="Q246" i="1"/>
  <c r="U246" i="1"/>
  <c r="E247" i="1"/>
  <c r="G247" i="1"/>
  <c r="I247" i="1"/>
  <c r="K247" i="1"/>
  <c r="M247" i="1"/>
  <c r="O247" i="1"/>
  <c r="Q247" i="1"/>
  <c r="S247" i="1"/>
  <c r="U247" i="1"/>
  <c r="E248" i="1"/>
  <c r="G248" i="1"/>
  <c r="I248" i="1"/>
  <c r="K248" i="1"/>
  <c r="M248" i="1"/>
  <c r="O248" i="1"/>
  <c r="Q248" i="1"/>
  <c r="S248" i="1"/>
  <c r="U248" i="1"/>
  <c r="E249" i="1"/>
  <c r="G249" i="1"/>
  <c r="H249" i="1"/>
  <c r="I249" i="1" s="1"/>
  <c r="K249" i="1"/>
  <c r="M249" i="1"/>
  <c r="O249" i="1"/>
  <c r="Q249" i="1"/>
  <c r="U249" i="1"/>
  <c r="E250" i="1"/>
  <c r="G250" i="1"/>
  <c r="I250" i="1"/>
  <c r="K250" i="1"/>
  <c r="O250" i="1"/>
  <c r="Q250" i="1"/>
  <c r="S250" i="1"/>
  <c r="U250" i="1"/>
  <c r="E251" i="1"/>
  <c r="G251" i="1"/>
  <c r="I251" i="1"/>
  <c r="K251" i="1"/>
  <c r="M251" i="1"/>
  <c r="O251" i="1"/>
  <c r="Q251" i="1"/>
  <c r="S251" i="1"/>
  <c r="U251" i="1"/>
  <c r="E252" i="1"/>
  <c r="G252" i="1"/>
  <c r="I252" i="1"/>
  <c r="K252" i="1"/>
  <c r="M252" i="1"/>
  <c r="O252" i="1"/>
  <c r="Q252" i="1"/>
  <c r="S252" i="1"/>
  <c r="U252" i="1"/>
  <c r="E253" i="1"/>
  <c r="G253" i="1"/>
  <c r="I253" i="1"/>
  <c r="K253" i="1"/>
  <c r="O253" i="1"/>
  <c r="Q253" i="1"/>
  <c r="S253" i="1"/>
  <c r="U253" i="1"/>
  <c r="E254" i="1"/>
  <c r="G254" i="1"/>
  <c r="I254" i="1"/>
  <c r="K254" i="1"/>
  <c r="M254" i="1"/>
  <c r="O254" i="1"/>
  <c r="Q254" i="1"/>
  <c r="S254" i="1"/>
  <c r="U254" i="1"/>
  <c r="E255" i="1"/>
  <c r="G255" i="1"/>
  <c r="I255" i="1"/>
  <c r="K255" i="1"/>
  <c r="M255" i="1"/>
  <c r="O255" i="1"/>
  <c r="Q255" i="1"/>
  <c r="S255" i="1"/>
  <c r="U255" i="1"/>
  <c r="E256" i="1"/>
  <c r="G256" i="1"/>
  <c r="I256" i="1"/>
  <c r="K256" i="1"/>
  <c r="M256" i="1"/>
  <c r="O256" i="1"/>
  <c r="Q256" i="1"/>
  <c r="S256" i="1"/>
  <c r="U256" i="1"/>
  <c r="E257" i="1"/>
  <c r="G257" i="1"/>
  <c r="H257" i="1"/>
  <c r="I257" i="1" s="1"/>
  <c r="M257" i="1"/>
  <c r="O257" i="1"/>
  <c r="Q257" i="1"/>
  <c r="U257" i="1"/>
  <c r="E258" i="1"/>
  <c r="G258" i="1"/>
  <c r="I258" i="1"/>
  <c r="K258" i="1"/>
  <c r="M258" i="1"/>
  <c r="O258" i="1"/>
  <c r="Q258" i="1"/>
  <c r="S258" i="1"/>
  <c r="U258" i="1"/>
  <c r="K259" i="1"/>
  <c r="M259" i="1"/>
  <c r="O259" i="1"/>
  <c r="Q259" i="1"/>
  <c r="S259" i="1"/>
  <c r="E262" i="1"/>
  <c r="G262" i="1"/>
  <c r="I262" i="1"/>
  <c r="K262" i="1"/>
  <c r="O262" i="1"/>
  <c r="Q262" i="1"/>
  <c r="S262" i="1"/>
  <c r="U262" i="1"/>
  <c r="E263" i="1"/>
  <c r="G263" i="1"/>
  <c r="I263" i="1"/>
  <c r="J263" i="1"/>
  <c r="K263" i="1" s="1"/>
  <c r="M263" i="1"/>
  <c r="O263" i="1"/>
  <c r="Q263" i="1"/>
  <c r="S263" i="1"/>
  <c r="U263" i="1"/>
  <c r="E264" i="1"/>
  <c r="G264" i="1"/>
  <c r="I264" i="1"/>
  <c r="K264" i="1"/>
  <c r="M264" i="1"/>
  <c r="O264" i="1"/>
  <c r="S264" i="1"/>
  <c r="U264" i="1"/>
  <c r="E265" i="1"/>
  <c r="G265" i="1"/>
  <c r="I265" i="1"/>
  <c r="K265" i="1"/>
  <c r="M265" i="1"/>
  <c r="O265" i="1"/>
  <c r="S265" i="1"/>
  <c r="U265" i="1"/>
  <c r="E266" i="1"/>
  <c r="G266" i="1"/>
  <c r="I266" i="1"/>
  <c r="K266" i="1"/>
  <c r="M266" i="1"/>
  <c r="O266" i="1"/>
  <c r="Q266" i="1"/>
  <c r="S266" i="1"/>
  <c r="U266" i="1"/>
  <c r="E267" i="1"/>
  <c r="G267" i="1"/>
  <c r="I267" i="1"/>
  <c r="K267" i="1"/>
  <c r="M267" i="1"/>
  <c r="O267" i="1"/>
  <c r="Q267" i="1"/>
  <c r="S267" i="1"/>
  <c r="U267" i="1"/>
  <c r="G268" i="1"/>
  <c r="I268" i="1"/>
  <c r="K268" i="1"/>
  <c r="M268" i="1"/>
  <c r="O268" i="1"/>
  <c r="Q268" i="1"/>
  <c r="S268" i="1"/>
  <c r="U268" i="1"/>
  <c r="E269" i="1"/>
  <c r="G269" i="1"/>
  <c r="I269" i="1"/>
  <c r="K269" i="1"/>
  <c r="L269" i="1"/>
  <c r="M269" i="1" s="1"/>
  <c r="O269" i="1"/>
  <c r="R269" i="1"/>
  <c r="S269" i="1" s="1"/>
  <c r="U269" i="1"/>
  <c r="E270" i="1"/>
  <c r="G270" i="1"/>
  <c r="I270" i="1"/>
  <c r="K270" i="1"/>
  <c r="M270" i="1"/>
  <c r="O270" i="1"/>
  <c r="Q270" i="1"/>
  <c r="S270" i="1"/>
  <c r="U270" i="1"/>
  <c r="E271" i="1"/>
  <c r="G271" i="1"/>
  <c r="I271" i="1"/>
  <c r="K271" i="1"/>
  <c r="M271" i="1"/>
  <c r="O271" i="1"/>
  <c r="Q271" i="1"/>
  <c r="S271" i="1"/>
  <c r="U271" i="1"/>
  <c r="E272" i="1"/>
  <c r="G272" i="1"/>
  <c r="I272" i="1"/>
  <c r="K272" i="1"/>
  <c r="M272" i="1"/>
  <c r="O272" i="1"/>
  <c r="Q272" i="1"/>
  <c r="S272" i="1"/>
  <c r="U272" i="1"/>
  <c r="E273" i="1"/>
  <c r="G273" i="1"/>
  <c r="I273" i="1"/>
  <c r="K273" i="1"/>
  <c r="M273" i="1"/>
  <c r="Q273" i="1"/>
  <c r="S273" i="1"/>
  <c r="U273" i="1"/>
  <c r="E274" i="1"/>
  <c r="G274" i="1"/>
  <c r="I274" i="1"/>
  <c r="K274" i="1"/>
  <c r="M274" i="1"/>
  <c r="O274" i="1"/>
  <c r="Q274" i="1"/>
  <c r="S274" i="1"/>
  <c r="U274" i="1"/>
  <c r="E275" i="1"/>
  <c r="G275" i="1"/>
  <c r="I275" i="1"/>
  <c r="K275" i="1"/>
  <c r="M275" i="1"/>
  <c r="O275" i="1"/>
  <c r="P275" i="1"/>
  <c r="Q275" i="1" s="1"/>
  <c r="U275" i="1"/>
  <c r="E276" i="1"/>
  <c r="G276" i="1"/>
  <c r="K276" i="1"/>
  <c r="M276" i="1"/>
  <c r="O276" i="1"/>
  <c r="Q276" i="1"/>
  <c r="S276" i="1"/>
  <c r="U276" i="1"/>
  <c r="G277" i="1"/>
  <c r="I277" i="1"/>
  <c r="K277" i="1"/>
  <c r="O277" i="1"/>
  <c r="Q277" i="1"/>
  <c r="S277" i="1"/>
  <c r="E278" i="1"/>
  <c r="G278" i="1"/>
  <c r="I278" i="1"/>
  <c r="K278" i="1"/>
  <c r="M278" i="1"/>
  <c r="O278" i="1"/>
  <c r="Q278" i="1"/>
  <c r="S278" i="1"/>
  <c r="T278" i="1"/>
  <c r="U278" i="1" s="1"/>
  <c r="E279" i="1"/>
  <c r="G279" i="1"/>
  <c r="I279" i="1"/>
  <c r="K279" i="1"/>
  <c r="M279" i="1"/>
  <c r="O279" i="1"/>
  <c r="Q279" i="1"/>
  <c r="S279" i="1"/>
  <c r="U279" i="1"/>
  <c r="E280" i="1"/>
  <c r="G280" i="1"/>
  <c r="I280" i="1"/>
  <c r="K280" i="1"/>
  <c r="O280" i="1"/>
  <c r="Q280" i="1"/>
  <c r="S280" i="1"/>
  <c r="U280" i="1"/>
  <c r="E281" i="1"/>
  <c r="G281" i="1"/>
  <c r="I281" i="1"/>
  <c r="K281" i="1"/>
  <c r="L281" i="1"/>
  <c r="M281" i="1" s="1"/>
  <c r="N281" i="1"/>
  <c r="O281" i="1" s="1"/>
  <c r="Q281" i="1"/>
  <c r="S281" i="1"/>
  <c r="U281" i="1"/>
  <c r="E285" i="1"/>
  <c r="G285" i="1"/>
  <c r="I285" i="1"/>
  <c r="M285" i="1"/>
  <c r="O285" i="1"/>
  <c r="Q285" i="1"/>
  <c r="S285" i="1"/>
  <c r="U285" i="1"/>
  <c r="E286" i="1"/>
  <c r="G286" i="1"/>
  <c r="I286" i="1"/>
  <c r="M286" i="1"/>
  <c r="O286" i="1"/>
  <c r="Q286" i="1"/>
  <c r="S286" i="1"/>
  <c r="U286" i="1"/>
  <c r="E287" i="1"/>
  <c r="G287" i="1"/>
  <c r="I287" i="1"/>
  <c r="K287" i="1"/>
  <c r="M287" i="1"/>
  <c r="O287" i="1"/>
  <c r="Q287" i="1"/>
  <c r="S287" i="1"/>
  <c r="U287" i="1"/>
  <c r="E288" i="1"/>
  <c r="G288" i="1"/>
  <c r="I288" i="1"/>
  <c r="K288" i="1"/>
  <c r="L288" i="1"/>
  <c r="M288" i="1" s="1"/>
  <c r="O288" i="1"/>
  <c r="Q288" i="1"/>
  <c r="S288" i="1"/>
  <c r="U288" i="1"/>
  <c r="E289" i="1"/>
  <c r="G289" i="1"/>
  <c r="I289" i="1"/>
  <c r="K289" i="1"/>
  <c r="M289" i="1"/>
  <c r="O289" i="1"/>
  <c r="Q289" i="1"/>
  <c r="S289" i="1"/>
  <c r="U289" i="1"/>
  <c r="E290" i="1"/>
  <c r="G290" i="1"/>
  <c r="I290" i="1"/>
  <c r="K290" i="1"/>
  <c r="M290" i="1"/>
  <c r="Q290" i="1"/>
  <c r="S290" i="1"/>
  <c r="U290" i="1"/>
  <c r="E291" i="1"/>
  <c r="G291" i="1"/>
  <c r="I291" i="1"/>
  <c r="K291" i="1"/>
  <c r="L291" i="1"/>
  <c r="M291" i="1" s="1"/>
  <c r="O291" i="1"/>
  <c r="Q291" i="1"/>
  <c r="S291" i="1"/>
  <c r="U291" i="1"/>
  <c r="E292" i="1"/>
  <c r="I292" i="1"/>
  <c r="K292" i="1"/>
  <c r="M292" i="1"/>
  <c r="O292" i="1"/>
  <c r="Q292" i="1"/>
  <c r="S292" i="1"/>
  <c r="U292" i="1"/>
  <c r="E293" i="1"/>
  <c r="G293" i="1"/>
  <c r="I293" i="1"/>
  <c r="M293" i="1"/>
  <c r="O293" i="1"/>
  <c r="Q293" i="1"/>
  <c r="S293" i="1"/>
  <c r="U293" i="1"/>
  <c r="E294" i="1"/>
  <c r="G294" i="1"/>
  <c r="I294" i="1"/>
  <c r="K294" i="1"/>
  <c r="M294" i="1"/>
  <c r="O294" i="1"/>
  <c r="Q294" i="1"/>
  <c r="S294" i="1"/>
  <c r="U294" i="1"/>
  <c r="E295" i="1"/>
  <c r="G295" i="1"/>
  <c r="I295" i="1"/>
  <c r="K295" i="1"/>
  <c r="L295" i="1"/>
  <c r="M295" i="1" s="1"/>
  <c r="O295" i="1"/>
  <c r="Q295" i="1"/>
  <c r="S295" i="1"/>
  <c r="U295" i="1"/>
  <c r="E296" i="1"/>
  <c r="G296" i="1"/>
  <c r="I296" i="1"/>
  <c r="K296" i="1"/>
  <c r="M296" i="1"/>
  <c r="O296" i="1"/>
  <c r="Q296" i="1"/>
  <c r="S296" i="1"/>
  <c r="U296" i="1"/>
  <c r="E297" i="1"/>
  <c r="G297" i="1"/>
  <c r="K297" i="1"/>
  <c r="M297" i="1"/>
  <c r="O297" i="1"/>
  <c r="Q297" i="1"/>
  <c r="S297" i="1"/>
  <c r="U297" i="1"/>
  <c r="E298" i="1"/>
  <c r="G298" i="1"/>
  <c r="I298" i="1"/>
  <c r="K298" i="1"/>
  <c r="M298" i="1"/>
  <c r="O298" i="1"/>
  <c r="Q298" i="1"/>
  <c r="U298" i="1"/>
  <c r="E299" i="1"/>
  <c r="G299" i="1"/>
  <c r="I299" i="1"/>
  <c r="K299" i="1"/>
  <c r="M299" i="1"/>
  <c r="O299" i="1"/>
  <c r="Q299" i="1"/>
  <c r="S299" i="1"/>
  <c r="U299" i="1"/>
  <c r="E300" i="1"/>
  <c r="G300" i="1"/>
  <c r="I300" i="1"/>
  <c r="K300" i="1"/>
  <c r="M300" i="1"/>
  <c r="O300" i="1"/>
  <c r="Q300" i="1"/>
  <c r="S300" i="1"/>
  <c r="U300" i="1"/>
  <c r="G301" i="1"/>
  <c r="I301" i="1"/>
  <c r="K301" i="1"/>
  <c r="M301" i="1"/>
  <c r="O301" i="1"/>
  <c r="Q301" i="1"/>
  <c r="S301" i="1"/>
  <c r="U301" i="1"/>
  <c r="E302" i="1"/>
  <c r="G302" i="1"/>
  <c r="I302" i="1"/>
  <c r="K302" i="1"/>
  <c r="O302" i="1"/>
  <c r="Q302" i="1"/>
  <c r="S302" i="1"/>
  <c r="U302" i="1"/>
  <c r="E303" i="1"/>
  <c r="G303" i="1"/>
  <c r="I303" i="1"/>
  <c r="K303" i="1"/>
  <c r="M303" i="1"/>
  <c r="O303" i="1"/>
  <c r="Q303" i="1"/>
  <c r="S303" i="1"/>
  <c r="U303" i="1"/>
  <c r="E304" i="1"/>
  <c r="G304" i="1"/>
  <c r="I304" i="1"/>
  <c r="K304" i="1"/>
  <c r="M304" i="1"/>
  <c r="O304" i="1"/>
  <c r="Q304" i="1"/>
  <c r="S304" i="1"/>
  <c r="U304" i="1"/>
  <c r="E305" i="1"/>
  <c r="G305" i="1"/>
  <c r="I305" i="1"/>
  <c r="K305" i="1"/>
  <c r="M305" i="1"/>
  <c r="O305" i="1"/>
  <c r="Q305" i="1"/>
  <c r="S305" i="1"/>
  <c r="U305" i="1"/>
  <c r="G306" i="1"/>
  <c r="I306" i="1"/>
  <c r="K306" i="1"/>
  <c r="M306" i="1"/>
  <c r="O306" i="1"/>
  <c r="Q306" i="1"/>
  <c r="S306" i="1"/>
  <c r="U306" i="1"/>
  <c r="E310" i="1"/>
  <c r="G310" i="1"/>
  <c r="H310" i="1"/>
  <c r="I310" i="1" s="1"/>
  <c r="K310" i="1"/>
  <c r="M310" i="1"/>
  <c r="O310" i="1"/>
  <c r="Q310" i="1"/>
  <c r="U310" i="1"/>
  <c r="E311" i="1"/>
  <c r="F311" i="1"/>
  <c r="G311" i="1" s="1"/>
  <c r="I311" i="1"/>
  <c r="M311" i="1"/>
  <c r="O311" i="1"/>
  <c r="Q311" i="1"/>
  <c r="U311" i="1"/>
  <c r="E312" i="1"/>
  <c r="G312" i="1"/>
  <c r="I312" i="1"/>
  <c r="K312" i="1"/>
  <c r="M312" i="1"/>
  <c r="O312" i="1"/>
  <c r="Q312" i="1"/>
  <c r="S312" i="1"/>
  <c r="G313" i="1"/>
  <c r="I313" i="1"/>
  <c r="K313" i="1"/>
  <c r="M313" i="1"/>
  <c r="O313" i="1"/>
  <c r="Q313" i="1"/>
  <c r="S313" i="1"/>
  <c r="U313" i="1"/>
  <c r="E314" i="1"/>
  <c r="G314" i="1"/>
  <c r="I314" i="1"/>
  <c r="K314" i="1"/>
  <c r="M314" i="1"/>
  <c r="O314" i="1"/>
  <c r="Q314" i="1"/>
  <c r="S314" i="1"/>
  <c r="U314" i="1"/>
  <c r="D315" i="1"/>
  <c r="E315" i="1" s="1"/>
  <c r="F315" i="1"/>
  <c r="G315" i="1" s="1"/>
  <c r="H315" i="1"/>
  <c r="I315" i="1" s="1"/>
  <c r="L315" i="1"/>
  <c r="M315" i="1" s="1"/>
  <c r="O315" i="1"/>
  <c r="S315" i="1"/>
  <c r="U315" i="1"/>
  <c r="E316" i="1"/>
  <c r="G316" i="1"/>
  <c r="I316" i="1"/>
  <c r="K316" i="1"/>
  <c r="M316" i="1"/>
  <c r="Q316" i="1"/>
  <c r="S316" i="1"/>
  <c r="U316" i="1"/>
  <c r="E317" i="1"/>
  <c r="G317" i="1"/>
  <c r="H317" i="1"/>
  <c r="I317" i="1" s="1"/>
  <c r="K317" i="1"/>
  <c r="M317" i="1"/>
  <c r="O317" i="1"/>
  <c r="S317" i="1"/>
  <c r="U317" i="1"/>
  <c r="E318" i="1"/>
  <c r="G318" i="1"/>
  <c r="H318" i="1"/>
  <c r="I318" i="1" s="1"/>
  <c r="M318" i="1"/>
  <c r="O318" i="1"/>
  <c r="Q318" i="1"/>
  <c r="E322" i="1"/>
  <c r="G322" i="1"/>
  <c r="I322" i="1"/>
  <c r="K322" i="1"/>
  <c r="M322" i="1"/>
  <c r="O322" i="1"/>
  <c r="Q322" i="1"/>
  <c r="S322" i="1"/>
  <c r="E323" i="1"/>
  <c r="G323" i="1"/>
  <c r="I323" i="1"/>
  <c r="K323" i="1"/>
  <c r="M323" i="1"/>
  <c r="O323" i="1"/>
  <c r="Q323" i="1"/>
  <c r="S323" i="1"/>
  <c r="U323" i="1"/>
  <c r="E324" i="1"/>
  <c r="G324" i="1"/>
  <c r="I324" i="1"/>
  <c r="M324" i="1"/>
  <c r="O324" i="1"/>
  <c r="Q324" i="1"/>
  <c r="S324" i="1"/>
  <c r="U324" i="1"/>
  <c r="E325" i="1"/>
  <c r="G325" i="1"/>
  <c r="I325" i="1"/>
  <c r="K325" i="1"/>
  <c r="M325" i="1"/>
  <c r="O325" i="1"/>
  <c r="Q325" i="1"/>
  <c r="S325" i="1"/>
  <c r="U325" i="1"/>
  <c r="E326" i="1"/>
  <c r="G326" i="1"/>
  <c r="I326" i="1"/>
  <c r="K326" i="1"/>
  <c r="M326" i="1"/>
  <c r="O326" i="1"/>
  <c r="Q326" i="1"/>
  <c r="S326" i="1"/>
  <c r="U326" i="1"/>
  <c r="E327" i="1"/>
  <c r="G327" i="1"/>
  <c r="I327" i="1"/>
  <c r="K327" i="1"/>
  <c r="M327" i="1"/>
  <c r="O327" i="1"/>
  <c r="Q327" i="1"/>
  <c r="S327" i="1"/>
  <c r="U327" i="1"/>
  <c r="E328" i="1"/>
  <c r="G328" i="1"/>
  <c r="I328" i="1"/>
  <c r="K328" i="1"/>
  <c r="O328" i="1"/>
  <c r="Q328" i="1"/>
  <c r="S328" i="1"/>
  <c r="U328" i="1"/>
  <c r="E329" i="1"/>
  <c r="G329" i="1"/>
  <c r="I329" i="1"/>
  <c r="K329" i="1"/>
  <c r="M329" i="1"/>
  <c r="O329" i="1"/>
  <c r="Q329" i="1"/>
  <c r="S329" i="1"/>
  <c r="U329" i="1"/>
  <c r="E330" i="1"/>
  <c r="G330" i="1"/>
  <c r="I330" i="1"/>
  <c r="K330" i="1"/>
  <c r="M330" i="1"/>
  <c r="O330" i="1"/>
  <c r="Q330" i="1"/>
  <c r="S330" i="1"/>
  <c r="U330" i="1"/>
  <c r="D331" i="1"/>
  <c r="E331" i="1" s="1"/>
  <c r="I331" i="1"/>
  <c r="J331" i="1"/>
  <c r="K331" i="1" s="1"/>
  <c r="M331" i="1"/>
  <c r="O331" i="1"/>
  <c r="Q331" i="1"/>
  <c r="S331" i="1"/>
  <c r="U331" i="1"/>
  <c r="E332" i="1"/>
  <c r="G332" i="1"/>
  <c r="I332" i="1"/>
  <c r="J332" i="1"/>
  <c r="K332" i="1" s="1"/>
  <c r="M332" i="1"/>
  <c r="O332" i="1"/>
  <c r="Q332" i="1"/>
  <c r="S332" i="1"/>
  <c r="U332" i="1"/>
  <c r="E333" i="1"/>
  <c r="G333" i="1"/>
  <c r="I333" i="1"/>
  <c r="K333" i="1"/>
  <c r="M333" i="1"/>
  <c r="O333" i="1"/>
  <c r="Q333" i="1"/>
  <c r="S333" i="1"/>
  <c r="U333" i="1"/>
  <c r="E334" i="1"/>
  <c r="G334" i="1"/>
  <c r="I334" i="1"/>
  <c r="K334" i="1"/>
  <c r="M334" i="1"/>
  <c r="O334" i="1"/>
  <c r="Q334" i="1"/>
  <c r="S334" i="1"/>
  <c r="U334" i="1"/>
  <c r="E335" i="1"/>
  <c r="G335" i="1"/>
  <c r="I335" i="1"/>
  <c r="K335" i="1"/>
  <c r="M335" i="1"/>
  <c r="O335" i="1"/>
  <c r="S335" i="1"/>
  <c r="U335" i="1"/>
  <c r="E336" i="1"/>
  <c r="G336" i="1"/>
  <c r="I336" i="1"/>
  <c r="K336" i="1"/>
  <c r="M336" i="1"/>
  <c r="O336" i="1"/>
  <c r="Q336" i="1"/>
  <c r="S336" i="1"/>
  <c r="U336" i="1"/>
  <c r="E337" i="1"/>
  <c r="G337" i="1"/>
  <c r="I337" i="1"/>
  <c r="K337" i="1"/>
  <c r="M337" i="1"/>
  <c r="O337" i="1"/>
  <c r="Q337" i="1"/>
  <c r="S337" i="1"/>
  <c r="U337" i="1"/>
  <c r="E338" i="1"/>
  <c r="G338" i="1"/>
  <c r="I338" i="1"/>
  <c r="K338" i="1"/>
  <c r="M338" i="1"/>
  <c r="O338" i="1"/>
  <c r="Q338" i="1"/>
  <c r="S338" i="1"/>
  <c r="U338" i="1"/>
  <c r="E339" i="1"/>
  <c r="G339" i="1"/>
  <c r="I339" i="1"/>
  <c r="K339" i="1"/>
  <c r="M339" i="1"/>
  <c r="O339" i="1"/>
  <c r="Q339" i="1"/>
  <c r="S339" i="1"/>
  <c r="U339" i="1"/>
  <c r="E340" i="1"/>
  <c r="G340" i="1"/>
  <c r="I340" i="1"/>
  <c r="K340" i="1"/>
  <c r="M340" i="1"/>
  <c r="O340" i="1"/>
  <c r="Q340" i="1"/>
  <c r="U340" i="1"/>
  <c r="E341" i="1"/>
  <c r="G341" i="1"/>
  <c r="I341" i="1"/>
  <c r="K341" i="1"/>
  <c r="M341" i="1"/>
  <c r="O341" i="1"/>
  <c r="Q341" i="1"/>
  <c r="S341" i="1"/>
  <c r="U341" i="1"/>
  <c r="E345" i="1"/>
  <c r="G345" i="1"/>
  <c r="I345" i="1"/>
  <c r="K345" i="1"/>
  <c r="O345" i="1"/>
  <c r="Q345" i="1"/>
  <c r="S345" i="1"/>
  <c r="U345" i="1"/>
  <c r="E346" i="1"/>
  <c r="G346" i="1"/>
  <c r="H346" i="1"/>
  <c r="I346" i="1" s="1"/>
  <c r="K346" i="1"/>
  <c r="L346" i="1"/>
  <c r="M346" i="1" s="1"/>
  <c r="N346" i="1"/>
  <c r="O346" i="1" s="1"/>
  <c r="Q346" i="1"/>
  <c r="R346" i="1"/>
  <c r="S346" i="1" s="1"/>
  <c r="T346" i="1"/>
  <c r="U346" i="1" s="1"/>
  <c r="E347" i="1"/>
  <c r="G347" i="1"/>
  <c r="I347" i="1"/>
  <c r="K347" i="1"/>
  <c r="M347" i="1"/>
  <c r="O347" i="1"/>
  <c r="Q347" i="1"/>
  <c r="S347" i="1"/>
  <c r="E348" i="1"/>
  <c r="G348" i="1"/>
  <c r="I348" i="1"/>
  <c r="K348" i="1"/>
  <c r="M348" i="1"/>
  <c r="O348" i="1"/>
  <c r="Q348" i="1"/>
  <c r="S348" i="1"/>
  <c r="U348" i="1"/>
  <c r="E349" i="1"/>
  <c r="G349" i="1"/>
  <c r="I349" i="1"/>
  <c r="K349" i="1"/>
  <c r="M349" i="1"/>
  <c r="O349" i="1"/>
  <c r="Q349" i="1"/>
  <c r="S349" i="1"/>
  <c r="U349" i="1"/>
  <c r="E350" i="1"/>
  <c r="G350" i="1"/>
  <c r="I350" i="1"/>
  <c r="K350" i="1"/>
  <c r="M350" i="1"/>
  <c r="Q350" i="1"/>
  <c r="S350" i="1"/>
  <c r="U350" i="1"/>
  <c r="E351" i="1"/>
  <c r="G351" i="1"/>
  <c r="I351" i="1"/>
  <c r="K351" i="1"/>
  <c r="O351" i="1"/>
  <c r="Q351" i="1"/>
  <c r="S351" i="1"/>
  <c r="U351" i="1"/>
  <c r="E352" i="1"/>
  <c r="G352" i="1"/>
  <c r="I352" i="1"/>
  <c r="K352" i="1"/>
  <c r="M352" i="1"/>
  <c r="O352" i="1"/>
  <c r="Q352" i="1"/>
  <c r="S352" i="1"/>
  <c r="U352" i="1"/>
  <c r="E353" i="1"/>
  <c r="F353" i="1"/>
  <c r="G353" i="1" s="1"/>
  <c r="I353" i="1"/>
  <c r="K353" i="1"/>
  <c r="M353" i="1"/>
  <c r="O353" i="1"/>
  <c r="Q353" i="1"/>
  <c r="S353" i="1"/>
  <c r="U353" i="1"/>
  <c r="E354" i="1"/>
  <c r="G354" i="1"/>
  <c r="I354" i="1"/>
  <c r="K354" i="1"/>
  <c r="M354" i="1"/>
  <c r="O354" i="1"/>
  <c r="Q354" i="1"/>
  <c r="S354" i="1"/>
  <c r="U354" i="1"/>
  <c r="E355" i="1"/>
  <c r="G355" i="1"/>
  <c r="E356" i="1"/>
  <c r="G356" i="1"/>
  <c r="I356" i="1"/>
  <c r="K356" i="1"/>
  <c r="M356" i="1"/>
  <c r="O356" i="1"/>
  <c r="Q356" i="1"/>
  <c r="S356" i="1"/>
  <c r="U356" i="1"/>
  <c r="E357" i="1"/>
  <c r="G357" i="1"/>
  <c r="I357" i="1"/>
  <c r="K357" i="1"/>
  <c r="M357" i="1"/>
  <c r="O357" i="1"/>
  <c r="Q357" i="1"/>
  <c r="S357" i="1"/>
  <c r="U357" i="1"/>
  <c r="E358" i="1"/>
  <c r="G358" i="1"/>
  <c r="I358" i="1"/>
  <c r="K358" i="1"/>
  <c r="M358" i="1"/>
  <c r="O358" i="1"/>
  <c r="Q358" i="1"/>
  <c r="S358" i="1"/>
  <c r="U358" i="1"/>
  <c r="E359" i="1"/>
  <c r="G359" i="1"/>
  <c r="I359" i="1"/>
  <c r="K359" i="1"/>
  <c r="M359" i="1"/>
  <c r="O359" i="1"/>
  <c r="Q359" i="1"/>
  <c r="S359" i="1"/>
  <c r="U359" i="1"/>
  <c r="E360" i="1"/>
  <c r="G360" i="1"/>
  <c r="I360" i="1"/>
  <c r="K360" i="1"/>
  <c r="M360" i="1"/>
  <c r="O360" i="1"/>
  <c r="Q360" i="1"/>
  <c r="S360" i="1"/>
  <c r="U360" i="1"/>
  <c r="E361" i="1"/>
  <c r="G361" i="1"/>
  <c r="I361" i="1"/>
  <c r="K361" i="1"/>
  <c r="M361" i="1"/>
  <c r="O361" i="1"/>
  <c r="Q361" i="1"/>
  <c r="S361" i="1"/>
  <c r="U361" i="1"/>
  <c r="E362" i="1"/>
  <c r="G362" i="1"/>
  <c r="I362" i="1"/>
  <c r="K362" i="1"/>
  <c r="M362" i="1"/>
  <c r="O362" i="1"/>
  <c r="Q362" i="1"/>
  <c r="S362" i="1"/>
  <c r="U362" i="1"/>
  <c r="E363" i="1"/>
  <c r="F363" i="1"/>
  <c r="G363" i="1" s="1"/>
  <c r="I363" i="1"/>
  <c r="K363" i="1"/>
  <c r="O363" i="1"/>
  <c r="Q363" i="1"/>
  <c r="S363" i="1"/>
  <c r="U363" i="1"/>
  <c r="E364" i="1"/>
  <c r="G364" i="1"/>
  <c r="I364" i="1"/>
  <c r="K364" i="1"/>
  <c r="M364" i="1"/>
  <c r="O364" i="1"/>
  <c r="Q364" i="1"/>
  <c r="S364" i="1"/>
  <c r="U364" i="1"/>
  <c r="E365" i="1"/>
  <c r="G365" i="1"/>
  <c r="I365" i="1"/>
  <c r="K365" i="1"/>
  <c r="M365" i="1"/>
  <c r="O365" i="1"/>
  <c r="Q365" i="1"/>
  <c r="U365" i="1"/>
  <c r="E366" i="1"/>
  <c r="G366" i="1"/>
  <c r="I366" i="1"/>
  <c r="K366" i="1"/>
  <c r="M366" i="1"/>
  <c r="Q366" i="1"/>
  <c r="S366" i="1"/>
  <c r="E370" i="1"/>
  <c r="G370" i="1"/>
  <c r="I370" i="1"/>
  <c r="K370" i="1"/>
  <c r="M370" i="1"/>
  <c r="O370" i="1"/>
  <c r="Q370" i="1"/>
  <c r="S370" i="1"/>
  <c r="U370" i="1"/>
  <c r="E371" i="1"/>
  <c r="G371" i="1"/>
  <c r="I371" i="1"/>
  <c r="K371" i="1"/>
  <c r="M371" i="1"/>
  <c r="O371" i="1"/>
  <c r="Q371" i="1"/>
  <c r="S371" i="1"/>
  <c r="U371" i="1"/>
  <c r="E372" i="1"/>
  <c r="G372" i="1"/>
  <c r="I372" i="1"/>
  <c r="K372" i="1"/>
  <c r="M372" i="1"/>
  <c r="O372" i="1"/>
  <c r="Q372" i="1"/>
  <c r="S372" i="1"/>
  <c r="U372" i="1"/>
  <c r="I373" i="1"/>
  <c r="K373" i="1"/>
  <c r="L373" i="1"/>
  <c r="M373" i="1" s="1"/>
  <c r="O373" i="1"/>
  <c r="Q373" i="1"/>
  <c r="S373" i="1"/>
  <c r="U373" i="1"/>
  <c r="E374" i="1"/>
  <c r="G374" i="1"/>
  <c r="I374" i="1"/>
  <c r="K374" i="1"/>
  <c r="M374" i="1"/>
  <c r="O374" i="1"/>
  <c r="Q374" i="1"/>
  <c r="S374" i="1"/>
  <c r="U374" i="1"/>
  <c r="E375" i="1"/>
  <c r="G375" i="1"/>
  <c r="I375" i="1"/>
  <c r="K375" i="1"/>
  <c r="M375" i="1"/>
  <c r="O375" i="1"/>
  <c r="Q375" i="1"/>
  <c r="S375" i="1"/>
  <c r="U375" i="1"/>
  <c r="E376" i="1"/>
  <c r="I376" i="1"/>
  <c r="K376" i="1"/>
  <c r="M376" i="1"/>
  <c r="O376" i="1"/>
  <c r="Q376" i="1"/>
  <c r="S376" i="1"/>
  <c r="U376" i="1"/>
  <c r="E377" i="1"/>
  <c r="G377" i="1"/>
  <c r="I377" i="1"/>
  <c r="K377" i="1"/>
  <c r="O377" i="1"/>
  <c r="Q377" i="1"/>
  <c r="S377" i="1"/>
  <c r="U377" i="1"/>
  <c r="E378" i="1"/>
  <c r="J378" i="1"/>
  <c r="K378" i="1" s="1"/>
  <c r="L378" i="1"/>
  <c r="M378" i="1" s="1"/>
  <c r="O378" i="1"/>
  <c r="Q378" i="1"/>
  <c r="U378" i="1"/>
  <c r="E379" i="1"/>
  <c r="G379" i="1"/>
  <c r="I379" i="1"/>
  <c r="K379" i="1"/>
  <c r="M379" i="1"/>
  <c r="O379" i="1"/>
  <c r="Q379" i="1"/>
  <c r="S379" i="1"/>
  <c r="U379" i="1"/>
  <c r="E380" i="1"/>
  <c r="F380" i="1"/>
  <c r="G380" i="1" s="1"/>
  <c r="I380" i="1"/>
  <c r="K380" i="1"/>
  <c r="M380" i="1"/>
  <c r="O380" i="1"/>
  <c r="Q380" i="1"/>
  <c r="S380" i="1"/>
  <c r="U380" i="1"/>
  <c r="E381" i="1"/>
  <c r="F381" i="1"/>
  <c r="G381" i="1" s="1"/>
  <c r="I381" i="1"/>
  <c r="K381" i="1"/>
  <c r="M381" i="1"/>
  <c r="Q381" i="1"/>
  <c r="S381" i="1"/>
  <c r="U381" i="1"/>
  <c r="E382" i="1"/>
  <c r="G382" i="1"/>
  <c r="I382" i="1"/>
  <c r="K382" i="1"/>
  <c r="M382" i="1"/>
  <c r="O382" i="1"/>
  <c r="Q382" i="1"/>
  <c r="S382" i="1"/>
  <c r="U382" i="1"/>
  <c r="E383" i="1"/>
  <c r="G383" i="1"/>
  <c r="I383" i="1"/>
  <c r="K383" i="1"/>
  <c r="M383" i="1"/>
  <c r="O383" i="1"/>
  <c r="Q383" i="1"/>
  <c r="S383" i="1"/>
  <c r="U383" i="1"/>
  <c r="E384" i="1"/>
  <c r="I384" i="1"/>
  <c r="K384" i="1"/>
  <c r="M384" i="1"/>
  <c r="O384" i="1"/>
  <c r="S384" i="1"/>
  <c r="U384" i="1"/>
  <c r="E385" i="1"/>
  <c r="G385" i="1"/>
  <c r="I385" i="1"/>
  <c r="K385" i="1"/>
  <c r="M385" i="1"/>
  <c r="O385" i="1"/>
  <c r="Q385" i="1"/>
  <c r="S385" i="1"/>
  <c r="U385" i="1"/>
  <c r="E386" i="1"/>
  <c r="G386" i="1"/>
  <c r="I386" i="1"/>
  <c r="K386" i="1"/>
  <c r="M386" i="1"/>
  <c r="O386" i="1"/>
  <c r="Q386" i="1"/>
  <c r="S386" i="1"/>
  <c r="U386" i="1"/>
  <c r="E387" i="1"/>
  <c r="G387" i="1"/>
  <c r="I387" i="1"/>
  <c r="K387" i="1"/>
  <c r="M387" i="1"/>
  <c r="O387" i="1"/>
  <c r="Q387" i="1"/>
  <c r="S387" i="1"/>
  <c r="U387" i="1"/>
  <c r="G388" i="1"/>
  <c r="H388" i="1"/>
  <c r="I388" i="1" s="1"/>
  <c r="K388" i="1"/>
  <c r="M388" i="1"/>
  <c r="O388" i="1"/>
  <c r="Q388" i="1"/>
  <c r="S388" i="1"/>
  <c r="U388" i="1"/>
  <c r="E389" i="1"/>
  <c r="G389" i="1"/>
  <c r="I389" i="1"/>
  <c r="K389" i="1"/>
  <c r="O389" i="1"/>
  <c r="Q389" i="1"/>
  <c r="S389" i="1"/>
  <c r="U389" i="1"/>
  <c r="E393" i="1"/>
  <c r="G393" i="1"/>
  <c r="I393" i="1"/>
  <c r="K393" i="1"/>
  <c r="M393" i="1"/>
  <c r="Q393" i="1"/>
  <c r="S393" i="1"/>
  <c r="E394" i="1"/>
  <c r="G394" i="1"/>
  <c r="I394" i="1"/>
  <c r="K394" i="1"/>
  <c r="M394" i="1"/>
  <c r="O394" i="1"/>
  <c r="Q394" i="1"/>
  <c r="S394" i="1"/>
  <c r="U394" i="1"/>
  <c r="E395" i="1"/>
  <c r="G395" i="1"/>
  <c r="I395" i="1"/>
  <c r="K395" i="1"/>
  <c r="M395" i="1"/>
  <c r="O395" i="1"/>
  <c r="Q395" i="1"/>
  <c r="S395" i="1"/>
  <c r="U395" i="1"/>
  <c r="E396" i="1"/>
  <c r="G396" i="1"/>
  <c r="I396" i="1"/>
  <c r="K396" i="1"/>
  <c r="M396" i="1"/>
  <c r="O396" i="1"/>
  <c r="Q396" i="1"/>
  <c r="S396" i="1"/>
  <c r="U396" i="1"/>
  <c r="E397" i="1"/>
  <c r="G397" i="1"/>
  <c r="I397" i="1"/>
  <c r="K397" i="1"/>
  <c r="M397" i="1"/>
  <c r="O397" i="1"/>
  <c r="Q397" i="1"/>
  <c r="S397" i="1"/>
  <c r="U397" i="1"/>
  <c r="E398" i="1"/>
  <c r="G398" i="1"/>
  <c r="I398" i="1"/>
  <c r="K398" i="1"/>
  <c r="M398" i="1"/>
  <c r="Q398" i="1"/>
  <c r="S398" i="1"/>
  <c r="G399" i="1"/>
  <c r="I399" i="1"/>
  <c r="K399" i="1"/>
  <c r="O399" i="1"/>
  <c r="Q399" i="1"/>
  <c r="S399" i="1"/>
  <c r="U399" i="1"/>
  <c r="E400" i="1"/>
  <c r="G400" i="1"/>
  <c r="I400" i="1"/>
  <c r="K400" i="1"/>
  <c r="M400" i="1"/>
  <c r="O400" i="1"/>
  <c r="Q400" i="1"/>
  <c r="S400" i="1"/>
  <c r="U400" i="1"/>
  <c r="E401" i="1"/>
  <c r="G401" i="1"/>
  <c r="I401" i="1"/>
  <c r="K401" i="1"/>
  <c r="M401" i="1"/>
  <c r="Q401" i="1"/>
  <c r="S401" i="1"/>
  <c r="U401" i="1"/>
  <c r="E402" i="1"/>
  <c r="I402" i="1"/>
  <c r="K402" i="1"/>
  <c r="M402" i="1"/>
  <c r="Q402" i="1"/>
  <c r="S402" i="1"/>
  <c r="U402" i="1"/>
  <c r="G403" i="1"/>
  <c r="I403" i="1"/>
  <c r="K403" i="1"/>
  <c r="M403" i="1"/>
  <c r="O403" i="1"/>
  <c r="Q403" i="1"/>
  <c r="S403" i="1"/>
  <c r="U403" i="1"/>
  <c r="E404" i="1"/>
  <c r="G404" i="1"/>
  <c r="I404" i="1"/>
  <c r="K404" i="1"/>
  <c r="M404" i="1"/>
  <c r="O404" i="1"/>
  <c r="Q404" i="1"/>
  <c r="S404" i="1"/>
  <c r="E405" i="1"/>
  <c r="G405" i="1"/>
  <c r="I405" i="1"/>
  <c r="K405" i="1"/>
  <c r="M405" i="1"/>
  <c r="O405" i="1"/>
  <c r="Q405" i="1"/>
  <c r="S405" i="1"/>
  <c r="U405" i="1"/>
  <c r="E406" i="1"/>
  <c r="G406" i="1"/>
  <c r="I406" i="1"/>
  <c r="K406" i="1"/>
  <c r="O406" i="1"/>
  <c r="Q406" i="1"/>
  <c r="S406" i="1"/>
  <c r="E407" i="1"/>
  <c r="G407" i="1"/>
  <c r="I407" i="1"/>
  <c r="K407" i="1"/>
  <c r="M407" i="1"/>
  <c r="O407" i="1"/>
  <c r="Q407" i="1"/>
  <c r="S407" i="1"/>
  <c r="U407" i="1"/>
  <c r="E408" i="1"/>
  <c r="G408" i="1"/>
  <c r="I408" i="1"/>
  <c r="K408" i="1"/>
  <c r="M408" i="1"/>
  <c r="O408" i="1"/>
  <c r="Q408" i="1"/>
  <c r="S408" i="1"/>
  <c r="U408" i="1"/>
  <c r="E409" i="1"/>
  <c r="G409" i="1"/>
  <c r="I409" i="1"/>
  <c r="K409" i="1"/>
  <c r="M409" i="1"/>
  <c r="O409" i="1"/>
  <c r="Q409" i="1"/>
  <c r="S409" i="1"/>
  <c r="E410" i="1"/>
  <c r="G410" i="1"/>
  <c r="I410" i="1"/>
  <c r="K410" i="1"/>
  <c r="M410" i="1"/>
  <c r="O410" i="1"/>
  <c r="Q410" i="1"/>
  <c r="S410" i="1"/>
  <c r="U410" i="1"/>
  <c r="E411" i="1"/>
  <c r="G411" i="1"/>
  <c r="I411" i="1"/>
  <c r="K411" i="1"/>
  <c r="M411" i="1"/>
  <c r="O411" i="1"/>
  <c r="Q411" i="1"/>
  <c r="S411" i="1"/>
  <c r="U411" i="1"/>
  <c r="E412" i="1"/>
  <c r="G412" i="1"/>
  <c r="I412" i="1"/>
  <c r="K412" i="1"/>
  <c r="M412" i="1"/>
  <c r="O412" i="1"/>
  <c r="Q412" i="1"/>
  <c r="S412" i="1"/>
  <c r="U412" i="1"/>
  <c r="E413" i="1"/>
  <c r="G413" i="1"/>
  <c r="I413" i="1"/>
  <c r="K413" i="1"/>
  <c r="M413" i="1"/>
  <c r="O413" i="1"/>
  <c r="Q413" i="1"/>
  <c r="S413" i="1"/>
  <c r="U413" i="1"/>
  <c r="E414" i="1"/>
  <c r="G414" i="1"/>
  <c r="I414" i="1"/>
  <c r="K414" i="1"/>
  <c r="M414" i="1"/>
  <c r="O414" i="1"/>
  <c r="Q414" i="1"/>
  <c r="S414" i="1"/>
  <c r="U414" i="1"/>
  <c r="E415" i="1"/>
  <c r="G415" i="1"/>
  <c r="I415" i="1"/>
  <c r="K415" i="1"/>
  <c r="M415" i="1"/>
  <c r="O415" i="1"/>
  <c r="Q415" i="1"/>
  <c r="S415" i="1"/>
  <c r="U415" i="1"/>
  <c r="G416" i="1"/>
  <c r="I416" i="1"/>
  <c r="K416" i="1"/>
  <c r="M416" i="1"/>
  <c r="O416" i="1"/>
  <c r="Q416" i="1"/>
  <c r="S416" i="1"/>
  <c r="U416" i="1"/>
  <c r="E420" i="1"/>
  <c r="G420" i="1"/>
  <c r="I420" i="1"/>
  <c r="K420" i="1"/>
  <c r="M420" i="1"/>
  <c r="O420" i="1"/>
  <c r="Q420" i="1"/>
  <c r="S420" i="1"/>
  <c r="U420" i="1"/>
  <c r="E421" i="1"/>
  <c r="G421" i="1"/>
  <c r="I421" i="1"/>
  <c r="K421" i="1"/>
  <c r="M421" i="1"/>
  <c r="O421" i="1"/>
  <c r="Q421" i="1"/>
  <c r="U421" i="1"/>
  <c r="E422" i="1"/>
  <c r="G422" i="1"/>
  <c r="I422" i="1"/>
  <c r="K422" i="1"/>
  <c r="M422" i="1"/>
  <c r="O422" i="1"/>
  <c r="P422" i="1"/>
  <c r="Q422" i="1" s="1"/>
  <c r="S422" i="1"/>
  <c r="E423" i="1"/>
  <c r="G423" i="1"/>
  <c r="I423" i="1"/>
  <c r="K423" i="1"/>
  <c r="M423" i="1"/>
  <c r="N423" i="1"/>
  <c r="O423" i="1" s="1"/>
  <c r="Q423" i="1"/>
  <c r="S423" i="1"/>
  <c r="U423" i="1"/>
  <c r="E424" i="1"/>
  <c r="F424" i="1"/>
  <c r="G424" i="1" s="1"/>
  <c r="I424" i="1"/>
  <c r="K424" i="1"/>
  <c r="M424" i="1"/>
  <c r="O424" i="1"/>
  <c r="Q424" i="1"/>
  <c r="E425" i="1"/>
  <c r="G425" i="1"/>
  <c r="I425" i="1"/>
  <c r="K425" i="1"/>
  <c r="M425" i="1"/>
  <c r="O425" i="1"/>
  <c r="Q425" i="1"/>
  <c r="S425" i="1"/>
  <c r="U425" i="1"/>
  <c r="E426" i="1"/>
  <c r="G426" i="1"/>
  <c r="I426" i="1"/>
  <c r="K426" i="1"/>
  <c r="M426" i="1"/>
  <c r="O426" i="1"/>
  <c r="Q426" i="1"/>
  <c r="S426" i="1"/>
  <c r="U426" i="1"/>
  <c r="E427" i="1"/>
  <c r="F427" i="1"/>
  <c r="G427" i="1" s="1"/>
  <c r="I427" i="1"/>
  <c r="K427" i="1"/>
  <c r="M427" i="1"/>
  <c r="O427" i="1"/>
  <c r="S427" i="1"/>
  <c r="U427" i="1"/>
  <c r="E428" i="1"/>
  <c r="G428" i="1"/>
  <c r="I428" i="1"/>
  <c r="K428" i="1"/>
  <c r="M428" i="1"/>
  <c r="O428" i="1"/>
  <c r="Q428" i="1"/>
  <c r="S428" i="1"/>
  <c r="U428" i="1"/>
  <c r="E429" i="1"/>
  <c r="G429" i="1"/>
  <c r="I429" i="1"/>
  <c r="M429" i="1"/>
  <c r="O429" i="1"/>
  <c r="Q429" i="1"/>
  <c r="U429" i="1"/>
  <c r="E430" i="1"/>
  <c r="G430" i="1"/>
  <c r="I430" i="1"/>
  <c r="K430" i="1"/>
  <c r="O430" i="1"/>
  <c r="Q430" i="1"/>
  <c r="S430" i="1"/>
  <c r="E431" i="1"/>
  <c r="G431" i="1"/>
  <c r="I431" i="1"/>
  <c r="K431" i="1"/>
  <c r="L431" i="1"/>
  <c r="M431" i="1" s="1"/>
  <c r="N431" i="1"/>
  <c r="O431" i="1" s="1"/>
  <c r="Q431" i="1"/>
  <c r="U431" i="1"/>
  <c r="E432" i="1"/>
  <c r="G432" i="1"/>
  <c r="I432" i="1"/>
  <c r="K432" i="1"/>
  <c r="O432" i="1"/>
  <c r="Q432" i="1"/>
  <c r="S432" i="1"/>
  <c r="U432" i="1"/>
  <c r="E433" i="1"/>
  <c r="G433" i="1"/>
  <c r="I433" i="1"/>
  <c r="K433" i="1"/>
  <c r="M433" i="1"/>
  <c r="O433" i="1"/>
  <c r="Q433" i="1"/>
  <c r="S433" i="1"/>
  <c r="U433" i="1"/>
  <c r="E434" i="1"/>
  <c r="G434" i="1"/>
  <c r="I434" i="1"/>
  <c r="K434" i="1"/>
  <c r="M434" i="1"/>
  <c r="O434" i="1"/>
  <c r="S434" i="1"/>
  <c r="U434" i="1"/>
  <c r="E435" i="1"/>
  <c r="G435" i="1"/>
  <c r="I435" i="1"/>
  <c r="K435" i="1"/>
  <c r="M435" i="1"/>
  <c r="Q435" i="1"/>
  <c r="S435" i="1"/>
  <c r="U435" i="1"/>
  <c r="E436" i="1"/>
  <c r="F436" i="1"/>
  <c r="G436" i="1" s="1"/>
  <c r="I436" i="1"/>
  <c r="K436" i="1"/>
  <c r="O436" i="1"/>
  <c r="Q436" i="1"/>
  <c r="S436" i="1"/>
  <c r="U436" i="1"/>
  <c r="G437" i="1"/>
  <c r="I437" i="1"/>
  <c r="L437" i="1"/>
  <c r="M437" i="1" s="1"/>
  <c r="O437" i="1"/>
  <c r="Q437" i="1"/>
  <c r="U437" i="1"/>
  <c r="E438" i="1"/>
  <c r="G438" i="1"/>
  <c r="I438" i="1"/>
  <c r="K438" i="1"/>
  <c r="M438" i="1"/>
  <c r="O438" i="1"/>
  <c r="Q438" i="1"/>
  <c r="S438" i="1"/>
  <c r="U438" i="1"/>
  <c r="E439" i="1"/>
  <c r="G439" i="1"/>
  <c r="I439" i="1"/>
  <c r="K439" i="1"/>
  <c r="M439" i="1"/>
  <c r="O439" i="1"/>
  <c r="Q439" i="1"/>
  <c r="S439" i="1"/>
  <c r="U439" i="1"/>
  <c r="E440" i="1"/>
  <c r="F440" i="1"/>
  <c r="G440" i="1" s="1"/>
  <c r="I440" i="1"/>
  <c r="K440" i="1"/>
  <c r="M440" i="1"/>
  <c r="O440" i="1"/>
  <c r="Q440" i="1"/>
  <c r="S440" i="1"/>
  <c r="E441" i="1"/>
  <c r="G441" i="1"/>
  <c r="I441" i="1"/>
  <c r="K441" i="1"/>
  <c r="M441" i="1"/>
  <c r="Q441" i="1"/>
  <c r="S441" i="1"/>
  <c r="U441" i="1"/>
  <c r="E442" i="1"/>
  <c r="G442" i="1"/>
  <c r="I442" i="1"/>
  <c r="K442" i="1"/>
  <c r="M442" i="1"/>
  <c r="O442" i="1"/>
  <c r="Q442" i="1"/>
  <c r="S442" i="1"/>
  <c r="U442" i="1"/>
  <c r="E443" i="1"/>
  <c r="G443" i="1"/>
  <c r="I443" i="1"/>
  <c r="K443" i="1"/>
  <c r="O443" i="1"/>
  <c r="Q443" i="1"/>
  <c r="S443" i="1"/>
  <c r="U443" i="1"/>
  <c r="E444" i="1"/>
  <c r="G444" i="1"/>
  <c r="I444" i="1"/>
  <c r="K444" i="1"/>
  <c r="M444" i="1"/>
  <c r="O444" i="1"/>
  <c r="Q444" i="1"/>
  <c r="S444" i="1"/>
  <c r="U444" i="1"/>
  <c r="E6" i="8"/>
  <c r="G6" i="8"/>
  <c r="I6" i="8"/>
  <c r="J6" i="8"/>
  <c r="K6" i="8" s="1"/>
  <c r="L6" i="8"/>
  <c r="M6" i="8" s="1"/>
  <c r="O6" i="8"/>
  <c r="Q6" i="8"/>
  <c r="S6" i="8"/>
  <c r="U6" i="8"/>
  <c r="E7" i="8"/>
  <c r="G7" i="8"/>
  <c r="I7" i="8"/>
  <c r="K7" i="8"/>
  <c r="L7" i="8"/>
  <c r="M7" i="8" s="1"/>
  <c r="N7" i="8"/>
  <c r="O7" i="8" s="1"/>
  <c r="Q7" i="8"/>
  <c r="S7" i="8"/>
  <c r="U7" i="8"/>
  <c r="D8" i="8"/>
  <c r="E8" i="8" s="1"/>
  <c r="G8" i="8"/>
  <c r="I8" i="8"/>
  <c r="K8" i="8"/>
  <c r="M8" i="8"/>
  <c r="O8" i="8"/>
  <c r="Q8" i="8"/>
  <c r="S8" i="8"/>
  <c r="U8" i="8"/>
  <c r="E9" i="8"/>
  <c r="G9" i="8"/>
  <c r="I9" i="8"/>
  <c r="E10" i="8"/>
  <c r="G10" i="8"/>
  <c r="I10" i="8"/>
  <c r="K10" i="8"/>
  <c r="L10" i="8"/>
  <c r="M10" i="8" s="1"/>
  <c r="O10" i="8"/>
  <c r="Q10" i="8"/>
  <c r="S10" i="8"/>
  <c r="U10" i="8"/>
  <c r="E11" i="8"/>
  <c r="G11" i="8"/>
  <c r="I11" i="8"/>
  <c r="K11" i="8"/>
  <c r="L11" i="8"/>
  <c r="M11" i="8" s="1"/>
  <c r="N11" i="8"/>
  <c r="O11" i="8" s="1"/>
  <c r="Q11" i="8"/>
  <c r="S11" i="8"/>
  <c r="U11" i="8"/>
  <c r="E12" i="8"/>
  <c r="G12" i="8"/>
  <c r="I12" i="8"/>
  <c r="K12" i="8"/>
  <c r="M12" i="8"/>
  <c r="O12" i="8"/>
  <c r="Q12" i="8"/>
  <c r="S12" i="8"/>
  <c r="U12" i="8"/>
  <c r="E13" i="8"/>
  <c r="G13" i="8"/>
  <c r="I13" i="8"/>
  <c r="K13" i="8"/>
  <c r="L13" i="8"/>
  <c r="M13" i="8" s="1"/>
  <c r="O13" i="8"/>
  <c r="Q13" i="8"/>
  <c r="S13" i="8"/>
  <c r="U13" i="8"/>
  <c r="E14" i="8"/>
  <c r="G14" i="8"/>
  <c r="I14" i="8"/>
  <c r="K14" i="8"/>
  <c r="M14" i="8"/>
  <c r="N14" i="8"/>
  <c r="O14" i="8" s="1"/>
  <c r="Q14" i="8"/>
  <c r="S14" i="8"/>
  <c r="U14" i="8"/>
  <c r="E15" i="8"/>
  <c r="G15" i="8"/>
  <c r="I15" i="8"/>
  <c r="K15" i="8"/>
  <c r="L15" i="8"/>
  <c r="M15" i="8" s="1"/>
  <c r="O15" i="8"/>
  <c r="Q15" i="8"/>
  <c r="S15" i="8"/>
  <c r="U15" i="8"/>
  <c r="E16" i="8"/>
  <c r="G16" i="8"/>
  <c r="I16" i="8"/>
  <c r="K16" i="8"/>
  <c r="L16" i="8"/>
  <c r="M16" i="8" s="1"/>
  <c r="O16" i="8"/>
  <c r="Q16" i="8"/>
  <c r="S16" i="8"/>
  <c r="U16" i="8"/>
  <c r="E17" i="8"/>
  <c r="G17" i="8"/>
  <c r="I17" i="8"/>
  <c r="J17" i="8"/>
  <c r="K17" i="8" s="1"/>
  <c r="M17" i="8"/>
  <c r="N17" i="8"/>
  <c r="O17" i="8" s="1"/>
  <c r="Q17" i="8"/>
  <c r="S17" i="8"/>
  <c r="U17" i="8"/>
  <c r="E18" i="8"/>
  <c r="G18" i="8"/>
  <c r="I18" i="8"/>
  <c r="K18" i="8"/>
  <c r="L18" i="8"/>
  <c r="M18" i="8"/>
  <c r="O18" i="8"/>
  <c r="Q18" i="8"/>
  <c r="S18" i="8"/>
  <c r="U18" i="8"/>
  <c r="E19" i="8"/>
  <c r="G19" i="8"/>
  <c r="I19" i="8"/>
  <c r="K19" i="8"/>
  <c r="L19" i="8"/>
  <c r="M19" i="8"/>
  <c r="N19" i="8"/>
  <c r="O19" i="8"/>
  <c r="Q19" i="8"/>
  <c r="S19" i="8"/>
  <c r="U19" i="8"/>
  <c r="E20" i="8"/>
  <c r="G20" i="8"/>
  <c r="I20" i="8"/>
  <c r="K20" i="8"/>
  <c r="M20" i="8"/>
  <c r="O20" i="8"/>
  <c r="Q20" i="8"/>
  <c r="S20" i="8"/>
  <c r="U20" i="8"/>
  <c r="D21" i="8"/>
  <c r="E21" i="8"/>
  <c r="G21" i="8"/>
  <c r="I21" i="8"/>
  <c r="K21" i="8"/>
  <c r="M21" i="8"/>
  <c r="O21" i="8"/>
  <c r="Q21" i="8"/>
  <c r="S21" i="8"/>
  <c r="U21" i="8"/>
  <c r="E22" i="8"/>
  <c r="G22" i="8"/>
  <c r="I22" i="8"/>
  <c r="K22" i="8"/>
  <c r="L22" i="8"/>
  <c r="M22" i="8"/>
  <c r="O22" i="8"/>
  <c r="Q22" i="8"/>
  <c r="S22" i="8"/>
  <c r="U22" i="8"/>
  <c r="E23" i="8"/>
  <c r="G23" i="8"/>
  <c r="I23" i="8"/>
  <c r="K23" i="8"/>
  <c r="L23" i="8"/>
  <c r="M23" i="8"/>
  <c r="N23" i="8"/>
  <c r="O23" i="8"/>
  <c r="Q23" i="8"/>
  <c r="S23" i="8"/>
  <c r="U23" i="8"/>
  <c r="E24" i="8"/>
  <c r="G24" i="8"/>
  <c r="I24" i="8"/>
  <c r="K24" i="8"/>
  <c r="L24" i="8"/>
  <c r="M24" i="8" s="1"/>
  <c r="O24" i="8"/>
  <c r="Q24" i="8"/>
  <c r="S24" i="8"/>
  <c r="U24" i="8"/>
  <c r="E25" i="8"/>
  <c r="G25" i="8"/>
  <c r="I25" i="8"/>
  <c r="K25" i="8"/>
  <c r="M25" i="8"/>
  <c r="O25" i="8"/>
  <c r="Q25" i="8"/>
  <c r="S25" i="8"/>
  <c r="U25" i="8"/>
  <c r="E29" i="8"/>
  <c r="G29" i="8"/>
  <c r="I29" i="8"/>
  <c r="K29" i="8"/>
  <c r="L29" i="8"/>
  <c r="M29" i="8" s="1"/>
  <c r="O29" i="8"/>
  <c r="Q29" i="8"/>
  <c r="S29" i="8"/>
  <c r="U29" i="8"/>
  <c r="E30" i="8"/>
  <c r="G30" i="8"/>
  <c r="I30" i="8"/>
  <c r="K30" i="8"/>
  <c r="M30" i="8"/>
  <c r="O30" i="8"/>
  <c r="Q30" i="8"/>
  <c r="S30" i="8"/>
  <c r="U30" i="8"/>
  <c r="E31" i="8"/>
  <c r="G31" i="8"/>
  <c r="I31" i="8"/>
  <c r="K31" i="8"/>
  <c r="L31" i="8"/>
  <c r="M31" i="8" s="1"/>
  <c r="O31" i="8"/>
  <c r="Q31" i="8"/>
  <c r="S31" i="8"/>
  <c r="U31" i="8"/>
  <c r="D32" i="8"/>
  <c r="E32" i="8" s="1"/>
  <c r="G32" i="8"/>
  <c r="I32" i="8"/>
  <c r="K32" i="8"/>
  <c r="M32" i="8"/>
  <c r="O32" i="8"/>
  <c r="Q32" i="8"/>
  <c r="S32" i="8"/>
  <c r="U32" i="8"/>
  <c r="D33" i="8"/>
  <c r="E33" i="8" s="1"/>
  <c r="G33" i="8"/>
  <c r="I33" i="8"/>
  <c r="K33" i="8"/>
  <c r="M33" i="8"/>
  <c r="O33" i="8"/>
  <c r="Q33" i="8"/>
  <c r="S33" i="8"/>
  <c r="U33" i="8"/>
  <c r="E34" i="8"/>
  <c r="G34" i="8"/>
  <c r="I34" i="8"/>
  <c r="K34" i="8"/>
  <c r="M34" i="8"/>
  <c r="O34" i="8"/>
  <c r="Q34" i="8"/>
  <c r="S34" i="8"/>
  <c r="U34" i="8"/>
  <c r="E35" i="8"/>
  <c r="G35" i="8"/>
  <c r="I35" i="8"/>
  <c r="K35" i="8"/>
  <c r="M35" i="8"/>
  <c r="O35" i="8"/>
  <c r="Q35" i="8"/>
  <c r="S35" i="8"/>
  <c r="U35" i="8"/>
  <c r="E36" i="8"/>
  <c r="G36" i="8"/>
  <c r="I36" i="8"/>
  <c r="K36" i="8"/>
  <c r="M36" i="8"/>
  <c r="O36" i="8"/>
  <c r="Q36" i="8"/>
  <c r="S36" i="8"/>
  <c r="U36" i="8"/>
  <c r="E37" i="8"/>
  <c r="G37" i="8"/>
  <c r="I37" i="8"/>
  <c r="K37" i="8"/>
  <c r="M37" i="8"/>
  <c r="N37" i="8"/>
  <c r="O37" i="8" s="1"/>
  <c r="Q37" i="8"/>
  <c r="S37" i="8"/>
  <c r="U37" i="8"/>
  <c r="E38" i="8"/>
  <c r="F38" i="8"/>
  <c r="G38" i="8" s="1"/>
  <c r="I38" i="8"/>
  <c r="J38" i="8"/>
  <c r="K38" i="8"/>
  <c r="L38" i="8"/>
  <c r="M38" i="8"/>
  <c r="N38" i="8"/>
  <c r="O38" i="8"/>
  <c r="Q38" i="8"/>
  <c r="S38" i="8"/>
  <c r="U38" i="8"/>
  <c r="E39" i="8"/>
  <c r="G39" i="8"/>
  <c r="I39" i="8"/>
  <c r="J39" i="8"/>
  <c r="K39" i="8"/>
  <c r="L39" i="8"/>
  <c r="M39" i="8"/>
  <c r="N39" i="8"/>
  <c r="O39" i="8"/>
  <c r="Q39" i="8"/>
  <c r="S39" i="8"/>
  <c r="U39" i="8"/>
  <c r="E40" i="8"/>
  <c r="G40" i="8"/>
  <c r="I40" i="8"/>
  <c r="K40" i="8"/>
  <c r="M40" i="8"/>
  <c r="O40" i="8"/>
  <c r="Q40" i="8"/>
  <c r="S40" i="8"/>
  <c r="U40" i="8"/>
  <c r="D41" i="8"/>
  <c r="E41" i="8"/>
  <c r="G41" i="8"/>
  <c r="I41" i="8"/>
  <c r="K41" i="8"/>
  <c r="M41" i="8"/>
  <c r="O41" i="8"/>
  <c r="Q41" i="8"/>
  <c r="S41" i="8"/>
  <c r="U41" i="8"/>
  <c r="E42" i="8"/>
  <c r="G42" i="8"/>
  <c r="I42" i="8"/>
  <c r="K42" i="8"/>
  <c r="L42" i="8"/>
  <c r="M42" i="8"/>
  <c r="N42" i="8"/>
  <c r="O42" i="8"/>
  <c r="Q42" i="8"/>
  <c r="S42" i="8"/>
  <c r="U42" i="8"/>
  <c r="E43" i="8"/>
  <c r="G43" i="8"/>
  <c r="I43" i="8"/>
  <c r="K43" i="8"/>
  <c r="M43" i="8"/>
  <c r="O43" i="8"/>
  <c r="Q43" i="8"/>
  <c r="S43" i="8"/>
  <c r="U43" i="8"/>
  <c r="D44" i="8"/>
  <c r="E44" i="8"/>
  <c r="G44" i="8"/>
  <c r="I44" i="8"/>
  <c r="K44" i="8"/>
  <c r="M44" i="8"/>
  <c r="N44" i="8"/>
  <c r="O44" i="8"/>
  <c r="Q44" i="8"/>
  <c r="S44" i="8"/>
  <c r="U44" i="8"/>
  <c r="D45" i="8"/>
  <c r="E45" i="8" s="1"/>
  <c r="G45" i="8"/>
  <c r="I45" i="8"/>
  <c r="K45" i="8"/>
  <c r="M45" i="8"/>
  <c r="O45" i="8"/>
  <c r="Q45" i="8"/>
  <c r="S45" i="8"/>
  <c r="U45" i="8"/>
  <c r="E46" i="8"/>
  <c r="G46" i="8"/>
  <c r="I46" i="8"/>
  <c r="K46" i="8"/>
  <c r="M46" i="8"/>
  <c r="N46" i="8"/>
  <c r="O46" i="8" s="1"/>
  <c r="Q46" i="8"/>
  <c r="S46" i="8"/>
  <c r="U46" i="8"/>
  <c r="E47" i="8"/>
  <c r="G47" i="8"/>
  <c r="I47" i="8"/>
  <c r="K47" i="8"/>
  <c r="M47" i="8"/>
  <c r="O47" i="8"/>
  <c r="Q47" i="8"/>
  <c r="S47" i="8"/>
  <c r="U47" i="8"/>
  <c r="E48" i="8"/>
  <c r="G48" i="8"/>
  <c r="I48" i="8"/>
  <c r="K48" i="8"/>
  <c r="E52" i="8"/>
  <c r="G52" i="8"/>
  <c r="I52" i="8"/>
  <c r="K52" i="8"/>
  <c r="M52" i="8"/>
  <c r="O52" i="8"/>
  <c r="Q52" i="8"/>
  <c r="S52" i="8"/>
  <c r="U52" i="8"/>
  <c r="E53" i="8"/>
  <c r="G53" i="8"/>
  <c r="I53" i="8"/>
  <c r="J53" i="8"/>
  <c r="K53" i="8" s="1"/>
  <c r="M53" i="8"/>
  <c r="N53" i="8"/>
  <c r="O53" i="8" s="1"/>
  <c r="Q53" i="8"/>
  <c r="S53" i="8"/>
  <c r="U53" i="8"/>
  <c r="E54" i="8"/>
  <c r="G54" i="8"/>
  <c r="I54" i="8"/>
  <c r="K54" i="8"/>
  <c r="M54" i="8"/>
  <c r="O54" i="8"/>
  <c r="Q54" i="8"/>
  <c r="S54" i="8"/>
  <c r="U54" i="8"/>
  <c r="I55" i="8"/>
  <c r="K55" i="8"/>
  <c r="L55" i="8"/>
  <c r="M55" i="8" s="1"/>
  <c r="N55" i="8"/>
  <c r="O55" i="8" s="1"/>
  <c r="Q55" i="8"/>
  <c r="S55" i="8"/>
  <c r="U55" i="8"/>
  <c r="E56" i="8"/>
  <c r="G56" i="8"/>
  <c r="I56" i="8"/>
  <c r="K56" i="8"/>
  <c r="M56" i="8"/>
  <c r="N56" i="8"/>
  <c r="O56" i="8" s="1"/>
  <c r="Q56" i="8"/>
  <c r="S56" i="8"/>
  <c r="U56" i="8"/>
  <c r="D57" i="8"/>
  <c r="E57" i="8" s="1"/>
  <c r="G57" i="8"/>
  <c r="I57" i="8"/>
  <c r="J57" i="8"/>
  <c r="K57" i="8" s="1"/>
  <c r="M57" i="8"/>
  <c r="O57" i="8"/>
  <c r="Q57" i="8"/>
  <c r="S57" i="8"/>
  <c r="U57" i="8"/>
  <c r="E58" i="8"/>
  <c r="G58" i="8"/>
  <c r="I58" i="8"/>
  <c r="K58" i="8"/>
  <c r="M58" i="8"/>
  <c r="O58" i="8"/>
  <c r="Q58" i="8"/>
  <c r="S58" i="8"/>
  <c r="U58" i="8"/>
  <c r="E59" i="8"/>
  <c r="G59" i="8"/>
  <c r="I59" i="8"/>
  <c r="K59" i="8"/>
  <c r="M59" i="8"/>
  <c r="N59" i="8"/>
  <c r="O59" i="8" s="1"/>
  <c r="Q59" i="8"/>
  <c r="S59" i="8"/>
  <c r="U59" i="8"/>
  <c r="E60" i="8"/>
  <c r="G60" i="8"/>
  <c r="I60" i="8"/>
  <c r="K60" i="8"/>
  <c r="M60" i="8"/>
  <c r="O60" i="8"/>
  <c r="Q60" i="8"/>
  <c r="S60" i="8"/>
  <c r="U60" i="8"/>
  <c r="E61" i="8"/>
  <c r="G61" i="8"/>
  <c r="I61" i="8"/>
  <c r="J61" i="8"/>
  <c r="K61" i="8"/>
  <c r="L61" i="8"/>
  <c r="M61" i="8"/>
  <c r="O61" i="8"/>
  <c r="Q61" i="8"/>
  <c r="S61" i="8"/>
  <c r="U61" i="8"/>
  <c r="E62" i="8"/>
  <c r="G62" i="8"/>
  <c r="I62" i="8"/>
  <c r="K62" i="8"/>
  <c r="M62" i="8"/>
  <c r="O62" i="8"/>
  <c r="Q62" i="8"/>
  <c r="S62" i="8"/>
  <c r="U62" i="8"/>
  <c r="D63" i="8"/>
  <c r="E63" i="8" s="1"/>
  <c r="G63" i="8"/>
  <c r="I63" i="8"/>
  <c r="J63" i="8"/>
  <c r="K63" i="8" s="1"/>
  <c r="L63" i="8"/>
  <c r="M63" i="8" s="1"/>
  <c r="O63" i="8"/>
  <c r="Q63" i="8"/>
  <c r="S63" i="8"/>
  <c r="U63" i="8"/>
  <c r="E64" i="8"/>
  <c r="G64" i="8"/>
  <c r="I64" i="8"/>
  <c r="K64" i="8"/>
  <c r="M64" i="8"/>
  <c r="O64" i="8"/>
  <c r="Q64" i="8"/>
  <c r="S64" i="8"/>
  <c r="U64" i="8"/>
  <c r="E65" i="8"/>
  <c r="G65" i="8"/>
  <c r="I65" i="8"/>
  <c r="J65" i="8"/>
  <c r="K65" i="8" s="1"/>
  <c r="M65" i="8"/>
  <c r="O65" i="8"/>
  <c r="Q65" i="8"/>
  <c r="S65" i="8"/>
  <c r="U65" i="8"/>
  <c r="E66" i="8"/>
  <c r="G66" i="8"/>
  <c r="I66" i="8"/>
  <c r="K66" i="8"/>
  <c r="M66" i="8"/>
  <c r="N66" i="8"/>
  <c r="O66" i="8" s="1"/>
  <c r="Q66" i="8"/>
  <c r="S66" i="8"/>
  <c r="U66" i="8"/>
  <c r="E67" i="8"/>
  <c r="G67" i="8"/>
  <c r="I67" i="8"/>
  <c r="K67" i="8"/>
  <c r="L67" i="8"/>
  <c r="M67" i="8" s="1"/>
  <c r="O67" i="8"/>
  <c r="Q67" i="8"/>
  <c r="S67" i="8"/>
  <c r="U67" i="8"/>
  <c r="E68" i="8"/>
  <c r="G68" i="8"/>
  <c r="I68" i="8"/>
  <c r="J68" i="8"/>
  <c r="K68" i="8" s="1"/>
  <c r="L68" i="8"/>
  <c r="M68" i="8" s="1"/>
  <c r="N68" i="8"/>
  <c r="O68" i="8" s="1"/>
  <c r="Q68" i="8"/>
  <c r="S68" i="8"/>
  <c r="U68" i="8"/>
  <c r="E69" i="8"/>
  <c r="F69" i="8"/>
  <c r="G69" i="8" s="1"/>
  <c r="I69" i="8"/>
  <c r="J69" i="8"/>
  <c r="K69" i="8" s="1"/>
  <c r="L69" i="8"/>
  <c r="M69" i="8" s="1"/>
  <c r="O69" i="8"/>
  <c r="Q69" i="8"/>
  <c r="S69" i="8"/>
  <c r="U69" i="8"/>
  <c r="E70" i="8"/>
  <c r="G70" i="8"/>
  <c r="I70" i="8"/>
  <c r="K70" i="8"/>
  <c r="M70" i="8"/>
  <c r="O70" i="8"/>
  <c r="Q70" i="8"/>
  <c r="S70" i="8"/>
  <c r="U70" i="8"/>
  <c r="E71" i="8"/>
  <c r="F71" i="8"/>
  <c r="G71" i="8" s="1"/>
  <c r="I71" i="8"/>
  <c r="E72" i="8"/>
  <c r="G72" i="8"/>
  <c r="I72" i="8"/>
  <c r="K72" i="8"/>
  <c r="M72" i="8"/>
  <c r="O72" i="8"/>
  <c r="Q72" i="8"/>
  <c r="S72" i="8"/>
  <c r="U72" i="8"/>
  <c r="D76" i="8"/>
  <c r="E76" i="8" s="1"/>
  <c r="G76" i="8"/>
  <c r="I76" i="8"/>
  <c r="K76" i="8"/>
  <c r="L76" i="8"/>
  <c r="M76" i="8" s="1"/>
  <c r="O76" i="8"/>
  <c r="Q76" i="8"/>
  <c r="S76" i="8"/>
  <c r="U76" i="8"/>
  <c r="E77" i="8"/>
  <c r="G77" i="8"/>
  <c r="I77" i="8"/>
  <c r="K77" i="8"/>
  <c r="M77" i="8"/>
  <c r="O77" i="8"/>
  <c r="Q77" i="8"/>
  <c r="S77" i="8"/>
  <c r="U77" i="8"/>
  <c r="E78" i="8"/>
  <c r="G78" i="8"/>
  <c r="I78" i="8"/>
  <c r="K78" i="8"/>
  <c r="M78" i="8"/>
  <c r="N78" i="8"/>
  <c r="O78" i="8" s="1"/>
  <c r="Q78" i="8"/>
  <c r="S78" i="8"/>
  <c r="U78" i="8"/>
  <c r="E79" i="8"/>
  <c r="G79" i="8"/>
  <c r="I79" i="8"/>
  <c r="K79" i="8"/>
  <c r="L79" i="8"/>
  <c r="M79" i="8" s="1"/>
  <c r="N79" i="8"/>
  <c r="O79" i="8" s="1"/>
  <c r="Q79" i="8"/>
  <c r="S79" i="8"/>
  <c r="U79" i="8"/>
  <c r="E80" i="8"/>
  <c r="G80" i="8"/>
  <c r="I80" i="8"/>
  <c r="K80" i="8"/>
  <c r="M80" i="8"/>
  <c r="N80" i="8"/>
  <c r="O80" i="8" s="1"/>
  <c r="Q80" i="8"/>
  <c r="S80" i="8"/>
  <c r="U80" i="8"/>
  <c r="E81" i="8"/>
  <c r="G81" i="8"/>
  <c r="I81" i="8"/>
  <c r="K81" i="8"/>
  <c r="M81" i="8"/>
  <c r="O81" i="8"/>
  <c r="Q81" i="8"/>
  <c r="S81" i="8"/>
  <c r="U81" i="8"/>
  <c r="E82" i="8"/>
  <c r="G82" i="8"/>
  <c r="I82" i="8"/>
  <c r="J82" i="8"/>
  <c r="K82" i="8" s="1"/>
  <c r="L82" i="8"/>
  <c r="M82" i="8" s="1"/>
  <c r="N82" i="8"/>
  <c r="O82" i="8" s="1"/>
  <c r="Q82" i="8"/>
  <c r="S82" i="8"/>
  <c r="U82" i="8"/>
  <c r="E83" i="8"/>
  <c r="G83" i="8"/>
  <c r="I83" i="8"/>
  <c r="K83" i="8"/>
  <c r="M83" i="8"/>
  <c r="O83" i="8"/>
  <c r="Q83" i="8"/>
  <c r="S83" i="8"/>
  <c r="U83" i="8"/>
  <c r="E84" i="8"/>
  <c r="G84" i="8"/>
  <c r="I84" i="8"/>
  <c r="K84" i="8"/>
  <c r="M84" i="8"/>
  <c r="O84" i="8"/>
  <c r="Q84" i="8"/>
  <c r="S84" i="8"/>
  <c r="U84" i="8"/>
  <c r="G85" i="8"/>
  <c r="I85" i="8"/>
  <c r="K85" i="8"/>
  <c r="L85" i="8"/>
  <c r="M85" i="8" s="1"/>
  <c r="O85" i="8"/>
  <c r="Q85" i="8"/>
  <c r="S85" i="8"/>
  <c r="U85" i="8"/>
  <c r="E86" i="8"/>
  <c r="G86" i="8"/>
  <c r="I86" i="8"/>
  <c r="J86" i="8"/>
  <c r="K86" i="8" s="1"/>
  <c r="M86" i="8"/>
  <c r="O86" i="8"/>
  <c r="Q86" i="8"/>
  <c r="S86" i="8"/>
  <c r="U86" i="8"/>
  <c r="E87" i="8"/>
  <c r="G87" i="8"/>
  <c r="I87" i="8"/>
  <c r="J87" i="8"/>
  <c r="K87" i="8" s="1"/>
  <c r="L87" i="8"/>
  <c r="M87" i="8" s="1"/>
  <c r="O87" i="8"/>
  <c r="Q87" i="8"/>
  <c r="S87" i="8"/>
  <c r="U87" i="8"/>
  <c r="E88" i="8"/>
  <c r="G88" i="8"/>
  <c r="I88" i="8"/>
  <c r="K88" i="8"/>
  <c r="M88" i="8"/>
  <c r="N88" i="8"/>
  <c r="O88" i="8" s="1"/>
  <c r="Q88" i="8"/>
  <c r="S88" i="8"/>
  <c r="U88" i="8"/>
  <c r="E89" i="8"/>
  <c r="G89" i="8"/>
  <c r="I89" i="8"/>
  <c r="K89" i="8"/>
  <c r="M89" i="8"/>
  <c r="O89" i="8"/>
  <c r="Q89" i="8"/>
  <c r="S89" i="8"/>
  <c r="U89" i="8"/>
  <c r="E90" i="8"/>
  <c r="G90" i="8"/>
  <c r="I90" i="8"/>
  <c r="K90" i="8"/>
  <c r="M90" i="8"/>
  <c r="O90" i="8"/>
  <c r="Q90" i="8"/>
  <c r="S90" i="8"/>
  <c r="U90" i="8"/>
  <c r="E91" i="8"/>
  <c r="G91" i="8"/>
  <c r="I91" i="8"/>
  <c r="K91" i="8"/>
  <c r="L91" i="8"/>
  <c r="M91" i="8"/>
  <c r="O91" i="8"/>
  <c r="Q91" i="8"/>
  <c r="S91" i="8"/>
  <c r="U91" i="8"/>
  <c r="D92" i="8"/>
  <c r="E92" i="8"/>
  <c r="G92" i="8"/>
  <c r="I92" i="8"/>
  <c r="K92" i="8"/>
  <c r="M92" i="8"/>
  <c r="O92" i="8"/>
  <c r="Q92" i="8"/>
  <c r="S92" i="8"/>
  <c r="U92" i="8"/>
  <c r="E93" i="8"/>
  <c r="G93" i="8"/>
  <c r="I93" i="8"/>
  <c r="K93" i="8"/>
  <c r="M93" i="8"/>
  <c r="O93" i="8"/>
  <c r="Q93" i="8"/>
  <c r="S93" i="8"/>
  <c r="U93" i="8"/>
  <c r="E94" i="8"/>
  <c r="G94" i="8"/>
  <c r="I94" i="8"/>
  <c r="J94" i="8"/>
  <c r="K94" i="8"/>
  <c r="M94" i="8"/>
  <c r="O94" i="8"/>
  <c r="Q94" i="8"/>
  <c r="S94" i="8"/>
  <c r="U94" i="8"/>
  <c r="E95" i="8"/>
  <c r="G95" i="8"/>
  <c r="I95" i="8"/>
  <c r="K95" i="8"/>
  <c r="L95" i="8"/>
  <c r="M95" i="8" s="1"/>
  <c r="S95" i="8"/>
  <c r="U95" i="8"/>
  <c r="E99" i="8"/>
  <c r="G99" i="8"/>
  <c r="I99" i="8"/>
  <c r="K99" i="8"/>
  <c r="M99" i="8"/>
  <c r="O99" i="8"/>
  <c r="Q99" i="8"/>
  <c r="S99" i="8"/>
  <c r="U99" i="8"/>
  <c r="E100" i="8"/>
  <c r="G100" i="8"/>
  <c r="I100" i="8"/>
  <c r="K100" i="8"/>
  <c r="L100" i="8"/>
  <c r="M100" i="8" s="1"/>
  <c r="N100" i="8"/>
  <c r="O100" i="8" s="1"/>
  <c r="Q100" i="8"/>
  <c r="S100" i="8"/>
  <c r="U100" i="8"/>
  <c r="E101" i="8"/>
  <c r="G101" i="8"/>
  <c r="I101" i="8"/>
  <c r="K101" i="8"/>
  <c r="L101" i="8"/>
  <c r="M101" i="8" s="1"/>
  <c r="O101" i="8"/>
  <c r="Q101" i="8"/>
  <c r="S101" i="8"/>
  <c r="U101" i="8"/>
  <c r="E102" i="8"/>
  <c r="G102" i="8"/>
  <c r="I102" i="8"/>
  <c r="J102" i="8"/>
  <c r="K102" i="8"/>
  <c r="L102" i="8"/>
  <c r="M102" i="8"/>
  <c r="N102" i="8"/>
  <c r="O102" i="8"/>
  <c r="Q102" i="8"/>
  <c r="S102" i="8"/>
  <c r="U102" i="8"/>
  <c r="E103" i="8"/>
  <c r="G103" i="8"/>
  <c r="I103" i="8"/>
  <c r="K103" i="8"/>
  <c r="M103" i="8"/>
  <c r="O103" i="8"/>
  <c r="Q103" i="8"/>
  <c r="S103" i="8"/>
  <c r="U103" i="8"/>
  <c r="E104" i="8"/>
  <c r="G104" i="8"/>
  <c r="I104" i="8"/>
  <c r="K104" i="8"/>
  <c r="L104" i="8"/>
  <c r="M104" i="8"/>
  <c r="O104" i="8"/>
  <c r="Q104" i="8"/>
  <c r="S104" i="8"/>
  <c r="U104" i="8"/>
  <c r="E105" i="8"/>
  <c r="G105" i="8"/>
  <c r="I105" i="8"/>
  <c r="K105" i="8"/>
  <c r="M105" i="8"/>
  <c r="O105" i="8"/>
  <c r="Q105" i="8"/>
  <c r="S105" i="8"/>
  <c r="U105" i="8"/>
  <c r="E106" i="8"/>
  <c r="G106" i="8"/>
  <c r="I106" i="8"/>
  <c r="K106" i="8"/>
  <c r="M106" i="8"/>
  <c r="O106" i="8"/>
  <c r="Q106" i="8"/>
  <c r="S106" i="8"/>
  <c r="U106" i="8"/>
  <c r="E107" i="8"/>
  <c r="F107" i="8"/>
  <c r="G107" i="8" s="1"/>
  <c r="I107" i="8"/>
  <c r="K107" i="8"/>
  <c r="M107" i="8"/>
  <c r="O107" i="8"/>
  <c r="Q107" i="8"/>
  <c r="S107" i="8"/>
  <c r="U107" i="8"/>
  <c r="E108" i="8"/>
  <c r="G108" i="8"/>
  <c r="I108" i="8"/>
  <c r="J108" i="8"/>
  <c r="K108" i="8" s="1"/>
  <c r="L108" i="8"/>
  <c r="M108" i="8" s="1"/>
  <c r="O108" i="8"/>
  <c r="Q108" i="8"/>
  <c r="S108" i="8"/>
  <c r="U108" i="8"/>
  <c r="E109" i="8"/>
  <c r="G109" i="8"/>
  <c r="I109" i="8"/>
  <c r="K109" i="8"/>
  <c r="M109" i="8"/>
  <c r="O109" i="8"/>
  <c r="Q109" i="8"/>
  <c r="S109" i="8"/>
  <c r="U109" i="8"/>
  <c r="E110" i="8"/>
  <c r="G110" i="8"/>
  <c r="I110" i="8"/>
  <c r="K110" i="8"/>
  <c r="M110" i="8"/>
  <c r="O110" i="8"/>
  <c r="S110" i="8"/>
  <c r="U110" i="8"/>
  <c r="E111" i="8"/>
  <c r="G111" i="8"/>
  <c r="I111" i="8"/>
  <c r="K111" i="8"/>
  <c r="M111" i="8"/>
  <c r="O111" i="8"/>
  <c r="Q111" i="8"/>
  <c r="S111" i="8"/>
  <c r="U111" i="8"/>
  <c r="E112" i="8"/>
  <c r="G112" i="8"/>
  <c r="I112" i="8"/>
  <c r="K112" i="8"/>
  <c r="L112" i="8"/>
  <c r="M112" i="8" s="1"/>
  <c r="O112" i="8"/>
  <c r="Q112" i="8"/>
  <c r="S112" i="8"/>
  <c r="U112" i="8"/>
  <c r="E113" i="8"/>
  <c r="G113" i="8"/>
  <c r="I113" i="8"/>
  <c r="K113" i="8"/>
  <c r="M113" i="8"/>
  <c r="O113" i="8"/>
  <c r="Q113" i="8"/>
  <c r="S113" i="8"/>
  <c r="U113" i="8"/>
  <c r="D114" i="8"/>
  <c r="E114" i="8"/>
  <c r="G114" i="8"/>
  <c r="I114" i="8"/>
  <c r="K114" i="8"/>
  <c r="M114" i="8"/>
  <c r="O114" i="8"/>
  <c r="Q114" i="8"/>
  <c r="S114" i="8"/>
  <c r="U114" i="8"/>
  <c r="E115" i="8"/>
  <c r="G115" i="8"/>
  <c r="I115" i="8"/>
  <c r="K115" i="8"/>
  <c r="L115" i="8"/>
  <c r="M115" i="8"/>
  <c r="O115" i="8"/>
  <c r="Q115" i="8"/>
  <c r="S115" i="8"/>
  <c r="U115" i="8"/>
  <c r="G116" i="8"/>
  <c r="I116" i="8"/>
  <c r="K116" i="8"/>
  <c r="M116" i="8"/>
  <c r="O116" i="8"/>
  <c r="Q116" i="8"/>
  <c r="S116" i="8"/>
  <c r="U116" i="8"/>
  <c r="E117" i="8"/>
  <c r="G117" i="8"/>
  <c r="I117" i="8"/>
  <c r="K117" i="8"/>
  <c r="M117" i="8"/>
  <c r="O117" i="8"/>
  <c r="Q117" i="8"/>
  <c r="S117" i="8"/>
  <c r="U117" i="8"/>
  <c r="E118" i="8"/>
  <c r="G118" i="8"/>
  <c r="I118" i="8"/>
  <c r="J118" i="8"/>
  <c r="K118" i="8"/>
  <c r="L118" i="8"/>
  <c r="M118" i="8"/>
  <c r="N118" i="8"/>
  <c r="O118" i="8"/>
  <c r="Q118" i="8"/>
  <c r="S118" i="8"/>
  <c r="U118" i="8"/>
  <c r="E122" i="8"/>
  <c r="G122" i="8"/>
  <c r="I122" i="8"/>
  <c r="J122" i="8"/>
  <c r="K122" i="8"/>
  <c r="M122" i="8"/>
  <c r="O122" i="8"/>
  <c r="Q122" i="8"/>
  <c r="S122" i="8"/>
  <c r="U122" i="8"/>
  <c r="E123" i="8"/>
  <c r="G123" i="8"/>
  <c r="I123" i="8"/>
  <c r="K123" i="8"/>
  <c r="M123" i="8"/>
  <c r="O123" i="8"/>
  <c r="Q123" i="8"/>
  <c r="S123" i="8"/>
  <c r="U123" i="8"/>
  <c r="E124" i="8"/>
  <c r="G124" i="8"/>
  <c r="I124" i="8"/>
  <c r="K124" i="8"/>
  <c r="M124" i="8"/>
  <c r="O124" i="8"/>
  <c r="Q124" i="8"/>
  <c r="S124" i="8"/>
  <c r="U124" i="8"/>
  <c r="E125" i="8"/>
  <c r="G125" i="8"/>
  <c r="I125" i="8"/>
  <c r="K125" i="8"/>
  <c r="L125" i="8"/>
  <c r="M125" i="8" s="1"/>
  <c r="O125" i="8"/>
  <c r="Q125" i="8"/>
  <c r="S125" i="8"/>
  <c r="U125" i="8"/>
  <c r="E126" i="8"/>
  <c r="G126" i="8"/>
  <c r="I126" i="8"/>
  <c r="K126" i="8"/>
  <c r="M126" i="8"/>
  <c r="O126" i="8"/>
  <c r="Q126" i="8"/>
  <c r="S126" i="8"/>
  <c r="U126" i="8"/>
  <c r="E127" i="8"/>
  <c r="G127" i="8"/>
  <c r="I127" i="8"/>
  <c r="K127" i="8"/>
  <c r="L127" i="8"/>
  <c r="M127" i="8" s="1"/>
  <c r="O127" i="8"/>
  <c r="Q127" i="8"/>
  <c r="S127" i="8"/>
  <c r="U127" i="8"/>
  <c r="E128" i="8"/>
  <c r="G128" i="8"/>
  <c r="I128" i="8"/>
  <c r="K128" i="8"/>
  <c r="M128" i="8"/>
  <c r="O128" i="8"/>
  <c r="Q128" i="8"/>
  <c r="S128" i="8"/>
  <c r="U128" i="8"/>
  <c r="E129" i="8"/>
  <c r="G129" i="8"/>
  <c r="I129" i="8"/>
  <c r="K129" i="8"/>
  <c r="M129" i="8"/>
  <c r="O129" i="8"/>
  <c r="Q129" i="8"/>
  <c r="S129" i="8"/>
  <c r="U129" i="8"/>
  <c r="E130" i="8"/>
  <c r="F130" i="8"/>
  <c r="G130" i="8" s="1"/>
  <c r="I130" i="8"/>
  <c r="J130" i="8"/>
  <c r="K130" i="8"/>
  <c r="L130" i="8"/>
  <c r="M130" i="8"/>
  <c r="N130" i="8"/>
  <c r="O130" i="8"/>
  <c r="Q130" i="8"/>
  <c r="S130" i="8"/>
  <c r="U130" i="8"/>
  <c r="E131" i="8"/>
  <c r="G131" i="8"/>
  <c r="I131" i="8"/>
  <c r="K131" i="8"/>
  <c r="M131" i="8"/>
  <c r="N131" i="8"/>
  <c r="O131" i="8"/>
  <c r="Q131" i="8"/>
  <c r="S131" i="8"/>
  <c r="U131" i="8"/>
  <c r="E132" i="8"/>
  <c r="G132" i="8"/>
  <c r="I132" i="8"/>
  <c r="K132" i="8"/>
  <c r="M132" i="8"/>
  <c r="N132" i="8"/>
  <c r="O132" i="8"/>
  <c r="Q132" i="8"/>
  <c r="S132" i="8"/>
  <c r="U132" i="8"/>
  <c r="E133" i="8"/>
  <c r="G133" i="8"/>
  <c r="I133" i="8"/>
  <c r="K133" i="8"/>
  <c r="M133" i="8"/>
  <c r="O133" i="8"/>
  <c r="Q133" i="8"/>
  <c r="S133" i="8"/>
  <c r="U133" i="8"/>
  <c r="E134" i="8"/>
  <c r="G134" i="8"/>
  <c r="I134" i="8"/>
  <c r="K134" i="8"/>
  <c r="M134" i="8"/>
  <c r="O134" i="8"/>
  <c r="Q134" i="8"/>
  <c r="S134" i="8"/>
  <c r="U134" i="8"/>
  <c r="D135" i="8"/>
  <c r="E135" i="8" s="1"/>
  <c r="G135" i="8"/>
  <c r="I135" i="8"/>
  <c r="J135" i="8"/>
  <c r="K135" i="8"/>
  <c r="M135" i="8"/>
  <c r="N135" i="8"/>
  <c r="O135" i="8" s="1"/>
  <c r="Q135" i="8"/>
  <c r="S135" i="8"/>
  <c r="U135" i="8"/>
  <c r="D136" i="8"/>
  <c r="E136" i="8" s="1"/>
  <c r="G136" i="8"/>
  <c r="I136" i="8"/>
  <c r="K136" i="8"/>
  <c r="M136" i="8"/>
  <c r="O136" i="8"/>
  <c r="Q136" i="8"/>
  <c r="S136" i="8"/>
  <c r="U136" i="8"/>
  <c r="E137" i="8"/>
  <c r="G137" i="8"/>
  <c r="I137" i="8"/>
  <c r="K137" i="8"/>
  <c r="M137" i="8"/>
  <c r="O137" i="8"/>
  <c r="Q137" i="8"/>
  <c r="S137" i="8"/>
  <c r="U137" i="8"/>
  <c r="E138" i="8"/>
  <c r="G138" i="8"/>
  <c r="I138" i="8"/>
  <c r="K138" i="8"/>
  <c r="M138" i="8"/>
  <c r="O138" i="8"/>
  <c r="Q138" i="8"/>
  <c r="S138" i="8"/>
  <c r="U138" i="8"/>
  <c r="E139" i="8"/>
  <c r="G139" i="8"/>
  <c r="I139" i="8"/>
  <c r="K139" i="8"/>
  <c r="M139" i="8"/>
  <c r="O139" i="8"/>
  <c r="Q139" i="8"/>
  <c r="S139" i="8"/>
  <c r="U139" i="8"/>
  <c r="E140" i="8"/>
  <c r="G140" i="8"/>
  <c r="I140" i="8"/>
  <c r="K140" i="8"/>
  <c r="M140" i="8"/>
  <c r="O140" i="8"/>
  <c r="Q140" i="8"/>
  <c r="S140" i="8"/>
  <c r="U140" i="8"/>
  <c r="D141" i="8"/>
  <c r="E141" i="8" s="1"/>
  <c r="G141" i="8"/>
  <c r="I141" i="8"/>
  <c r="J141" i="8"/>
  <c r="K141" i="8" s="1"/>
  <c r="L141" i="8"/>
  <c r="M141" i="8" s="1"/>
  <c r="O141" i="8"/>
  <c r="Q141" i="8"/>
  <c r="S141" i="8"/>
  <c r="U141" i="8"/>
  <c r="E145" i="8"/>
  <c r="G145" i="8"/>
  <c r="I145" i="8"/>
  <c r="K145" i="8"/>
  <c r="L145" i="8"/>
  <c r="M145" i="8" s="1"/>
  <c r="O145" i="8"/>
  <c r="Q145" i="8"/>
  <c r="S145" i="8"/>
  <c r="U145" i="8"/>
  <c r="E146" i="8"/>
  <c r="G146" i="8"/>
  <c r="I146" i="8"/>
  <c r="K146" i="8"/>
  <c r="M146" i="8"/>
  <c r="N146" i="8"/>
  <c r="O146" i="8" s="1"/>
  <c r="Q146" i="8"/>
  <c r="S146" i="8"/>
  <c r="U146" i="8"/>
  <c r="E147" i="8"/>
  <c r="G147" i="8"/>
  <c r="I147" i="8"/>
  <c r="K147" i="8"/>
  <c r="L147" i="8"/>
  <c r="M147" i="8"/>
  <c r="O147" i="8"/>
  <c r="Q147" i="8"/>
  <c r="S147" i="8"/>
  <c r="U147" i="8"/>
  <c r="E148" i="8"/>
  <c r="G148" i="8"/>
  <c r="I148" i="8"/>
  <c r="K148" i="8"/>
  <c r="L148" i="8"/>
  <c r="M148" i="8"/>
  <c r="N148" i="8"/>
  <c r="O148" i="8"/>
  <c r="Q148" i="8"/>
  <c r="S148" i="8"/>
  <c r="U148" i="8"/>
  <c r="E149" i="8"/>
  <c r="G149" i="8"/>
  <c r="I149" i="8"/>
  <c r="K149" i="8"/>
  <c r="M149" i="8"/>
  <c r="O149" i="8"/>
  <c r="Q149" i="8"/>
  <c r="S149" i="8"/>
  <c r="U149" i="8"/>
  <c r="E150" i="8"/>
  <c r="G150" i="8"/>
  <c r="I150" i="8"/>
  <c r="K150" i="8"/>
  <c r="M150" i="8"/>
  <c r="O150" i="8"/>
  <c r="Q150" i="8"/>
  <c r="S150" i="8"/>
  <c r="U150" i="8"/>
  <c r="E151" i="8"/>
  <c r="G151" i="8"/>
  <c r="I151" i="8"/>
  <c r="K151" i="8"/>
  <c r="M151" i="8"/>
  <c r="N151" i="8"/>
  <c r="O151" i="8"/>
  <c r="Q151" i="8"/>
  <c r="S151" i="8"/>
  <c r="U151" i="8"/>
  <c r="E152" i="8"/>
  <c r="G152" i="8"/>
  <c r="I152" i="8"/>
  <c r="K152" i="8"/>
  <c r="M152" i="8"/>
  <c r="N152" i="8"/>
  <c r="O152" i="8"/>
  <c r="Q152" i="8"/>
  <c r="S152" i="8"/>
  <c r="U152" i="8"/>
  <c r="E153" i="8"/>
  <c r="G153" i="8"/>
  <c r="I153" i="8"/>
  <c r="K153" i="8"/>
  <c r="M153" i="8"/>
  <c r="N153" i="8"/>
  <c r="O153" i="8"/>
  <c r="Q153" i="8"/>
  <c r="S153" i="8"/>
  <c r="U153" i="8"/>
  <c r="E154" i="8"/>
  <c r="G154" i="8"/>
  <c r="I154" i="8"/>
  <c r="K154" i="8"/>
  <c r="M154" i="8"/>
  <c r="O154" i="8"/>
  <c r="Q154" i="8"/>
  <c r="S154" i="8"/>
  <c r="U154" i="8"/>
  <c r="E155" i="8"/>
  <c r="G155" i="8"/>
  <c r="I155" i="8"/>
  <c r="K155" i="8"/>
  <c r="M155" i="8"/>
  <c r="O155" i="8"/>
  <c r="Q155" i="8"/>
  <c r="S155" i="8"/>
  <c r="U155" i="8"/>
  <c r="E156" i="8"/>
  <c r="G156" i="8"/>
  <c r="I156" i="8"/>
  <c r="K156" i="8"/>
  <c r="M156" i="8"/>
  <c r="O156" i="8"/>
  <c r="Q156" i="8"/>
  <c r="S156" i="8"/>
  <c r="U156" i="8"/>
  <c r="E157" i="8"/>
  <c r="G157" i="8"/>
  <c r="I157" i="8"/>
  <c r="J157" i="8"/>
  <c r="K157" i="8" s="1"/>
  <c r="L157" i="8"/>
  <c r="M157" i="8" s="1"/>
  <c r="N157" i="8"/>
  <c r="O157" i="8" s="1"/>
  <c r="Q157" i="8"/>
  <c r="S157" i="8"/>
  <c r="U157" i="8"/>
  <c r="E158" i="8"/>
  <c r="G158" i="8"/>
  <c r="I158" i="8"/>
  <c r="K158" i="8"/>
  <c r="M158" i="8"/>
  <c r="O158" i="8"/>
  <c r="Q158" i="8"/>
  <c r="S158" i="8"/>
  <c r="U158" i="8"/>
  <c r="E159" i="8"/>
  <c r="G159" i="8"/>
  <c r="I159" i="8"/>
  <c r="K159" i="8"/>
  <c r="M159" i="8"/>
  <c r="O159" i="8"/>
  <c r="Q159" i="8"/>
  <c r="S159" i="8"/>
  <c r="U159" i="8"/>
  <c r="E160" i="8"/>
  <c r="G160" i="8"/>
  <c r="I160" i="8"/>
  <c r="K160" i="8"/>
  <c r="M160" i="8"/>
  <c r="N160" i="8"/>
  <c r="O160" i="8" s="1"/>
  <c r="Q160" i="8"/>
  <c r="S160" i="8"/>
  <c r="U160" i="8"/>
  <c r="E161" i="8"/>
  <c r="G161" i="8"/>
  <c r="I161" i="8"/>
  <c r="K161" i="8"/>
  <c r="L161" i="8"/>
  <c r="M161" i="8"/>
  <c r="O161" i="8"/>
  <c r="Q161" i="8"/>
  <c r="S161" i="8"/>
  <c r="U161" i="8"/>
  <c r="E162" i="8"/>
  <c r="G162" i="8"/>
  <c r="I162" i="8"/>
  <c r="K162" i="8"/>
  <c r="L162" i="8"/>
  <c r="M162" i="8"/>
  <c r="N162" i="8"/>
  <c r="O162" i="8"/>
  <c r="Q162" i="8"/>
  <c r="S162" i="8"/>
  <c r="U162" i="8"/>
  <c r="E163" i="8"/>
  <c r="G163" i="8"/>
  <c r="I163" i="8"/>
  <c r="K163" i="8"/>
  <c r="M163" i="8"/>
  <c r="O163" i="8"/>
  <c r="Q163" i="8"/>
  <c r="S163" i="8"/>
  <c r="U163" i="8"/>
  <c r="E164" i="8"/>
  <c r="G164" i="8"/>
  <c r="I164" i="8"/>
  <c r="J164" i="8"/>
  <c r="K164" i="8" s="1"/>
  <c r="M164" i="8"/>
  <c r="O164" i="8"/>
  <c r="Q164" i="8"/>
  <c r="S164" i="8"/>
  <c r="U164" i="8"/>
  <c r="E168" i="8"/>
  <c r="G168" i="8"/>
  <c r="I168" i="8"/>
  <c r="K168" i="8"/>
  <c r="L168" i="8"/>
  <c r="M168" i="8" s="1"/>
  <c r="N168" i="8"/>
  <c r="O168" i="8" s="1"/>
  <c r="Q168" i="8"/>
  <c r="S168" i="8"/>
  <c r="U168" i="8"/>
  <c r="E169" i="8"/>
  <c r="G169" i="8"/>
  <c r="I169" i="8"/>
  <c r="K169" i="8"/>
  <c r="L169" i="8"/>
  <c r="M169" i="8" s="1"/>
  <c r="O169" i="8"/>
  <c r="Q169" i="8"/>
  <c r="S169" i="8"/>
  <c r="U169" i="8"/>
  <c r="E170" i="8"/>
  <c r="G170" i="8"/>
  <c r="I170" i="8"/>
  <c r="K170" i="8"/>
  <c r="M170" i="8"/>
  <c r="N170" i="8"/>
  <c r="O170" i="8"/>
  <c r="Q170" i="8"/>
  <c r="S170" i="8"/>
  <c r="U170" i="8"/>
  <c r="E171" i="8"/>
  <c r="G171" i="8"/>
  <c r="I171" i="8"/>
  <c r="J171" i="8"/>
  <c r="K171" i="8"/>
  <c r="M171" i="8"/>
  <c r="O171" i="8"/>
  <c r="Q171" i="8"/>
  <c r="S171" i="8"/>
  <c r="U171" i="8"/>
  <c r="E172" i="8"/>
  <c r="G172" i="8"/>
  <c r="I172" i="8"/>
  <c r="K172" i="8"/>
  <c r="M172" i="8"/>
  <c r="O172" i="8"/>
  <c r="Q172" i="8"/>
  <c r="S172" i="8"/>
  <c r="U172" i="8"/>
  <c r="E173" i="8"/>
  <c r="G173" i="8"/>
  <c r="I173" i="8"/>
  <c r="K173" i="8"/>
  <c r="L173" i="8"/>
  <c r="M173" i="8"/>
  <c r="O173" i="8"/>
  <c r="Q173" i="8"/>
  <c r="S173" i="8"/>
  <c r="U173" i="8"/>
  <c r="E174" i="8"/>
  <c r="G174" i="8"/>
  <c r="I174" i="8"/>
  <c r="K174" i="8"/>
  <c r="M174" i="8"/>
  <c r="O174" i="8"/>
  <c r="Q174" i="8"/>
  <c r="S174" i="8"/>
  <c r="U174" i="8"/>
  <c r="E175" i="8"/>
  <c r="G175" i="8"/>
  <c r="I175" i="8"/>
  <c r="K175" i="8"/>
  <c r="M175" i="8"/>
  <c r="N175" i="8"/>
  <c r="O175" i="8"/>
  <c r="Q175" i="8"/>
  <c r="S175" i="8"/>
  <c r="U175" i="8"/>
  <c r="D176" i="8"/>
  <c r="E176" i="8" s="1"/>
  <c r="F176" i="8"/>
  <c r="G176" i="8" s="1"/>
  <c r="I176" i="8"/>
  <c r="K176" i="8"/>
  <c r="M176" i="8"/>
  <c r="N176" i="8"/>
  <c r="O176" i="8"/>
  <c r="Q176" i="8"/>
  <c r="S176" i="8"/>
  <c r="U176" i="8"/>
  <c r="E177" i="8"/>
  <c r="G177" i="8"/>
  <c r="I177" i="8"/>
  <c r="K177" i="8"/>
  <c r="M177" i="8"/>
  <c r="O177" i="8"/>
  <c r="Q177" i="8"/>
  <c r="S177" i="8"/>
  <c r="U177" i="8"/>
  <c r="E178" i="8"/>
  <c r="G178" i="8"/>
  <c r="I178" i="8"/>
  <c r="K178" i="8"/>
  <c r="M178" i="8"/>
  <c r="O178" i="8"/>
  <c r="Q178" i="8"/>
  <c r="S178" i="8"/>
  <c r="U178" i="8"/>
  <c r="E179" i="8"/>
  <c r="F179" i="8"/>
  <c r="G179" i="8"/>
  <c r="I179" i="8"/>
  <c r="K179" i="8"/>
  <c r="M179" i="8"/>
  <c r="O179" i="8"/>
  <c r="Q179" i="8"/>
  <c r="S179" i="8"/>
  <c r="U179" i="8"/>
  <c r="E180" i="8"/>
  <c r="G180" i="8"/>
  <c r="I180" i="8"/>
  <c r="K180" i="8"/>
  <c r="M180" i="8"/>
  <c r="O180" i="8"/>
  <c r="Q180" i="8"/>
  <c r="S180" i="8"/>
  <c r="U180" i="8"/>
  <c r="E181" i="8"/>
  <c r="G181" i="8"/>
  <c r="I181" i="8"/>
  <c r="K181" i="8"/>
  <c r="M181" i="8"/>
  <c r="O181" i="8"/>
  <c r="Q181" i="8"/>
  <c r="S181" i="8"/>
  <c r="U181" i="8"/>
  <c r="E182" i="8"/>
  <c r="G182" i="8"/>
  <c r="I182" i="8"/>
  <c r="J182" i="8"/>
  <c r="K182" i="8"/>
  <c r="L182" i="8"/>
  <c r="M182" i="8"/>
  <c r="N182" i="8"/>
  <c r="O182" i="8"/>
  <c r="Q182" i="8"/>
  <c r="S182" i="8"/>
  <c r="U182" i="8"/>
  <c r="E183" i="8"/>
  <c r="G183" i="8"/>
  <c r="I183" i="8"/>
  <c r="K183" i="8"/>
  <c r="M183" i="8"/>
  <c r="O183" i="8"/>
  <c r="Q183" i="8"/>
  <c r="S183" i="8"/>
  <c r="U183" i="8"/>
  <c r="E184" i="8"/>
  <c r="G184" i="8"/>
  <c r="I184" i="8"/>
  <c r="K184" i="8"/>
  <c r="M184" i="8"/>
  <c r="N184" i="8"/>
  <c r="O184" i="8" s="1"/>
  <c r="Q184" i="8"/>
  <c r="S184" i="8"/>
  <c r="U184" i="8"/>
  <c r="E185" i="8"/>
  <c r="G185" i="8"/>
  <c r="I185" i="8"/>
  <c r="K185" i="8"/>
  <c r="M185" i="8"/>
  <c r="O185" i="8"/>
  <c r="Q185" i="8"/>
  <c r="S185" i="8"/>
  <c r="U185" i="8"/>
  <c r="E186" i="8"/>
  <c r="G186" i="8"/>
  <c r="I186" i="8"/>
  <c r="K186" i="8"/>
  <c r="L186" i="8"/>
  <c r="M186" i="8" s="1"/>
  <c r="O186" i="8"/>
  <c r="Q186" i="8"/>
  <c r="S186" i="8"/>
  <c r="U186" i="8"/>
  <c r="E187" i="8"/>
  <c r="G187" i="8"/>
  <c r="I187" i="8"/>
  <c r="K187" i="8"/>
  <c r="M187" i="8"/>
  <c r="N187" i="8"/>
  <c r="O187" i="8"/>
  <c r="Q187" i="8"/>
  <c r="S187" i="8"/>
  <c r="U187" i="8"/>
  <c r="E191" i="8"/>
  <c r="G191" i="8"/>
  <c r="I191" i="8"/>
  <c r="K191" i="8"/>
  <c r="L191" i="8"/>
  <c r="M191" i="8" s="1"/>
  <c r="N191" i="8"/>
  <c r="O191" i="8" s="1"/>
  <c r="Q191" i="8"/>
  <c r="S191" i="8"/>
  <c r="U191" i="8"/>
  <c r="E192" i="8"/>
  <c r="G192" i="8"/>
  <c r="I192" i="8"/>
  <c r="K192" i="8"/>
  <c r="M192" i="8"/>
  <c r="O192" i="8"/>
  <c r="Q192" i="8"/>
  <c r="S192" i="8"/>
  <c r="U192" i="8"/>
  <c r="E193" i="8"/>
  <c r="G193" i="8"/>
  <c r="I193" i="8"/>
  <c r="K193" i="8"/>
  <c r="L193" i="8"/>
  <c r="M193" i="8" s="1"/>
  <c r="N193" i="8"/>
  <c r="O193" i="8" s="1"/>
  <c r="Q193" i="8"/>
  <c r="S193" i="8"/>
  <c r="U193" i="8"/>
  <c r="E194" i="8"/>
  <c r="G194" i="8"/>
  <c r="I194" i="8"/>
  <c r="K194" i="8"/>
  <c r="M194" i="8"/>
  <c r="N194" i="8"/>
  <c r="O194" i="8" s="1"/>
  <c r="Q194" i="8"/>
  <c r="S194" i="8"/>
  <c r="U194" i="8"/>
  <c r="E195" i="8"/>
  <c r="F195" i="8"/>
  <c r="G195" i="8" s="1"/>
  <c r="I195" i="8"/>
  <c r="J195" i="8"/>
  <c r="K195" i="8"/>
  <c r="L195" i="8"/>
  <c r="M195" i="8"/>
  <c r="N195" i="8"/>
  <c r="O195" i="8"/>
  <c r="Q195" i="8"/>
  <c r="S195" i="8"/>
  <c r="U195" i="8"/>
  <c r="E196" i="8"/>
  <c r="G196" i="8"/>
  <c r="I196" i="8"/>
  <c r="K196" i="8"/>
  <c r="M196" i="8"/>
  <c r="O196" i="8"/>
  <c r="Q196" i="8"/>
  <c r="S196" i="8"/>
  <c r="U196" i="8"/>
  <c r="E197" i="8"/>
  <c r="G197" i="8"/>
  <c r="I197" i="8"/>
  <c r="K197" i="8"/>
  <c r="M197" i="8"/>
  <c r="O197" i="8"/>
  <c r="Q197" i="8"/>
  <c r="S197" i="8"/>
  <c r="U197" i="8"/>
  <c r="E198" i="8"/>
  <c r="G198" i="8"/>
  <c r="I198" i="8"/>
  <c r="K198" i="8"/>
  <c r="M198" i="8"/>
  <c r="O198" i="8"/>
  <c r="Q198" i="8"/>
  <c r="S198" i="8"/>
  <c r="U198" i="8"/>
  <c r="E199" i="8"/>
  <c r="G199" i="8"/>
  <c r="I199" i="8"/>
  <c r="K199" i="8"/>
  <c r="M199" i="8"/>
  <c r="O199" i="8"/>
  <c r="Q199" i="8"/>
  <c r="S199" i="8"/>
  <c r="U199" i="8"/>
  <c r="E200" i="8"/>
  <c r="G200" i="8"/>
  <c r="I200" i="8"/>
  <c r="K200" i="8"/>
  <c r="M200" i="8"/>
  <c r="O200" i="8"/>
  <c r="Q200" i="8"/>
  <c r="S200" i="8"/>
  <c r="U200" i="8"/>
  <c r="E201" i="8"/>
  <c r="G201" i="8"/>
  <c r="I201" i="8"/>
  <c r="K201" i="8"/>
  <c r="M201" i="8"/>
  <c r="O201" i="8"/>
  <c r="Q201" i="8"/>
  <c r="S201" i="8"/>
  <c r="U201" i="8"/>
  <c r="E202" i="8"/>
  <c r="G202" i="8"/>
  <c r="I202" i="8"/>
  <c r="K202" i="8"/>
  <c r="M202" i="8"/>
  <c r="O202" i="8"/>
  <c r="Q202" i="8"/>
  <c r="S202" i="8"/>
  <c r="U202" i="8"/>
  <c r="E203" i="8"/>
  <c r="G203" i="8"/>
  <c r="I203" i="8"/>
  <c r="K203" i="8"/>
  <c r="L203" i="8"/>
  <c r="M203" i="8"/>
  <c r="O203" i="8"/>
  <c r="Q203" i="8"/>
  <c r="S203" i="8"/>
  <c r="U203" i="8"/>
  <c r="E204" i="8"/>
  <c r="G204" i="8"/>
  <c r="I204" i="8"/>
  <c r="J204" i="8"/>
  <c r="K204" i="8" s="1"/>
  <c r="M204" i="8"/>
  <c r="O204" i="8"/>
  <c r="Q204" i="8"/>
  <c r="S204" i="8"/>
  <c r="U204" i="8"/>
  <c r="E205" i="8"/>
  <c r="G205" i="8"/>
  <c r="I205" i="8"/>
  <c r="K205" i="8"/>
  <c r="M205" i="8"/>
  <c r="O205" i="8"/>
  <c r="Q205" i="8"/>
  <c r="S205" i="8"/>
  <c r="U205" i="8"/>
  <c r="E206" i="8"/>
  <c r="G206" i="8"/>
  <c r="I206" i="8"/>
  <c r="K206" i="8"/>
  <c r="M206" i="8"/>
  <c r="O206" i="8"/>
  <c r="Q206" i="8"/>
  <c r="S206" i="8"/>
  <c r="U206" i="8"/>
  <c r="E207" i="8"/>
  <c r="G207" i="8"/>
  <c r="I207" i="8"/>
  <c r="J207" i="8"/>
  <c r="K207" i="8" s="1"/>
  <c r="M207" i="8"/>
  <c r="O207" i="8"/>
  <c r="Q207" i="8"/>
  <c r="S207" i="8"/>
  <c r="U207" i="8"/>
  <c r="E208" i="8"/>
  <c r="G208" i="8"/>
  <c r="I208" i="8"/>
  <c r="K208" i="8"/>
  <c r="M208" i="8"/>
  <c r="N208" i="8"/>
  <c r="O208" i="8" s="1"/>
  <c r="Q208" i="8"/>
  <c r="S208" i="8"/>
  <c r="U208" i="8"/>
  <c r="E209" i="8"/>
  <c r="G209" i="8"/>
  <c r="I209" i="8"/>
  <c r="K209" i="8"/>
  <c r="M209" i="8"/>
  <c r="O209" i="8"/>
  <c r="Q209" i="8"/>
  <c r="S209" i="8"/>
  <c r="U209" i="8"/>
  <c r="E210" i="8"/>
  <c r="G210" i="8"/>
  <c r="I210" i="8"/>
  <c r="K210" i="8"/>
  <c r="M210" i="8"/>
  <c r="O210" i="8"/>
  <c r="Q210" i="8"/>
  <c r="S210" i="8"/>
  <c r="U210" i="8"/>
  <c r="E214" i="8"/>
  <c r="G214" i="8"/>
  <c r="I214" i="8"/>
  <c r="K214" i="8"/>
  <c r="M214" i="8"/>
  <c r="O214" i="8"/>
  <c r="Q214" i="8"/>
  <c r="S214" i="8"/>
  <c r="U214" i="8"/>
  <c r="E215" i="8"/>
  <c r="G215" i="8"/>
  <c r="I215" i="8"/>
  <c r="J215" i="8"/>
  <c r="K215" i="8" s="1"/>
  <c r="M215" i="8"/>
  <c r="O215" i="8"/>
  <c r="Q215" i="8"/>
  <c r="S215" i="8"/>
  <c r="U215" i="8"/>
  <c r="E216" i="8"/>
  <c r="G216" i="8"/>
  <c r="I216" i="8"/>
  <c r="K216" i="8"/>
  <c r="M216" i="8"/>
  <c r="N216" i="8"/>
  <c r="O216" i="8" s="1"/>
  <c r="Q216" i="8"/>
  <c r="S216" i="8"/>
  <c r="U216" i="8"/>
  <c r="E217" i="8"/>
  <c r="G217" i="8"/>
  <c r="I217" i="8"/>
  <c r="K217" i="8"/>
  <c r="L217" i="8"/>
  <c r="M217" i="8" s="1"/>
  <c r="O217" i="8"/>
  <c r="Q217" i="8"/>
  <c r="S217" i="8"/>
  <c r="U217" i="8"/>
  <c r="E218" i="8"/>
  <c r="G218" i="8"/>
  <c r="I218" i="8"/>
  <c r="K218" i="8"/>
  <c r="M218" i="8"/>
  <c r="O218" i="8"/>
  <c r="Q218" i="8"/>
  <c r="S218" i="8"/>
  <c r="U218" i="8"/>
  <c r="E219" i="8"/>
  <c r="G219" i="8"/>
  <c r="I219" i="8"/>
  <c r="K219" i="8"/>
  <c r="M219" i="8"/>
  <c r="O219" i="8"/>
  <c r="Q219" i="8"/>
  <c r="S219" i="8"/>
  <c r="U219" i="8"/>
  <c r="E220" i="8"/>
  <c r="G220" i="8"/>
  <c r="I220" i="8"/>
  <c r="K220" i="8"/>
  <c r="L220" i="8"/>
  <c r="M220" i="8" s="1"/>
  <c r="O220" i="8"/>
  <c r="Q220" i="8"/>
  <c r="S220" i="8"/>
  <c r="U220" i="8"/>
  <c r="E221" i="8"/>
  <c r="G221" i="8"/>
  <c r="I221" i="8"/>
  <c r="K221" i="8"/>
  <c r="L221" i="8"/>
  <c r="M221" i="8" s="1"/>
  <c r="O221" i="8"/>
  <c r="Q221" i="8"/>
  <c r="S221" i="8"/>
  <c r="U221" i="8"/>
  <c r="G222" i="8"/>
  <c r="I222" i="8"/>
  <c r="K222" i="8"/>
  <c r="M222" i="8"/>
  <c r="O222" i="8"/>
  <c r="Q222" i="8"/>
  <c r="S222" i="8"/>
  <c r="U222" i="8"/>
  <c r="E223" i="8"/>
  <c r="G223" i="8"/>
  <c r="I223" i="8"/>
  <c r="K223" i="8"/>
  <c r="L223" i="8"/>
  <c r="M223" i="8" s="1"/>
  <c r="O223" i="8"/>
  <c r="Q223" i="8"/>
  <c r="S223" i="8"/>
  <c r="U223" i="8"/>
  <c r="I225" i="8"/>
  <c r="I226" i="8"/>
  <c r="I227" i="8"/>
  <c r="I228" i="8"/>
  <c r="I229" i="8"/>
  <c r="I230" i="8"/>
  <c r="I231" i="8"/>
  <c r="I232" i="8"/>
  <c r="I233" i="8"/>
  <c r="E237" i="8"/>
  <c r="G237" i="8"/>
  <c r="I237" i="8"/>
  <c r="K237" i="8"/>
  <c r="M237" i="8"/>
  <c r="O237" i="8"/>
  <c r="Q237" i="8"/>
  <c r="S237" i="8"/>
  <c r="U237" i="8"/>
  <c r="E238" i="8"/>
  <c r="G238" i="8"/>
  <c r="I238" i="8"/>
  <c r="K238" i="8"/>
  <c r="M238" i="8"/>
  <c r="O238" i="8"/>
  <c r="P238" i="8"/>
  <c r="Q238" i="8" s="1"/>
  <c r="S238" i="8"/>
  <c r="U238" i="8"/>
  <c r="E239" i="8"/>
  <c r="G239" i="8"/>
  <c r="I239" i="8"/>
  <c r="K239" i="8"/>
  <c r="M239" i="8"/>
  <c r="O239" i="8"/>
  <c r="P239" i="8"/>
  <c r="Q239" i="8" s="1"/>
  <c r="S239" i="8"/>
  <c r="U239" i="8"/>
  <c r="E240" i="8"/>
  <c r="G240" i="8"/>
  <c r="I240" i="8"/>
  <c r="K240" i="8"/>
  <c r="M240" i="8"/>
  <c r="O240" i="8"/>
  <c r="Q240" i="8"/>
  <c r="S240" i="8"/>
  <c r="U240" i="8"/>
  <c r="E241" i="8"/>
  <c r="G241" i="8"/>
  <c r="I241" i="8"/>
  <c r="K241" i="8"/>
  <c r="M241" i="8"/>
  <c r="O241" i="8"/>
  <c r="Q241" i="8"/>
  <c r="S241" i="8"/>
  <c r="U241" i="8"/>
  <c r="E242" i="8"/>
  <c r="G242" i="8"/>
  <c r="I242" i="8"/>
  <c r="K242" i="8"/>
  <c r="M242" i="8"/>
  <c r="O242" i="8"/>
  <c r="P242" i="8"/>
  <c r="Q242" i="8" s="1"/>
  <c r="S242" i="8"/>
  <c r="U242" i="8"/>
  <c r="E243" i="8"/>
  <c r="G243" i="8"/>
  <c r="I243" i="8"/>
  <c r="K243" i="8"/>
  <c r="M243" i="8"/>
  <c r="O243" i="8"/>
  <c r="Q243" i="8"/>
  <c r="S243" i="8"/>
  <c r="U243" i="8"/>
  <c r="E244" i="8"/>
  <c r="G244" i="8"/>
  <c r="I244" i="8"/>
  <c r="K244" i="8"/>
  <c r="M244" i="8"/>
  <c r="O244" i="8"/>
  <c r="Q244" i="8"/>
  <c r="S244" i="8"/>
  <c r="U244" i="8"/>
  <c r="E245" i="8"/>
  <c r="G245" i="8"/>
  <c r="I245" i="8"/>
  <c r="K245" i="8"/>
  <c r="M245" i="8"/>
  <c r="O245" i="8"/>
  <c r="Q245" i="8"/>
  <c r="S245" i="8"/>
  <c r="U245" i="8"/>
  <c r="E246" i="8"/>
  <c r="G246" i="8"/>
  <c r="I246" i="8"/>
  <c r="K246" i="8"/>
  <c r="M246" i="8"/>
  <c r="O246" i="8"/>
  <c r="Q246" i="8"/>
  <c r="S246" i="8"/>
  <c r="U246" i="8"/>
  <c r="E247" i="8"/>
  <c r="G247" i="8"/>
  <c r="I247" i="8"/>
  <c r="K247" i="8"/>
  <c r="M247" i="8"/>
  <c r="O247" i="8"/>
  <c r="Q247" i="8"/>
  <c r="S247" i="8"/>
  <c r="U247" i="8"/>
  <c r="E248" i="8"/>
  <c r="G248" i="8"/>
  <c r="I248" i="8"/>
  <c r="K248" i="8"/>
  <c r="M248" i="8"/>
  <c r="O248" i="8"/>
  <c r="Q248" i="8"/>
  <c r="S248" i="8"/>
  <c r="U248" i="8"/>
  <c r="E249" i="8"/>
  <c r="G249" i="8"/>
  <c r="I249" i="8"/>
  <c r="K249" i="8"/>
  <c r="M249" i="8"/>
  <c r="O249" i="8"/>
  <c r="Q249" i="8"/>
  <c r="S249" i="8"/>
  <c r="U249" i="8"/>
  <c r="E250" i="8"/>
  <c r="G250" i="8"/>
  <c r="I250" i="8"/>
  <c r="K250" i="8"/>
  <c r="M250" i="8"/>
  <c r="O250" i="8"/>
  <c r="Q250" i="8"/>
  <c r="S250" i="8"/>
  <c r="U250" i="8"/>
  <c r="E251" i="8"/>
  <c r="G251" i="8"/>
  <c r="I251" i="8"/>
  <c r="K251" i="8"/>
  <c r="M251" i="8"/>
  <c r="O251" i="8"/>
  <c r="Q251" i="8"/>
  <c r="S251" i="8"/>
  <c r="U251" i="8"/>
  <c r="E252" i="8"/>
  <c r="G252" i="8"/>
  <c r="I252" i="8"/>
  <c r="K252" i="8"/>
  <c r="M252" i="8"/>
  <c r="O252" i="8"/>
  <c r="P252" i="8"/>
  <c r="Q252" i="8"/>
  <c r="S252" i="8"/>
  <c r="U252" i="8"/>
  <c r="E253" i="8"/>
  <c r="G253" i="8"/>
  <c r="I253" i="8"/>
  <c r="K253" i="8"/>
  <c r="M253" i="8"/>
  <c r="O253" i="8"/>
  <c r="Q253" i="8"/>
  <c r="S253" i="8"/>
  <c r="U253" i="8"/>
  <c r="E254" i="8"/>
  <c r="G254" i="8"/>
  <c r="I254" i="8"/>
  <c r="K254" i="8"/>
  <c r="M254" i="8"/>
  <c r="O254" i="8"/>
  <c r="Q254" i="8"/>
  <c r="S254" i="8"/>
  <c r="U254" i="8"/>
  <c r="E255" i="8"/>
  <c r="G255" i="8"/>
  <c r="I255" i="8"/>
  <c r="K255" i="8"/>
  <c r="M255" i="8"/>
  <c r="O255" i="8"/>
  <c r="Q255" i="8"/>
  <c r="S255" i="8"/>
  <c r="U255" i="8"/>
  <c r="E256" i="8"/>
  <c r="G256" i="8"/>
  <c r="I256" i="8"/>
  <c r="K256" i="8"/>
  <c r="M256" i="8"/>
  <c r="O256" i="8"/>
  <c r="Q256" i="8"/>
  <c r="S256" i="8"/>
  <c r="U256" i="8"/>
  <c r="E257" i="8"/>
  <c r="G257" i="8"/>
  <c r="I257" i="8"/>
  <c r="K257" i="8"/>
  <c r="M257" i="8"/>
  <c r="O257" i="8"/>
  <c r="Q257" i="8"/>
  <c r="S257" i="8"/>
  <c r="U257" i="8"/>
  <c r="E258" i="8"/>
  <c r="G258" i="8"/>
  <c r="I258" i="8"/>
  <c r="K258" i="8"/>
  <c r="M258" i="8"/>
  <c r="O258" i="8"/>
  <c r="Q258" i="8"/>
  <c r="S258" i="8"/>
  <c r="U258" i="8"/>
  <c r="K259" i="8"/>
  <c r="M259" i="8"/>
  <c r="O259" i="8"/>
  <c r="Q259" i="8"/>
  <c r="S259" i="8"/>
  <c r="U259" i="8"/>
  <c r="E262" i="8"/>
  <c r="G262" i="8"/>
  <c r="I262" i="8"/>
  <c r="K262" i="8"/>
  <c r="M262" i="8"/>
  <c r="O262" i="8"/>
  <c r="P262" i="8"/>
  <c r="Q262" i="8"/>
  <c r="S262" i="8"/>
  <c r="U262" i="8"/>
  <c r="E263" i="8"/>
  <c r="G263" i="8"/>
  <c r="I263" i="8"/>
  <c r="K263" i="8"/>
  <c r="M263" i="8"/>
  <c r="O263" i="8"/>
  <c r="Q263" i="8"/>
  <c r="S263" i="8"/>
  <c r="U263" i="8"/>
  <c r="E264" i="8"/>
  <c r="G264" i="8"/>
  <c r="I264" i="8"/>
  <c r="K264" i="8"/>
  <c r="M264" i="8"/>
  <c r="O264" i="8"/>
  <c r="P264" i="8"/>
  <c r="Q264" i="8" s="1"/>
  <c r="S264" i="8"/>
  <c r="U264" i="8"/>
  <c r="E265" i="8"/>
  <c r="G265" i="8"/>
  <c r="I265" i="8"/>
  <c r="K265" i="8"/>
  <c r="M265" i="8"/>
  <c r="O265" i="8"/>
  <c r="P265" i="8"/>
  <c r="Q265" i="8" s="1"/>
  <c r="S265" i="8"/>
  <c r="U265" i="8"/>
  <c r="E266" i="8"/>
  <c r="G266" i="8"/>
  <c r="I266" i="8"/>
  <c r="K266" i="8"/>
  <c r="M266" i="8"/>
  <c r="O266" i="8"/>
  <c r="Q266" i="8"/>
  <c r="S266" i="8"/>
  <c r="U266" i="8"/>
  <c r="E267" i="8"/>
  <c r="G267" i="8"/>
  <c r="I267" i="8"/>
  <c r="K267" i="8"/>
  <c r="M267" i="8"/>
  <c r="O267" i="8"/>
  <c r="Q267" i="8"/>
  <c r="S267" i="8"/>
  <c r="U267" i="8"/>
  <c r="E268" i="8"/>
  <c r="G268" i="8"/>
  <c r="I268" i="8"/>
  <c r="K268" i="8"/>
  <c r="M268" i="8"/>
  <c r="O268" i="8"/>
  <c r="P268" i="8"/>
  <c r="Q268" i="8" s="1"/>
  <c r="S268" i="8"/>
  <c r="U268" i="8"/>
  <c r="E269" i="8"/>
  <c r="G269" i="8"/>
  <c r="I269" i="8"/>
  <c r="K269" i="8"/>
  <c r="M269" i="8"/>
  <c r="O269" i="8"/>
  <c r="Q269" i="8"/>
  <c r="S269" i="8"/>
  <c r="U269" i="8"/>
  <c r="E270" i="8"/>
  <c r="G270" i="8"/>
  <c r="I270" i="8"/>
  <c r="K270" i="8"/>
  <c r="M270" i="8"/>
  <c r="O270" i="8"/>
  <c r="Q270" i="8"/>
  <c r="S270" i="8"/>
  <c r="U270" i="8"/>
  <c r="E271" i="8"/>
  <c r="G271" i="8"/>
  <c r="I271" i="8"/>
  <c r="K271" i="8"/>
  <c r="M271" i="8"/>
  <c r="O271" i="8"/>
  <c r="P271" i="8"/>
  <c r="Q271" i="8" s="1"/>
  <c r="S271" i="8"/>
  <c r="U271" i="8"/>
  <c r="E272" i="8"/>
  <c r="G272" i="8"/>
  <c r="I272" i="8"/>
  <c r="K272" i="8"/>
  <c r="M272" i="8"/>
  <c r="O272" i="8"/>
  <c r="Q272" i="8"/>
  <c r="S272" i="8"/>
  <c r="U272" i="8"/>
  <c r="E273" i="8"/>
  <c r="G273" i="8"/>
  <c r="I273" i="8"/>
  <c r="K273" i="8"/>
  <c r="M273" i="8"/>
  <c r="O273" i="8"/>
  <c r="P273" i="8"/>
  <c r="Q273" i="8"/>
  <c r="S273" i="8"/>
  <c r="E274" i="8"/>
  <c r="G274" i="8"/>
  <c r="I274" i="8"/>
  <c r="K274" i="8"/>
  <c r="M274" i="8"/>
  <c r="O274" i="8"/>
  <c r="Q274" i="8"/>
  <c r="S274" i="8"/>
  <c r="U274" i="8"/>
  <c r="E275" i="8"/>
  <c r="G275" i="8"/>
  <c r="I275" i="8"/>
  <c r="K275" i="8"/>
  <c r="M275" i="8"/>
  <c r="O275" i="8"/>
  <c r="Q275" i="8"/>
  <c r="S275" i="8"/>
  <c r="U275" i="8"/>
  <c r="E276" i="8"/>
  <c r="G276" i="8"/>
  <c r="I276" i="8"/>
  <c r="K276" i="8"/>
  <c r="M276" i="8"/>
  <c r="O276" i="8"/>
  <c r="Q276" i="8"/>
  <c r="S276" i="8"/>
  <c r="U276" i="8"/>
  <c r="E277" i="8"/>
  <c r="G277" i="8"/>
  <c r="I277" i="8"/>
  <c r="K277" i="8"/>
  <c r="M277" i="8"/>
  <c r="O277" i="8"/>
  <c r="Q277" i="8"/>
  <c r="S277" i="8"/>
  <c r="U277" i="8"/>
  <c r="E278" i="8"/>
  <c r="G278" i="8"/>
  <c r="I278" i="8"/>
  <c r="K278" i="8"/>
  <c r="M278" i="8"/>
  <c r="O278" i="8"/>
  <c r="Q278" i="8"/>
  <c r="S278" i="8"/>
  <c r="U278" i="8"/>
  <c r="E279" i="8"/>
  <c r="G279" i="8"/>
  <c r="I279" i="8"/>
  <c r="K279" i="8"/>
  <c r="M279" i="8"/>
  <c r="O279" i="8"/>
  <c r="Q279" i="8"/>
  <c r="S279" i="8"/>
  <c r="U279" i="8"/>
  <c r="E280" i="8"/>
  <c r="G280" i="8"/>
  <c r="I280" i="8"/>
  <c r="K280" i="8"/>
  <c r="M280" i="8"/>
  <c r="O280" i="8"/>
  <c r="Q280" i="8"/>
  <c r="S280" i="8"/>
  <c r="U280" i="8"/>
  <c r="E281" i="8"/>
  <c r="G281" i="8"/>
  <c r="I281" i="8"/>
  <c r="K281" i="8"/>
  <c r="M281" i="8"/>
  <c r="O281" i="8"/>
  <c r="Q281" i="8"/>
  <c r="S281" i="8"/>
  <c r="U281" i="8"/>
  <c r="E285" i="8"/>
  <c r="G285" i="8"/>
  <c r="I285" i="8"/>
  <c r="K285" i="8"/>
  <c r="M285" i="8"/>
  <c r="O285" i="8"/>
  <c r="Q285" i="8"/>
  <c r="S285" i="8"/>
  <c r="U285" i="8"/>
  <c r="E286" i="8"/>
  <c r="G286" i="8"/>
  <c r="I286" i="8"/>
  <c r="K286" i="8"/>
  <c r="M286" i="8"/>
  <c r="O286" i="8"/>
  <c r="Q286" i="8"/>
  <c r="S286" i="8"/>
  <c r="U286" i="8"/>
  <c r="E287" i="8"/>
  <c r="G287" i="8"/>
  <c r="I287" i="8"/>
  <c r="K287" i="8"/>
  <c r="M287" i="8"/>
  <c r="O287" i="8"/>
  <c r="P287" i="8"/>
  <c r="Q287" i="8" s="1"/>
  <c r="S287" i="8"/>
  <c r="U287" i="8"/>
  <c r="E288" i="8"/>
  <c r="G288" i="8"/>
  <c r="I288" i="8"/>
  <c r="K288" i="8"/>
  <c r="M288" i="8"/>
  <c r="O288" i="8"/>
  <c r="P288" i="8"/>
  <c r="Q288" i="8" s="1"/>
  <c r="S288" i="8"/>
  <c r="U288" i="8"/>
  <c r="E289" i="8"/>
  <c r="G289" i="8"/>
  <c r="I289" i="8"/>
  <c r="K289" i="8"/>
  <c r="M289" i="8"/>
  <c r="O289" i="8"/>
  <c r="P289" i="8"/>
  <c r="Q289" i="8" s="1"/>
  <c r="S289" i="8"/>
  <c r="U289" i="8"/>
  <c r="E290" i="8"/>
  <c r="G290" i="8"/>
  <c r="I290" i="8"/>
  <c r="K290" i="8"/>
  <c r="M290" i="8"/>
  <c r="O290" i="8"/>
  <c r="Q290" i="8"/>
  <c r="S290" i="8"/>
  <c r="U290" i="8"/>
  <c r="E291" i="8"/>
  <c r="G291" i="8"/>
  <c r="I291" i="8"/>
  <c r="K291" i="8"/>
  <c r="M291" i="8"/>
  <c r="O291" i="8"/>
  <c r="Q291" i="8"/>
  <c r="S291" i="8"/>
  <c r="U291" i="8"/>
  <c r="E292" i="8"/>
  <c r="G292" i="8"/>
  <c r="I292" i="8"/>
  <c r="K292" i="8"/>
  <c r="M292" i="8"/>
  <c r="O292" i="8"/>
  <c r="Q292" i="8"/>
  <c r="S292" i="8"/>
  <c r="U292" i="8"/>
  <c r="E293" i="8"/>
  <c r="G293" i="8"/>
  <c r="I293" i="8"/>
  <c r="K293" i="8"/>
  <c r="M293" i="8"/>
  <c r="O293" i="8"/>
  <c r="P293" i="8"/>
  <c r="Q293" i="8" s="1"/>
  <c r="S293" i="8"/>
  <c r="U293" i="8"/>
  <c r="E294" i="8"/>
  <c r="G294" i="8"/>
  <c r="I294" i="8"/>
  <c r="K294" i="8"/>
  <c r="M294" i="8"/>
  <c r="O294" i="8"/>
  <c r="Q294" i="8"/>
  <c r="S294" i="8"/>
  <c r="U294" i="8"/>
  <c r="E295" i="8"/>
  <c r="G295" i="8"/>
  <c r="I295" i="8"/>
  <c r="K295" i="8"/>
  <c r="M295" i="8"/>
  <c r="O295" i="8"/>
  <c r="Q295" i="8"/>
  <c r="S295" i="8"/>
  <c r="U295" i="8"/>
  <c r="E296" i="8"/>
  <c r="G296" i="8"/>
  <c r="I296" i="8"/>
  <c r="K296" i="8"/>
  <c r="M296" i="8"/>
  <c r="O296" i="8"/>
  <c r="Q296" i="8"/>
  <c r="S296" i="8"/>
  <c r="U296" i="8"/>
  <c r="E297" i="8"/>
  <c r="G297" i="8"/>
  <c r="I297" i="8"/>
  <c r="K297" i="8"/>
  <c r="M297" i="8"/>
  <c r="O297" i="8"/>
  <c r="P297" i="8"/>
  <c r="Q297" i="8" s="1"/>
  <c r="S297" i="8"/>
  <c r="U297" i="8"/>
  <c r="E298" i="8"/>
  <c r="G298" i="8"/>
  <c r="I298" i="8"/>
  <c r="K298" i="8"/>
  <c r="M298" i="8"/>
  <c r="O298" i="8"/>
  <c r="Q298" i="8"/>
  <c r="S298" i="8"/>
  <c r="U298" i="8"/>
  <c r="E299" i="8"/>
  <c r="G299" i="8"/>
  <c r="I299" i="8"/>
  <c r="K299" i="8"/>
  <c r="M299" i="8"/>
  <c r="O299" i="8"/>
  <c r="Q299" i="8"/>
  <c r="S299" i="8"/>
  <c r="U299" i="8"/>
  <c r="E300" i="8"/>
  <c r="G300" i="8"/>
  <c r="I300" i="8"/>
  <c r="K300" i="8"/>
  <c r="M300" i="8"/>
  <c r="O300" i="8"/>
  <c r="Q300" i="8"/>
  <c r="S300" i="8"/>
  <c r="U300" i="8"/>
  <c r="E301" i="8"/>
  <c r="G301" i="8"/>
  <c r="I301" i="8"/>
  <c r="K301" i="8"/>
  <c r="M301" i="8"/>
  <c r="O301" i="8"/>
  <c r="Q301" i="8"/>
  <c r="S301" i="8"/>
  <c r="U301" i="8"/>
  <c r="E302" i="8"/>
  <c r="G302" i="8"/>
  <c r="I302" i="8"/>
  <c r="K302" i="8"/>
  <c r="M302" i="8"/>
  <c r="O302" i="8"/>
  <c r="Q302" i="8"/>
  <c r="S302" i="8"/>
  <c r="U302" i="8"/>
  <c r="E303" i="8"/>
  <c r="G303" i="8"/>
  <c r="I303" i="8"/>
  <c r="K303" i="8"/>
  <c r="M303" i="8"/>
  <c r="O303" i="8"/>
  <c r="Q303" i="8"/>
  <c r="S303" i="8"/>
  <c r="U303" i="8"/>
  <c r="E304" i="8"/>
  <c r="G304" i="8"/>
  <c r="I304" i="8"/>
  <c r="K304" i="8"/>
  <c r="M304" i="8"/>
  <c r="O304" i="8"/>
  <c r="P304" i="8"/>
  <c r="Q304" i="8" s="1"/>
  <c r="S304" i="8"/>
  <c r="U304" i="8"/>
  <c r="E305" i="8"/>
  <c r="G305" i="8"/>
  <c r="I305" i="8"/>
  <c r="K305" i="8"/>
  <c r="M305" i="8"/>
  <c r="O305" i="8"/>
  <c r="Q305" i="8"/>
  <c r="S305" i="8"/>
  <c r="U305" i="8"/>
  <c r="E306" i="8"/>
  <c r="G306" i="8"/>
  <c r="I306" i="8"/>
  <c r="K306" i="8"/>
  <c r="M306" i="8"/>
  <c r="O306" i="8"/>
  <c r="Q306" i="8"/>
  <c r="S306" i="8"/>
  <c r="U306" i="8"/>
  <c r="E310" i="8"/>
  <c r="G310" i="8"/>
  <c r="I310" i="8"/>
  <c r="K310" i="8"/>
  <c r="M310" i="8"/>
  <c r="O310" i="8"/>
  <c r="Q310" i="8"/>
  <c r="S310" i="8"/>
  <c r="U310" i="8"/>
  <c r="E311" i="8"/>
  <c r="G311" i="8"/>
  <c r="I311" i="8"/>
  <c r="K311" i="8"/>
  <c r="M311" i="8"/>
  <c r="O311" i="8"/>
  <c r="P311" i="8"/>
  <c r="Q311" i="8" s="1"/>
  <c r="S311" i="8"/>
  <c r="U311" i="8"/>
  <c r="E312" i="8"/>
  <c r="G312" i="8"/>
  <c r="I312" i="8"/>
  <c r="K312" i="8"/>
  <c r="M312" i="8"/>
  <c r="O312" i="8"/>
  <c r="Q312" i="8"/>
  <c r="S312" i="8"/>
  <c r="U312" i="8"/>
  <c r="G313" i="8"/>
  <c r="I313" i="8"/>
  <c r="K313" i="8"/>
  <c r="M313" i="8"/>
  <c r="O313" i="8"/>
  <c r="Q313" i="8"/>
  <c r="S313" i="8"/>
  <c r="U313" i="8"/>
  <c r="E314" i="8"/>
  <c r="G314" i="8"/>
  <c r="I314" i="8"/>
  <c r="K314" i="8"/>
  <c r="M314" i="8"/>
  <c r="O314" i="8"/>
  <c r="Q314" i="8"/>
  <c r="S314" i="8"/>
  <c r="U314" i="8"/>
  <c r="E315" i="8"/>
  <c r="G315" i="8"/>
  <c r="I315" i="8"/>
  <c r="K315" i="8"/>
  <c r="M315" i="8"/>
  <c r="O315" i="8"/>
  <c r="P315" i="8"/>
  <c r="Q315" i="8" s="1"/>
  <c r="S315" i="8"/>
  <c r="U315" i="8"/>
  <c r="E316" i="8"/>
  <c r="G316" i="8"/>
  <c r="I316" i="8"/>
  <c r="K316" i="8"/>
  <c r="M316" i="8"/>
  <c r="O316" i="8"/>
  <c r="Q316" i="8"/>
  <c r="S316" i="8"/>
  <c r="U316" i="8"/>
  <c r="E317" i="8"/>
  <c r="G317" i="8"/>
  <c r="I317" i="8"/>
  <c r="K317" i="8"/>
  <c r="M317" i="8"/>
  <c r="O317" i="8"/>
  <c r="Q317" i="8"/>
  <c r="S317" i="8"/>
  <c r="U317" i="8"/>
  <c r="E318" i="8"/>
  <c r="G318" i="8"/>
  <c r="I318" i="8"/>
  <c r="K318" i="8"/>
  <c r="M318" i="8"/>
  <c r="O318" i="8"/>
  <c r="Q318" i="8"/>
  <c r="S318" i="8"/>
  <c r="U318" i="8"/>
  <c r="E322" i="8"/>
  <c r="G322" i="8"/>
  <c r="I322" i="8"/>
  <c r="K322" i="8"/>
  <c r="M322" i="8"/>
  <c r="O322" i="8"/>
  <c r="Q322" i="8"/>
  <c r="S322" i="8"/>
  <c r="U322" i="8"/>
  <c r="E323" i="8"/>
  <c r="G323" i="8"/>
  <c r="I323" i="8"/>
  <c r="K323" i="8"/>
  <c r="M323" i="8"/>
  <c r="O323" i="8"/>
  <c r="Q323" i="8"/>
  <c r="S323" i="8"/>
  <c r="U323" i="8"/>
  <c r="E324" i="8"/>
  <c r="G324" i="8"/>
  <c r="I324" i="8"/>
  <c r="K324" i="8"/>
  <c r="M324" i="8"/>
  <c r="O324" i="8"/>
  <c r="Q324" i="8"/>
  <c r="S324" i="8"/>
  <c r="U324" i="8"/>
  <c r="E325" i="8"/>
  <c r="G325" i="8"/>
  <c r="I325" i="8"/>
  <c r="K325" i="8"/>
  <c r="M325" i="8"/>
  <c r="O325" i="8"/>
  <c r="P325" i="8"/>
  <c r="Q325" i="8" s="1"/>
  <c r="S325" i="8"/>
  <c r="U325" i="8"/>
  <c r="E326" i="8"/>
  <c r="G326" i="8"/>
  <c r="I326" i="8"/>
  <c r="K326" i="8"/>
  <c r="M326" i="8"/>
  <c r="O326" i="8"/>
  <c r="Q326" i="8"/>
  <c r="S326" i="8"/>
  <c r="U326" i="8"/>
  <c r="E327" i="8"/>
  <c r="G327" i="8"/>
  <c r="I327" i="8"/>
  <c r="K327" i="8"/>
  <c r="M327" i="8"/>
  <c r="O327" i="8"/>
  <c r="Q327" i="8"/>
  <c r="S327" i="8"/>
  <c r="U327" i="8"/>
  <c r="E328" i="8"/>
  <c r="G328" i="8"/>
  <c r="I328" i="8"/>
  <c r="K328" i="8"/>
  <c r="M328" i="8"/>
  <c r="O328" i="8"/>
  <c r="Q328" i="8"/>
  <c r="S328" i="8"/>
  <c r="U328" i="8"/>
  <c r="E329" i="8"/>
  <c r="G329" i="8"/>
  <c r="I329" i="8"/>
  <c r="K329" i="8"/>
  <c r="M329" i="8"/>
  <c r="O329" i="8"/>
  <c r="Q329" i="8"/>
  <c r="S329" i="8"/>
  <c r="U329" i="8"/>
  <c r="E330" i="8"/>
  <c r="G330" i="8"/>
  <c r="I330" i="8"/>
  <c r="K330" i="8"/>
  <c r="M330" i="8"/>
  <c r="O330" i="8"/>
  <c r="P330" i="8"/>
  <c r="Q330" i="8" s="1"/>
  <c r="S330" i="8"/>
  <c r="U330" i="8"/>
  <c r="E331" i="8"/>
  <c r="G331" i="8"/>
  <c r="I331" i="8"/>
  <c r="J331" i="8"/>
  <c r="K331" i="8" s="1"/>
  <c r="M331" i="8"/>
  <c r="O331" i="8"/>
  <c r="Q331" i="8"/>
  <c r="S331" i="8"/>
  <c r="U331" i="8"/>
  <c r="E332" i="8"/>
  <c r="G332" i="8"/>
  <c r="I332" i="8"/>
  <c r="K332" i="8"/>
  <c r="M332" i="8"/>
  <c r="O332" i="8"/>
  <c r="Q332" i="8"/>
  <c r="S332" i="8"/>
  <c r="U332" i="8"/>
  <c r="E333" i="8"/>
  <c r="G333" i="8"/>
  <c r="I333" i="8"/>
  <c r="K333" i="8"/>
  <c r="M333" i="8"/>
  <c r="O333" i="8"/>
  <c r="Q333" i="8"/>
  <c r="S333" i="8"/>
  <c r="U333" i="8"/>
  <c r="E334" i="8"/>
  <c r="G334" i="8"/>
  <c r="I334" i="8"/>
  <c r="K334" i="8"/>
  <c r="M334" i="8"/>
  <c r="O334" i="8"/>
  <c r="P334" i="8"/>
  <c r="Q334" i="8"/>
  <c r="S334" i="8"/>
  <c r="U334" i="8"/>
  <c r="E335" i="8"/>
  <c r="G335" i="8"/>
  <c r="I335" i="8"/>
  <c r="K335" i="8"/>
  <c r="M335" i="8"/>
  <c r="O335" i="8"/>
  <c r="P335" i="8"/>
  <c r="Q335" i="8"/>
  <c r="S335" i="8"/>
  <c r="U335" i="8"/>
  <c r="E336" i="8"/>
  <c r="G336" i="8"/>
  <c r="I336" i="8"/>
  <c r="K336" i="8"/>
  <c r="M336" i="8"/>
  <c r="O336" i="8"/>
  <c r="Q336" i="8"/>
  <c r="S336" i="8"/>
  <c r="U336" i="8"/>
  <c r="E337" i="8"/>
  <c r="G337" i="8"/>
  <c r="I337" i="8"/>
  <c r="K337" i="8"/>
  <c r="M337" i="8"/>
  <c r="O337" i="8"/>
  <c r="Q337" i="8"/>
  <c r="S337" i="8"/>
  <c r="U337" i="8"/>
  <c r="E338" i="8"/>
  <c r="G338" i="8"/>
  <c r="I338" i="8"/>
  <c r="K338" i="8"/>
  <c r="M338" i="8"/>
  <c r="O338" i="8"/>
  <c r="Q338" i="8"/>
  <c r="S338" i="8"/>
  <c r="U338" i="8"/>
  <c r="E339" i="8"/>
  <c r="G339" i="8"/>
  <c r="I339" i="8"/>
  <c r="K339" i="8"/>
  <c r="M339" i="8"/>
  <c r="O339" i="8"/>
  <c r="Q339" i="8"/>
  <c r="S339" i="8"/>
  <c r="U339" i="8"/>
  <c r="E340" i="8"/>
  <c r="G340" i="8"/>
  <c r="I340" i="8"/>
  <c r="K340" i="8"/>
  <c r="M340" i="8"/>
  <c r="O340" i="8"/>
  <c r="P340" i="8"/>
  <c r="Q340" i="8"/>
  <c r="S340" i="8"/>
  <c r="U340" i="8"/>
  <c r="E341" i="8"/>
  <c r="G341" i="8"/>
  <c r="I341" i="8"/>
  <c r="K341" i="8"/>
  <c r="M341" i="8"/>
  <c r="O341" i="8"/>
  <c r="Q341" i="8"/>
  <c r="S341" i="8"/>
  <c r="U341" i="8"/>
  <c r="E345" i="8"/>
  <c r="G345" i="8"/>
  <c r="I345" i="8"/>
  <c r="K345" i="8"/>
  <c r="M345" i="8"/>
  <c r="O345" i="8"/>
  <c r="Q345" i="8"/>
  <c r="S345" i="8"/>
  <c r="U345" i="8"/>
  <c r="E346" i="8"/>
  <c r="G346" i="8"/>
  <c r="I346" i="8"/>
  <c r="K346" i="8"/>
  <c r="M346" i="8"/>
  <c r="O346" i="8"/>
  <c r="P346" i="8"/>
  <c r="Q346" i="8"/>
  <c r="S346" i="8"/>
  <c r="U346" i="8"/>
  <c r="E347" i="8"/>
  <c r="G347" i="8"/>
  <c r="I347" i="8"/>
  <c r="K347" i="8"/>
  <c r="M347" i="8"/>
  <c r="O347" i="8"/>
  <c r="Q347" i="8"/>
  <c r="S347" i="8"/>
  <c r="U347" i="8"/>
  <c r="E348" i="8"/>
  <c r="G348" i="8"/>
  <c r="I348" i="8"/>
  <c r="K348" i="8"/>
  <c r="M348" i="8"/>
  <c r="O348" i="8"/>
  <c r="Q348" i="8"/>
  <c r="S348" i="8"/>
  <c r="U348" i="8"/>
  <c r="E349" i="8"/>
  <c r="G349" i="8"/>
  <c r="I349" i="8"/>
  <c r="K349" i="8"/>
  <c r="M349" i="8"/>
  <c r="O349" i="8"/>
  <c r="Q349" i="8"/>
  <c r="S349" i="8"/>
  <c r="U349" i="8"/>
  <c r="E350" i="8"/>
  <c r="G350" i="8"/>
  <c r="I350" i="8"/>
  <c r="K350" i="8"/>
  <c r="M350" i="8"/>
  <c r="O350" i="8"/>
  <c r="Q350" i="8"/>
  <c r="S350" i="8"/>
  <c r="U350" i="8"/>
  <c r="E351" i="8"/>
  <c r="G351" i="8"/>
  <c r="I351" i="8"/>
  <c r="K351" i="8"/>
  <c r="M351" i="8"/>
  <c r="O351" i="8"/>
  <c r="P351" i="8"/>
  <c r="Q351" i="8"/>
  <c r="S351" i="8"/>
  <c r="U351" i="8"/>
  <c r="E352" i="8"/>
  <c r="G352" i="8"/>
  <c r="I352" i="8"/>
  <c r="K352" i="8"/>
  <c r="M352" i="8"/>
  <c r="O352" i="8"/>
  <c r="Q352" i="8"/>
  <c r="S352" i="8"/>
  <c r="U352" i="8"/>
  <c r="E353" i="8"/>
  <c r="G353" i="8"/>
  <c r="I353" i="8"/>
  <c r="K353" i="8"/>
  <c r="M353" i="8"/>
  <c r="O353" i="8"/>
  <c r="Q353" i="8"/>
  <c r="S353" i="8"/>
  <c r="U353" i="8"/>
  <c r="E354" i="8"/>
  <c r="G354" i="8"/>
  <c r="I354" i="8"/>
  <c r="K354" i="8"/>
  <c r="M354" i="8"/>
  <c r="O354" i="8"/>
  <c r="P354" i="8"/>
  <c r="Q354" i="8"/>
  <c r="S354" i="8"/>
  <c r="U354" i="8"/>
  <c r="E355" i="8"/>
  <c r="G355" i="8"/>
  <c r="I355" i="8"/>
  <c r="K355" i="8"/>
  <c r="M355" i="8"/>
  <c r="E356" i="8"/>
  <c r="G356" i="8"/>
  <c r="I356" i="8"/>
  <c r="K356" i="8"/>
  <c r="M356" i="8"/>
  <c r="O356" i="8"/>
  <c r="Q356" i="8"/>
  <c r="S356" i="8"/>
  <c r="U356" i="8"/>
  <c r="E357" i="8"/>
  <c r="G357" i="8"/>
  <c r="I357" i="8"/>
  <c r="K357" i="8"/>
  <c r="M357" i="8"/>
  <c r="O357" i="8"/>
  <c r="Q357" i="8"/>
  <c r="S357" i="8"/>
  <c r="U357" i="8"/>
  <c r="E358" i="8"/>
  <c r="G358" i="8"/>
  <c r="I358" i="8"/>
  <c r="K358" i="8"/>
  <c r="M358" i="8"/>
  <c r="O358" i="8"/>
  <c r="P358" i="8"/>
  <c r="Q358" i="8" s="1"/>
  <c r="S358" i="8"/>
  <c r="U358" i="8"/>
  <c r="E359" i="8"/>
  <c r="G359" i="8"/>
  <c r="I359" i="8"/>
  <c r="K359" i="8"/>
  <c r="M359" i="8"/>
  <c r="O359" i="8"/>
  <c r="Q359" i="8"/>
  <c r="S359" i="8"/>
  <c r="U359" i="8"/>
  <c r="E360" i="8"/>
  <c r="G360" i="8"/>
  <c r="I360" i="8"/>
  <c r="K360" i="8"/>
  <c r="M360" i="8"/>
  <c r="O360" i="8"/>
  <c r="Q360" i="8"/>
  <c r="S360" i="8"/>
  <c r="U360" i="8"/>
  <c r="E361" i="8"/>
  <c r="G361" i="8"/>
  <c r="I361" i="8"/>
  <c r="K361" i="8"/>
  <c r="M361" i="8"/>
  <c r="O361" i="8"/>
  <c r="Q361" i="8"/>
  <c r="S361" i="8"/>
  <c r="U361" i="8"/>
  <c r="E362" i="8"/>
  <c r="G362" i="8"/>
  <c r="I362" i="8"/>
  <c r="K362" i="8"/>
  <c r="M362" i="8"/>
  <c r="O362" i="8"/>
  <c r="Q362" i="8"/>
  <c r="S362" i="8"/>
  <c r="U362" i="8"/>
  <c r="E363" i="8"/>
  <c r="G363" i="8"/>
  <c r="I363" i="8"/>
  <c r="K363" i="8"/>
  <c r="M363" i="8"/>
  <c r="O363" i="8"/>
  <c r="Q363" i="8"/>
  <c r="S363" i="8"/>
  <c r="U363" i="8"/>
  <c r="E364" i="8"/>
  <c r="G364" i="8"/>
  <c r="I364" i="8"/>
  <c r="K364" i="8"/>
  <c r="M364" i="8"/>
  <c r="O364" i="8"/>
  <c r="P364" i="8"/>
  <c r="Q364" i="8" s="1"/>
  <c r="S364" i="8"/>
  <c r="U364" i="8"/>
  <c r="E365" i="8"/>
  <c r="G365" i="8"/>
  <c r="I365" i="8"/>
  <c r="K365" i="8"/>
  <c r="M365" i="8"/>
  <c r="O365" i="8"/>
  <c r="Q365" i="8"/>
  <c r="S365" i="8"/>
  <c r="U365" i="8"/>
  <c r="E366" i="8"/>
  <c r="G366" i="8"/>
  <c r="I366" i="8"/>
  <c r="K366" i="8"/>
  <c r="M366" i="8"/>
  <c r="O366" i="8"/>
  <c r="Q366" i="8"/>
  <c r="S366" i="8"/>
  <c r="U366" i="8"/>
  <c r="E370" i="8"/>
  <c r="G370" i="8"/>
  <c r="I370" i="8"/>
  <c r="K370" i="8"/>
  <c r="M370" i="8"/>
  <c r="O370" i="8"/>
  <c r="Q370" i="8"/>
  <c r="S370" i="8"/>
  <c r="U370" i="8"/>
  <c r="E371" i="8"/>
  <c r="G371" i="8"/>
  <c r="I371" i="8"/>
  <c r="K371" i="8"/>
  <c r="M371" i="8"/>
  <c r="O371" i="8"/>
  <c r="Q371" i="8"/>
  <c r="S371" i="8"/>
  <c r="U371" i="8"/>
  <c r="E372" i="8"/>
  <c r="G372" i="8"/>
  <c r="I372" i="8"/>
  <c r="J372" i="8"/>
  <c r="K372" i="8" s="1"/>
  <c r="M372" i="8"/>
  <c r="O372" i="8"/>
  <c r="Q372" i="8"/>
  <c r="S372" i="8"/>
  <c r="U372" i="8"/>
  <c r="G373" i="8"/>
  <c r="I373" i="8"/>
  <c r="K373" i="8"/>
  <c r="M373" i="8"/>
  <c r="O373" i="8"/>
  <c r="Q373" i="8"/>
  <c r="S373" i="8"/>
  <c r="U373" i="8"/>
  <c r="E374" i="8"/>
  <c r="G374" i="8"/>
  <c r="I374" i="8"/>
  <c r="K374" i="8"/>
  <c r="M374" i="8"/>
  <c r="O374" i="8"/>
  <c r="Q374" i="8"/>
  <c r="S374" i="8"/>
  <c r="U374" i="8"/>
  <c r="E375" i="8"/>
  <c r="G375" i="8"/>
  <c r="I375" i="8"/>
  <c r="K375" i="8"/>
  <c r="M375" i="8"/>
  <c r="O375" i="8"/>
  <c r="Q375" i="8"/>
  <c r="S375" i="8"/>
  <c r="U375" i="8"/>
  <c r="E376" i="8"/>
  <c r="G376" i="8"/>
  <c r="I376" i="8"/>
  <c r="K376" i="8"/>
  <c r="M376" i="8"/>
  <c r="O376" i="8"/>
  <c r="Q376" i="8"/>
  <c r="S376" i="8"/>
  <c r="U376" i="8"/>
  <c r="E377" i="8"/>
  <c r="G377" i="8"/>
  <c r="I377" i="8"/>
  <c r="K377" i="8"/>
  <c r="M377" i="8"/>
  <c r="O377" i="8"/>
  <c r="Q377" i="8"/>
  <c r="S377" i="8"/>
  <c r="U377" i="8"/>
  <c r="E378" i="8"/>
  <c r="G378" i="8"/>
  <c r="I378" i="8"/>
  <c r="J378" i="8"/>
  <c r="K378" i="8" s="1"/>
  <c r="M378" i="8"/>
  <c r="O378" i="8"/>
  <c r="P378" i="8"/>
  <c r="Q378" i="8" s="1"/>
  <c r="S378" i="8"/>
  <c r="U378" i="8"/>
  <c r="E379" i="8"/>
  <c r="G379" i="8"/>
  <c r="I379" i="8"/>
  <c r="K379" i="8"/>
  <c r="M379" i="8"/>
  <c r="O379" i="8"/>
  <c r="P379" i="8"/>
  <c r="Q379" i="8" s="1"/>
  <c r="S379" i="8"/>
  <c r="U379" i="8"/>
  <c r="E380" i="8"/>
  <c r="G380" i="8"/>
  <c r="I380" i="8"/>
  <c r="K380" i="8"/>
  <c r="M380" i="8"/>
  <c r="O380" i="8"/>
  <c r="Q380" i="8"/>
  <c r="S380" i="8"/>
  <c r="U380" i="8"/>
  <c r="E381" i="8"/>
  <c r="G381" i="8"/>
  <c r="I381" i="8"/>
  <c r="K381" i="8"/>
  <c r="M381" i="8"/>
  <c r="O381" i="8"/>
  <c r="Q381" i="8"/>
  <c r="S381" i="8"/>
  <c r="U381" i="8"/>
  <c r="E382" i="8"/>
  <c r="G382" i="8"/>
  <c r="I382" i="8"/>
  <c r="K382" i="8"/>
  <c r="M382" i="8"/>
  <c r="O382" i="8"/>
  <c r="Q382" i="8"/>
  <c r="S382" i="8"/>
  <c r="U382" i="8"/>
  <c r="E383" i="8"/>
  <c r="G383" i="8"/>
  <c r="I383" i="8"/>
  <c r="K383" i="8"/>
  <c r="M383" i="8"/>
  <c r="O383" i="8"/>
  <c r="Q383" i="8"/>
  <c r="S383" i="8"/>
  <c r="U383" i="8"/>
  <c r="E384" i="8"/>
  <c r="G384" i="8"/>
  <c r="I384" i="8"/>
  <c r="K384" i="8"/>
  <c r="M384" i="8"/>
  <c r="O384" i="8"/>
  <c r="Q384" i="8"/>
  <c r="S384" i="8"/>
  <c r="U384" i="8"/>
  <c r="E385" i="8"/>
  <c r="G385" i="8"/>
  <c r="I385" i="8"/>
  <c r="K385" i="8"/>
  <c r="M385" i="8"/>
  <c r="O385" i="8"/>
  <c r="Q385" i="8"/>
  <c r="S385" i="8"/>
  <c r="U385" i="8"/>
  <c r="E386" i="8"/>
  <c r="G386" i="8"/>
  <c r="I386" i="8"/>
  <c r="K386" i="8"/>
  <c r="M386" i="8"/>
  <c r="O386" i="8"/>
  <c r="Q386" i="8"/>
  <c r="S386" i="8"/>
  <c r="U386" i="8"/>
  <c r="E387" i="8"/>
  <c r="G387" i="8"/>
  <c r="I387" i="8"/>
  <c r="K387" i="8"/>
  <c r="M387" i="8"/>
  <c r="O387" i="8"/>
  <c r="Q387" i="8"/>
  <c r="S387" i="8"/>
  <c r="U387" i="8"/>
  <c r="E388" i="8"/>
  <c r="G388" i="8"/>
  <c r="I388" i="8"/>
  <c r="K388" i="8"/>
  <c r="M388" i="8"/>
  <c r="O388" i="8"/>
  <c r="Q388" i="8"/>
  <c r="S388" i="8"/>
  <c r="U388" i="8"/>
  <c r="E389" i="8"/>
  <c r="G389" i="8"/>
  <c r="I389" i="8"/>
  <c r="K389" i="8"/>
  <c r="M389" i="8"/>
  <c r="O389" i="8"/>
  <c r="Q389" i="8"/>
  <c r="S389" i="8"/>
  <c r="U389" i="8"/>
  <c r="E393" i="8"/>
  <c r="G393" i="8"/>
  <c r="I393" i="8"/>
  <c r="K393" i="8"/>
  <c r="M393" i="8"/>
  <c r="O393" i="8"/>
  <c r="P393" i="8"/>
  <c r="Q393" i="8" s="1"/>
  <c r="S393" i="8"/>
  <c r="U393" i="8"/>
  <c r="E394" i="8"/>
  <c r="G394" i="8"/>
  <c r="I394" i="8"/>
  <c r="K394" i="8"/>
  <c r="M394" i="8"/>
  <c r="O394" i="8"/>
  <c r="Q394" i="8"/>
  <c r="S394" i="8"/>
  <c r="U394" i="8"/>
  <c r="E395" i="8"/>
  <c r="G395" i="8"/>
  <c r="I395" i="8"/>
  <c r="K395" i="8"/>
  <c r="M395" i="8"/>
  <c r="O395" i="8"/>
  <c r="Q395" i="8"/>
  <c r="S395" i="8"/>
  <c r="U395" i="8"/>
  <c r="E396" i="8"/>
  <c r="G396" i="8"/>
  <c r="I396" i="8"/>
  <c r="K396" i="8"/>
  <c r="M396" i="8"/>
  <c r="O396" i="8"/>
  <c r="Q396" i="8"/>
  <c r="S396" i="8"/>
  <c r="U396" i="8"/>
  <c r="E397" i="8"/>
  <c r="G397" i="8"/>
  <c r="I397" i="8"/>
  <c r="K397" i="8"/>
  <c r="M397" i="8"/>
  <c r="O397" i="8"/>
  <c r="Q397" i="8"/>
  <c r="S397" i="8"/>
  <c r="U397" i="8"/>
  <c r="E398" i="8"/>
  <c r="G398" i="8"/>
  <c r="I398" i="8"/>
  <c r="K398" i="8"/>
  <c r="M398" i="8"/>
  <c r="O398" i="8"/>
  <c r="Q398" i="8"/>
  <c r="S398" i="8"/>
  <c r="U398" i="8"/>
  <c r="E399" i="8"/>
  <c r="G399" i="8"/>
  <c r="I399" i="8"/>
  <c r="J399" i="8"/>
  <c r="K399" i="8" s="1"/>
  <c r="M399" i="8"/>
  <c r="O399" i="8"/>
  <c r="P399" i="8"/>
  <c r="Q399" i="8" s="1"/>
  <c r="S399" i="8"/>
  <c r="U399" i="8"/>
  <c r="E400" i="8"/>
  <c r="G400" i="8"/>
  <c r="I400" i="8"/>
  <c r="K400" i="8"/>
  <c r="M400" i="8"/>
  <c r="O400" i="8"/>
  <c r="Q400" i="8"/>
  <c r="S400" i="8"/>
  <c r="U400" i="8"/>
  <c r="E401" i="8"/>
  <c r="G401" i="8"/>
  <c r="I401" i="8"/>
  <c r="J401" i="8"/>
  <c r="K401" i="8" s="1"/>
  <c r="M401" i="8"/>
  <c r="O401" i="8"/>
  <c r="P401" i="8"/>
  <c r="Q401" i="8" s="1"/>
  <c r="S401" i="8"/>
  <c r="U401" i="8"/>
  <c r="E402" i="8"/>
  <c r="G402" i="8"/>
  <c r="I402" i="8"/>
  <c r="K402" i="8"/>
  <c r="M402" i="8"/>
  <c r="O402" i="8"/>
  <c r="Q402" i="8"/>
  <c r="S402" i="8"/>
  <c r="U402" i="8"/>
  <c r="G403" i="8"/>
  <c r="I403" i="8"/>
  <c r="K403" i="8"/>
  <c r="M403" i="8"/>
  <c r="O403" i="8"/>
  <c r="Q403" i="8"/>
  <c r="S403" i="8"/>
  <c r="U403" i="8"/>
  <c r="E404" i="8"/>
  <c r="G404" i="8"/>
  <c r="I404" i="8"/>
  <c r="K404" i="8"/>
  <c r="M404" i="8"/>
  <c r="O404" i="8"/>
  <c r="Q404" i="8"/>
  <c r="S404" i="8"/>
  <c r="E405" i="8"/>
  <c r="G405" i="8"/>
  <c r="I405" i="8"/>
  <c r="K405" i="8"/>
  <c r="M405" i="8"/>
  <c r="O405" i="8"/>
  <c r="Q405" i="8"/>
  <c r="S405" i="8"/>
  <c r="U405" i="8"/>
  <c r="E406" i="8"/>
  <c r="G406" i="8"/>
  <c r="I406" i="8"/>
  <c r="K406" i="8"/>
  <c r="M406" i="8"/>
  <c r="O406" i="8"/>
  <c r="Q406" i="8"/>
  <c r="S406" i="8"/>
  <c r="U406" i="8"/>
  <c r="E407" i="8"/>
  <c r="G407" i="8"/>
  <c r="I407" i="8"/>
  <c r="K407" i="8"/>
  <c r="M407" i="8"/>
  <c r="O407" i="8"/>
  <c r="P407" i="8"/>
  <c r="Q407" i="8"/>
  <c r="S407" i="8"/>
  <c r="U407" i="8"/>
  <c r="E408" i="8"/>
  <c r="G408" i="8"/>
  <c r="I408" i="8"/>
  <c r="K408" i="8"/>
  <c r="M408" i="8"/>
  <c r="O408" i="8"/>
  <c r="Q408" i="8"/>
  <c r="S408" i="8"/>
  <c r="U408" i="8"/>
  <c r="E409" i="8"/>
  <c r="G409" i="8"/>
  <c r="I409" i="8"/>
  <c r="K409" i="8"/>
  <c r="M409" i="8"/>
  <c r="O409" i="8"/>
  <c r="P409" i="8"/>
  <c r="Q409" i="8" s="1"/>
  <c r="S409" i="8"/>
  <c r="U409" i="8"/>
  <c r="E410" i="8"/>
  <c r="G410" i="8"/>
  <c r="I410" i="8"/>
  <c r="K410" i="8"/>
  <c r="M410" i="8"/>
  <c r="O410" i="8"/>
  <c r="P410" i="8"/>
  <c r="Q410" i="8" s="1"/>
  <c r="S410" i="8"/>
  <c r="U410" i="8"/>
  <c r="E411" i="8"/>
  <c r="G411" i="8"/>
  <c r="I411" i="8"/>
  <c r="K411" i="8"/>
  <c r="M411" i="8"/>
  <c r="O411" i="8"/>
  <c r="P411" i="8"/>
  <c r="Q411" i="8" s="1"/>
  <c r="S411" i="8"/>
  <c r="U411" i="8"/>
  <c r="E412" i="8"/>
  <c r="G412" i="8"/>
  <c r="I412" i="8"/>
  <c r="K412" i="8"/>
  <c r="M412" i="8"/>
  <c r="O412" i="8"/>
  <c r="Q412" i="8"/>
  <c r="S412" i="8"/>
  <c r="U412" i="8"/>
  <c r="E413" i="8"/>
  <c r="G413" i="8"/>
  <c r="I413" i="8"/>
  <c r="K413" i="8"/>
  <c r="M413" i="8"/>
  <c r="O413" i="8"/>
  <c r="Q413" i="8"/>
  <c r="S413" i="8"/>
  <c r="U413" i="8"/>
  <c r="E414" i="8"/>
  <c r="G414" i="8"/>
  <c r="I414" i="8"/>
  <c r="K414" i="8"/>
  <c r="M414" i="8"/>
  <c r="O414" i="8"/>
  <c r="Q414" i="8"/>
  <c r="S414" i="8"/>
  <c r="U414" i="8"/>
  <c r="E415" i="8"/>
  <c r="G415" i="8"/>
  <c r="I415" i="8"/>
  <c r="K415" i="8"/>
  <c r="M415" i="8"/>
  <c r="O415" i="8"/>
  <c r="Q415" i="8"/>
  <c r="S415" i="8"/>
  <c r="U415" i="8"/>
  <c r="G416" i="8"/>
  <c r="I416" i="8"/>
  <c r="K416" i="8"/>
  <c r="M416" i="8"/>
  <c r="O416" i="8"/>
  <c r="Q416" i="8"/>
  <c r="S416" i="8"/>
  <c r="U416" i="8"/>
  <c r="E420" i="8"/>
  <c r="G420" i="8"/>
  <c r="I420" i="8"/>
  <c r="K420" i="8"/>
  <c r="M420" i="8"/>
  <c r="O420" i="8"/>
  <c r="Q420" i="8"/>
  <c r="S420" i="8"/>
  <c r="U420" i="8"/>
  <c r="E421" i="8"/>
  <c r="G421" i="8"/>
  <c r="I421" i="8"/>
  <c r="K421" i="8"/>
  <c r="M421" i="8"/>
  <c r="O421" i="8"/>
  <c r="Q421" i="8"/>
  <c r="S421" i="8"/>
  <c r="U421" i="8"/>
  <c r="E422" i="8"/>
  <c r="G422" i="8"/>
  <c r="I422" i="8"/>
  <c r="K422" i="8"/>
  <c r="M422" i="8"/>
  <c r="O422" i="8"/>
  <c r="Q422" i="8"/>
  <c r="S422" i="8"/>
  <c r="U422" i="8"/>
  <c r="E423" i="8"/>
  <c r="G423" i="8"/>
  <c r="I423" i="8"/>
  <c r="K423" i="8"/>
  <c r="M423" i="8"/>
  <c r="O423" i="8"/>
  <c r="Q423" i="8"/>
  <c r="S423" i="8"/>
  <c r="U423" i="8"/>
  <c r="E424" i="8"/>
  <c r="G424" i="8"/>
  <c r="I424" i="8"/>
  <c r="K424" i="8"/>
  <c r="M424" i="8"/>
  <c r="O424" i="8"/>
  <c r="P424" i="8"/>
  <c r="Q424" i="8" s="1"/>
  <c r="S424" i="8"/>
  <c r="U424" i="8"/>
  <c r="E425" i="8"/>
  <c r="G425" i="8"/>
  <c r="I425" i="8"/>
  <c r="K425" i="8"/>
  <c r="M425" i="8"/>
  <c r="O425" i="8"/>
  <c r="Q425" i="8"/>
  <c r="S425" i="8"/>
  <c r="U425" i="8"/>
  <c r="E426" i="8"/>
  <c r="G426" i="8"/>
  <c r="I426" i="8"/>
  <c r="K426" i="8"/>
  <c r="M426" i="8"/>
  <c r="O426" i="8"/>
  <c r="Q426" i="8"/>
  <c r="S426" i="8"/>
  <c r="U426" i="8"/>
  <c r="E427" i="8"/>
  <c r="G427" i="8"/>
  <c r="I427" i="8"/>
  <c r="K427" i="8"/>
  <c r="M427" i="8"/>
  <c r="O427" i="8"/>
  <c r="P427" i="8"/>
  <c r="Q427" i="8" s="1"/>
  <c r="S427" i="8"/>
  <c r="U427" i="8"/>
  <c r="E428" i="8"/>
  <c r="G428" i="8"/>
  <c r="I428" i="8"/>
  <c r="K428" i="8"/>
  <c r="M428" i="8"/>
  <c r="O428" i="8"/>
  <c r="Q428" i="8"/>
  <c r="S428" i="8"/>
  <c r="U428" i="8"/>
  <c r="E429" i="8"/>
  <c r="G429" i="8"/>
  <c r="I429" i="8"/>
  <c r="K429" i="8"/>
  <c r="M429" i="8"/>
  <c r="O429" i="8"/>
  <c r="P429" i="8"/>
  <c r="Q429" i="8" s="1"/>
  <c r="S429" i="8"/>
  <c r="U429" i="8"/>
  <c r="E430" i="8"/>
  <c r="G430" i="8"/>
  <c r="I430" i="8"/>
  <c r="K430" i="8"/>
  <c r="M430" i="8"/>
  <c r="O430" i="8"/>
  <c r="P430" i="8"/>
  <c r="Q430" i="8" s="1"/>
  <c r="S430" i="8"/>
  <c r="U430" i="8"/>
  <c r="E431" i="8"/>
  <c r="G431" i="8"/>
  <c r="I431" i="8"/>
  <c r="K431" i="8"/>
  <c r="M431" i="8"/>
  <c r="O431" i="8"/>
  <c r="P431" i="8"/>
  <c r="Q431" i="8" s="1"/>
  <c r="S431" i="8"/>
  <c r="U431" i="8"/>
  <c r="E432" i="8"/>
  <c r="G432" i="8"/>
  <c r="I432" i="8"/>
  <c r="K432" i="8"/>
  <c r="M432" i="8"/>
  <c r="O432" i="8"/>
  <c r="Q432" i="8"/>
  <c r="S432" i="8"/>
  <c r="U432" i="8"/>
  <c r="E433" i="8"/>
  <c r="G433" i="8"/>
  <c r="I433" i="8"/>
  <c r="K433" i="8"/>
  <c r="M433" i="8"/>
  <c r="O433" i="8"/>
  <c r="Q433" i="8"/>
  <c r="S433" i="8"/>
  <c r="U433" i="8"/>
  <c r="E434" i="8"/>
  <c r="G434" i="8"/>
  <c r="I434" i="8"/>
  <c r="K434" i="8"/>
  <c r="M434" i="8"/>
  <c r="O434" i="8"/>
  <c r="P434" i="8"/>
  <c r="Q434" i="8" s="1"/>
  <c r="S434" i="8"/>
  <c r="U434" i="8"/>
  <c r="E435" i="8"/>
  <c r="G435" i="8"/>
  <c r="I435" i="8"/>
  <c r="K435" i="8"/>
  <c r="M435" i="8"/>
  <c r="O435" i="8"/>
  <c r="Q435" i="8"/>
  <c r="S435" i="8"/>
  <c r="U435" i="8"/>
  <c r="E436" i="8"/>
  <c r="G436" i="8"/>
  <c r="I436" i="8"/>
  <c r="K436" i="8"/>
  <c r="M436" i="8"/>
  <c r="O436" i="8"/>
  <c r="Q436" i="8"/>
  <c r="S436" i="8"/>
  <c r="U436" i="8"/>
  <c r="E437" i="8"/>
  <c r="G437" i="8"/>
  <c r="I437" i="8"/>
  <c r="K437" i="8"/>
  <c r="M437" i="8"/>
  <c r="O437" i="8"/>
  <c r="P437" i="8"/>
  <c r="Q437" i="8" s="1"/>
  <c r="S437" i="8"/>
  <c r="U437" i="8"/>
  <c r="E438" i="8"/>
  <c r="G438" i="8"/>
  <c r="I438" i="8"/>
  <c r="K438" i="8"/>
  <c r="M438" i="8"/>
  <c r="O438" i="8"/>
  <c r="Q438" i="8"/>
  <c r="S438" i="8"/>
  <c r="U438" i="8"/>
  <c r="E439" i="8"/>
  <c r="G439" i="8"/>
  <c r="I439" i="8"/>
  <c r="K439" i="8"/>
  <c r="M439" i="8"/>
  <c r="O439" i="8"/>
  <c r="Q439" i="8"/>
  <c r="S439" i="8"/>
  <c r="U439" i="8"/>
  <c r="E440" i="8"/>
  <c r="G440" i="8"/>
  <c r="I440" i="8"/>
  <c r="K440" i="8"/>
  <c r="M440" i="8"/>
  <c r="O440" i="8"/>
  <c r="Q440" i="8"/>
  <c r="S440" i="8"/>
  <c r="U440" i="8"/>
  <c r="E441" i="8"/>
  <c r="G441" i="8"/>
  <c r="I441" i="8"/>
  <c r="K441" i="8"/>
  <c r="M441" i="8"/>
  <c r="O441" i="8"/>
  <c r="Q441" i="8"/>
  <c r="S441" i="8"/>
  <c r="U441" i="8"/>
  <c r="E442" i="8"/>
  <c r="G442" i="8"/>
  <c r="I442" i="8"/>
  <c r="K442" i="8"/>
  <c r="M442" i="8"/>
  <c r="O442" i="8"/>
  <c r="Q442" i="8"/>
  <c r="S442" i="8"/>
  <c r="U442" i="8"/>
  <c r="E443" i="8"/>
  <c r="G443" i="8"/>
  <c r="I443" i="8"/>
  <c r="K443" i="8"/>
  <c r="M443" i="8"/>
  <c r="O443" i="8"/>
  <c r="Q443" i="8"/>
  <c r="S443" i="8"/>
  <c r="U443" i="8"/>
  <c r="E444" i="8"/>
  <c r="G444" i="8"/>
  <c r="I444" i="8"/>
  <c r="K444" i="8"/>
  <c r="M444" i="8"/>
  <c r="O444" i="8"/>
  <c r="P444" i="8"/>
  <c r="Q444" i="8" s="1"/>
  <c r="S444" i="8"/>
  <c r="U444" i="8"/>
  <c r="E6" i="7"/>
  <c r="G6" i="7"/>
  <c r="I6" i="7"/>
  <c r="K6" i="7"/>
  <c r="M6" i="7"/>
  <c r="O6" i="7"/>
  <c r="Q6" i="7"/>
  <c r="S6" i="7"/>
  <c r="U6" i="7"/>
  <c r="E7" i="7"/>
  <c r="G7" i="7"/>
  <c r="I7" i="7"/>
  <c r="K7" i="7"/>
  <c r="M7" i="7"/>
  <c r="O7" i="7"/>
  <c r="Q7" i="7"/>
  <c r="S7" i="7"/>
  <c r="U7" i="7"/>
  <c r="E8" i="7"/>
  <c r="G8" i="7"/>
  <c r="I8" i="7"/>
  <c r="K8" i="7"/>
  <c r="M8" i="7"/>
  <c r="O8" i="7"/>
  <c r="Q8" i="7"/>
  <c r="S8" i="7"/>
  <c r="U8" i="7"/>
  <c r="E9" i="7"/>
  <c r="G9" i="7"/>
  <c r="I9" i="7"/>
  <c r="E10" i="7"/>
  <c r="G10" i="7"/>
  <c r="I10" i="7"/>
  <c r="K10" i="7"/>
  <c r="M10" i="7"/>
  <c r="O10" i="7"/>
  <c r="Q10" i="7"/>
  <c r="S10" i="7"/>
  <c r="U10" i="7"/>
  <c r="E11" i="7"/>
  <c r="G11" i="7"/>
  <c r="I11" i="7"/>
  <c r="K11" i="7"/>
  <c r="M11" i="7"/>
  <c r="O11" i="7"/>
  <c r="Q11" i="7"/>
  <c r="S11" i="7"/>
  <c r="U11" i="7"/>
  <c r="E12" i="7"/>
  <c r="G12" i="7"/>
  <c r="I12" i="7"/>
  <c r="K12" i="7"/>
  <c r="M12" i="7"/>
  <c r="O12" i="7"/>
  <c r="Q12" i="7"/>
  <c r="S12" i="7"/>
  <c r="U12" i="7"/>
  <c r="E13" i="7"/>
  <c r="G13" i="7"/>
  <c r="I13" i="7"/>
  <c r="K13" i="7"/>
  <c r="M13" i="7"/>
  <c r="O13" i="7"/>
  <c r="Q13" i="7"/>
  <c r="S13" i="7"/>
  <c r="U13" i="7"/>
  <c r="E14" i="7"/>
  <c r="G14" i="7"/>
  <c r="I14" i="7"/>
  <c r="K14" i="7"/>
  <c r="M14" i="7"/>
  <c r="O14" i="7"/>
  <c r="Q14" i="7"/>
  <c r="S14" i="7"/>
  <c r="U14" i="7"/>
  <c r="E15" i="7"/>
  <c r="G15" i="7"/>
  <c r="I15" i="7"/>
  <c r="K15" i="7"/>
  <c r="M15" i="7"/>
  <c r="O15" i="7"/>
  <c r="Q15" i="7"/>
  <c r="S15" i="7"/>
  <c r="U15" i="7"/>
  <c r="E16" i="7"/>
  <c r="G16" i="7"/>
  <c r="I16" i="7"/>
  <c r="K16" i="7"/>
  <c r="M16" i="7"/>
  <c r="O16" i="7"/>
  <c r="Q16" i="7"/>
  <c r="S16" i="7"/>
  <c r="U16" i="7"/>
  <c r="E17" i="7"/>
  <c r="G17" i="7"/>
  <c r="I17" i="7"/>
  <c r="K17" i="7"/>
  <c r="M17" i="7"/>
  <c r="O17" i="7"/>
  <c r="Q17" i="7"/>
  <c r="S17" i="7"/>
  <c r="U17" i="7"/>
  <c r="E18" i="7"/>
  <c r="G18" i="7"/>
  <c r="I18" i="7"/>
  <c r="K18" i="7"/>
  <c r="M18" i="7"/>
  <c r="O18" i="7"/>
  <c r="Q18" i="7"/>
  <c r="S18" i="7"/>
  <c r="U18" i="7"/>
  <c r="E19" i="7"/>
  <c r="G19" i="7"/>
  <c r="I19" i="7"/>
  <c r="K19" i="7"/>
  <c r="M19" i="7"/>
  <c r="O19" i="7"/>
  <c r="Q19" i="7"/>
  <c r="S19" i="7"/>
  <c r="U19" i="7"/>
  <c r="E20" i="7"/>
  <c r="G20" i="7"/>
  <c r="I20" i="7"/>
  <c r="K20" i="7"/>
  <c r="M20" i="7"/>
  <c r="O20" i="7"/>
  <c r="Q20" i="7"/>
  <c r="S20" i="7"/>
  <c r="U20" i="7"/>
  <c r="E21" i="7"/>
  <c r="G21" i="7"/>
  <c r="I21" i="7"/>
  <c r="K21" i="7"/>
  <c r="M21" i="7"/>
  <c r="O21" i="7"/>
  <c r="Q21" i="7"/>
  <c r="S21" i="7"/>
  <c r="U21" i="7"/>
  <c r="E22" i="7"/>
  <c r="G22" i="7"/>
  <c r="I22" i="7"/>
  <c r="K22" i="7"/>
  <c r="M22" i="7"/>
  <c r="O22" i="7"/>
  <c r="Q22" i="7"/>
  <c r="S22" i="7"/>
  <c r="U22" i="7"/>
  <c r="E23" i="7"/>
  <c r="G23" i="7"/>
  <c r="I23" i="7"/>
  <c r="K23" i="7"/>
  <c r="M23" i="7"/>
  <c r="O23" i="7"/>
  <c r="Q23" i="7"/>
  <c r="S23" i="7"/>
  <c r="U23" i="7"/>
  <c r="E24" i="7"/>
  <c r="G24" i="7"/>
  <c r="I24" i="7"/>
  <c r="K24" i="7"/>
  <c r="M24" i="7"/>
  <c r="O24" i="7"/>
  <c r="Q24" i="7"/>
  <c r="S24" i="7"/>
  <c r="U24" i="7"/>
  <c r="E25" i="7"/>
  <c r="G25" i="7"/>
  <c r="I25" i="7"/>
  <c r="K25" i="7"/>
  <c r="M25" i="7"/>
  <c r="O25" i="7"/>
  <c r="Q25" i="7"/>
  <c r="S25" i="7"/>
  <c r="U25" i="7"/>
  <c r="E29" i="7"/>
  <c r="G29" i="7"/>
  <c r="I29" i="7"/>
  <c r="K29" i="7"/>
  <c r="M29" i="7"/>
  <c r="O29" i="7"/>
  <c r="Q29" i="7"/>
  <c r="S29" i="7"/>
  <c r="U29" i="7"/>
  <c r="E30" i="7"/>
  <c r="G30" i="7"/>
  <c r="I30" i="7"/>
  <c r="K30" i="7"/>
  <c r="M30" i="7"/>
  <c r="O30" i="7"/>
  <c r="Q30" i="7"/>
  <c r="S30" i="7"/>
  <c r="U30" i="7"/>
  <c r="E31" i="7"/>
  <c r="G31" i="7"/>
  <c r="I31" i="7"/>
  <c r="K31" i="7"/>
  <c r="M31" i="7"/>
  <c r="O31" i="7"/>
  <c r="Q31" i="7"/>
  <c r="S31" i="7"/>
  <c r="U31" i="7"/>
  <c r="E32" i="7"/>
  <c r="G32" i="7"/>
  <c r="I32" i="7"/>
  <c r="K32" i="7"/>
  <c r="M32" i="7"/>
  <c r="O32" i="7"/>
  <c r="Q32" i="7"/>
  <c r="S32" i="7"/>
  <c r="U32" i="7"/>
  <c r="E33" i="7"/>
  <c r="G33" i="7"/>
  <c r="I33" i="7"/>
  <c r="K33" i="7"/>
  <c r="M33" i="7"/>
  <c r="O33" i="7"/>
  <c r="Q33" i="7"/>
  <c r="S33" i="7"/>
  <c r="U33" i="7"/>
  <c r="E34" i="7"/>
  <c r="G34" i="7"/>
  <c r="I34" i="7"/>
  <c r="K34" i="7"/>
  <c r="M34" i="7"/>
  <c r="O34" i="7"/>
  <c r="Q34" i="7"/>
  <c r="S34" i="7"/>
  <c r="U34" i="7"/>
  <c r="E35" i="7"/>
  <c r="G35" i="7"/>
  <c r="I35" i="7"/>
  <c r="K35" i="7"/>
  <c r="M35" i="7"/>
  <c r="O35" i="7"/>
  <c r="Q35" i="7"/>
  <c r="S35" i="7"/>
  <c r="U35" i="7"/>
  <c r="E36" i="7"/>
  <c r="G36" i="7"/>
  <c r="I36" i="7"/>
  <c r="K36" i="7"/>
  <c r="M36" i="7"/>
  <c r="O36" i="7"/>
  <c r="Q36" i="7"/>
  <c r="S36" i="7"/>
  <c r="U36" i="7"/>
  <c r="E37" i="7"/>
  <c r="G37" i="7"/>
  <c r="I37" i="7"/>
  <c r="K37" i="7"/>
  <c r="M37" i="7"/>
  <c r="O37" i="7"/>
  <c r="Q37" i="7"/>
  <c r="S37" i="7"/>
  <c r="U37" i="7"/>
  <c r="E38" i="7"/>
  <c r="G38" i="7"/>
  <c r="I38" i="7"/>
  <c r="K38" i="7"/>
  <c r="M38" i="7"/>
  <c r="O38" i="7"/>
  <c r="Q38" i="7"/>
  <c r="S38" i="7"/>
  <c r="U38" i="7"/>
  <c r="E39" i="7"/>
  <c r="G39" i="7"/>
  <c r="I39" i="7"/>
  <c r="K39" i="7"/>
  <c r="M39" i="7"/>
  <c r="O39" i="7"/>
  <c r="Q39" i="7"/>
  <c r="S39" i="7"/>
  <c r="U39" i="7"/>
  <c r="E40" i="7"/>
  <c r="G40" i="7"/>
  <c r="I40" i="7"/>
  <c r="K40" i="7"/>
  <c r="M40" i="7"/>
  <c r="O40" i="7"/>
  <c r="Q40" i="7"/>
  <c r="S40" i="7"/>
  <c r="U40" i="7"/>
  <c r="E41" i="7"/>
  <c r="G41" i="7"/>
  <c r="I41" i="7"/>
  <c r="K41" i="7"/>
  <c r="M41" i="7"/>
  <c r="O41" i="7"/>
  <c r="Q41" i="7"/>
  <c r="S41" i="7"/>
  <c r="U41" i="7"/>
  <c r="E42" i="7"/>
  <c r="G42" i="7"/>
  <c r="I42" i="7"/>
  <c r="K42" i="7"/>
  <c r="M42" i="7"/>
  <c r="O42" i="7"/>
  <c r="Q42" i="7"/>
  <c r="S42" i="7"/>
  <c r="U42" i="7"/>
  <c r="E43" i="7"/>
  <c r="G43" i="7"/>
  <c r="I43" i="7"/>
  <c r="K43" i="7"/>
  <c r="M43" i="7"/>
  <c r="O43" i="7"/>
  <c r="Q43" i="7"/>
  <c r="S43" i="7"/>
  <c r="U43" i="7"/>
  <c r="E44" i="7"/>
  <c r="G44" i="7"/>
  <c r="I44" i="7"/>
  <c r="K44" i="7"/>
  <c r="M44" i="7"/>
  <c r="O44" i="7"/>
  <c r="Q44" i="7"/>
  <c r="S44" i="7"/>
  <c r="U44" i="7"/>
  <c r="E45" i="7"/>
  <c r="G45" i="7"/>
  <c r="I45" i="7"/>
  <c r="K45" i="7"/>
  <c r="M45" i="7"/>
  <c r="O45" i="7"/>
  <c r="Q45" i="7"/>
  <c r="S45" i="7"/>
  <c r="U45" i="7"/>
  <c r="E46" i="7"/>
  <c r="G46" i="7"/>
  <c r="I46" i="7"/>
  <c r="K46" i="7"/>
  <c r="M46" i="7"/>
  <c r="O46" i="7"/>
  <c r="Q46" i="7"/>
  <c r="S46" i="7"/>
  <c r="U46" i="7"/>
  <c r="E47" i="7"/>
  <c r="G47" i="7"/>
  <c r="I47" i="7"/>
  <c r="K47" i="7"/>
  <c r="M47" i="7"/>
  <c r="O47" i="7"/>
  <c r="Q47" i="7"/>
  <c r="S47" i="7"/>
  <c r="U47" i="7"/>
  <c r="E48" i="7"/>
  <c r="G48" i="7"/>
  <c r="I48" i="7"/>
  <c r="K48" i="7"/>
  <c r="M48" i="7"/>
  <c r="E52" i="7"/>
  <c r="G52" i="7"/>
  <c r="I52" i="7"/>
  <c r="K52" i="7"/>
  <c r="M52" i="7"/>
  <c r="O52" i="7"/>
  <c r="Q52" i="7"/>
  <c r="S52" i="7"/>
  <c r="U52" i="7"/>
  <c r="E53" i="7"/>
  <c r="G53" i="7"/>
  <c r="I53" i="7"/>
  <c r="K53" i="7"/>
  <c r="M53" i="7"/>
  <c r="O53" i="7"/>
  <c r="Q53" i="7"/>
  <c r="S53" i="7"/>
  <c r="U53" i="7"/>
  <c r="E54" i="7"/>
  <c r="G54" i="7"/>
  <c r="I54" i="7"/>
  <c r="K54" i="7"/>
  <c r="M54" i="7"/>
  <c r="O54" i="7"/>
  <c r="Q54" i="7"/>
  <c r="S54" i="7"/>
  <c r="U54" i="7"/>
  <c r="I55" i="7"/>
  <c r="K55" i="7"/>
  <c r="M55" i="7"/>
  <c r="O55" i="7"/>
  <c r="Q55" i="7"/>
  <c r="S55" i="7"/>
  <c r="U55" i="7"/>
  <c r="E56" i="7"/>
  <c r="G56" i="7"/>
  <c r="I56" i="7"/>
  <c r="K56" i="7"/>
  <c r="M56" i="7"/>
  <c r="O56" i="7"/>
  <c r="Q56" i="7"/>
  <c r="S56" i="7"/>
  <c r="U56" i="7"/>
  <c r="E57" i="7"/>
  <c r="G57" i="7"/>
  <c r="I57" i="7"/>
  <c r="K57" i="7"/>
  <c r="M57" i="7"/>
  <c r="O57" i="7"/>
  <c r="Q57" i="7"/>
  <c r="S57" i="7"/>
  <c r="U57" i="7"/>
  <c r="E58" i="7"/>
  <c r="G58" i="7"/>
  <c r="I58" i="7"/>
  <c r="K58" i="7"/>
  <c r="M58" i="7"/>
  <c r="O58" i="7"/>
  <c r="Q58" i="7"/>
  <c r="S58" i="7"/>
  <c r="U58" i="7"/>
  <c r="E59" i="7"/>
  <c r="G59" i="7"/>
  <c r="I59" i="7"/>
  <c r="K59" i="7"/>
  <c r="M59" i="7"/>
  <c r="O59" i="7"/>
  <c r="Q59" i="7"/>
  <c r="S59" i="7"/>
  <c r="U59" i="7"/>
  <c r="E60" i="7"/>
  <c r="G60" i="7"/>
  <c r="I60" i="7"/>
  <c r="K60" i="7"/>
  <c r="M60" i="7"/>
  <c r="O60" i="7"/>
  <c r="Q60" i="7"/>
  <c r="S60" i="7"/>
  <c r="U60" i="7"/>
  <c r="E61" i="7"/>
  <c r="G61" i="7"/>
  <c r="I61" i="7"/>
  <c r="K61" i="7"/>
  <c r="M61" i="7"/>
  <c r="O61" i="7"/>
  <c r="Q61" i="7"/>
  <c r="S61" i="7"/>
  <c r="U61" i="7"/>
  <c r="E62" i="7"/>
  <c r="G62" i="7"/>
  <c r="I62" i="7"/>
  <c r="K62" i="7"/>
  <c r="M62" i="7"/>
  <c r="O62" i="7"/>
  <c r="Q62" i="7"/>
  <c r="S62" i="7"/>
  <c r="U62" i="7"/>
  <c r="E63" i="7"/>
  <c r="G63" i="7"/>
  <c r="I63" i="7"/>
  <c r="K63" i="7"/>
  <c r="M63" i="7"/>
  <c r="O63" i="7"/>
  <c r="Q63" i="7"/>
  <c r="S63" i="7"/>
  <c r="U63" i="7"/>
  <c r="E64" i="7"/>
  <c r="G64" i="7"/>
  <c r="I64" i="7"/>
  <c r="K64" i="7"/>
  <c r="M64" i="7"/>
  <c r="O64" i="7"/>
  <c r="Q64" i="7"/>
  <c r="S64" i="7"/>
  <c r="U64" i="7"/>
  <c r="E65" i="7"/>
  <c r="G65" i="7"/>
  <c r="I65" i="7"/>
  <c r="K65" i="7"/>
  <c r="M65" i="7"/>
  <c r="O65" i="7"/>
  <c r="Q65" i="7"/>
  <c r="S65" i="7"/>
  <c r="U65" i="7"/>
  <c r="E66" i="7"/>
  <c r="G66" i="7"/>
  <c r="I66" i="7"/>
  <c r="K66" i="7"/>
  <c r="M66" i="7"/>
  <c r="O66" i="7"/>
  <c r="Q66" i="7"/>
  <c r="S66" i="7"/>
  <c r="U66" i="7"/>
  <c r="E67" i="7"/>
  <c r="G67" i="7"/>
  <c r="I67" i="7"/>
  <c r="K67" i="7"/>
  <c r="M67" i="7"/>
  <c r="O67" i="7"/>
  <c r="Q67" i="7"/>
  <c r="S67" i="7"/>
  <c r="U67" i="7"/>
  <c r="E68" i="7"/>
  <c r="G68" i="7"/>
  <c r="I68" i="7"/>
  <c r="K68" i="7"/>
  <c r="M68" i="7"/>
  <c r="O68" i="7"/>
  <c r="Q68" i="7"/>
  <c r="S68" i="7"/>
  <c r="U68" i="7"/>
  <c r="E69" i="7"/>
  <c r="G69" i="7"/>
  <c r="I69" i="7"/>
  <c r="K69" i="7"/>
  <c r="M69" i="7"/>
  <c r="O69" i="7"/>
  <c r="Q69" i="7"/>
  <c r="S69" i="7"/>
  <c r="U69" i="7"/>
  <c r="E70" i="7"/>
  <c r="G70" i="7"/>
  <c r="I70" i="7"/>
  <c r="K70" i="7"/>
  <c r="M70" i="7"/>
  <c r="O70" i="7"/>
  <c r="Q70" i="7"/>
  <c r="S70" i="7"/>
  <c r="U70" i="7"/>
  <c r="E71" i="7"/>
  <c r="G71" i="7"/>
  <c r="I71" i="7"/>
  <c r="E72" i="7"/>
  <c r="G72" i="7"/>
  <c r="I72" i="7"/>
  <c r="K72" i="7"/>
  <c r="M72" i="7"/>
  <c r="O72" i="7"/>
  <c r="Q72" i="7"/>
  <c r="S72" i="7"/>
  <c r="U72" i="7"/>
  <c r="E76" i="7"/>
  <c r="G76" i="7"/>
  <c r="I76" i="7"/>
  <c r="K76" i="7"/>
  <c r="M76" i="7"/>
  <c r="O76" i="7"/>
  <c r="Q76" i="7"/>
  <c r="S76" i="7"/>
  <c r="U76" i="7"/>
  <c r="E77" i="7"/>
  <c r="G77" i="7"/>
  <c r="I77" i="7"/>
  <c r="K77" i="7"/>
  <c r="M77" i="7"/>
  <c r="O77" i="7"/>
  <c r="Q77" i="7"/>
  <c r="S77" i="7"/>
  <c r="U77" i="7"/>
  <c r="E78" i="7"/>
  <c r="G78" i="7"/>
  <c r="I78" i="7"/>
  <c r="K78" i="7"/>
  <c r="M78" i="7"/>
  <c r="O78" i="7"/>
  <c r="Q78" i="7"/>
  <c r="S78" i="7"/>
  <c r="U78" i="7"/>
  <c r="E79" i="7"/>
  <c r="G79" i="7"/>
  <c r="I79" i="7"/>
  <c r="K79" i="7"/>
  <c r="M79" i="7"/>
  <c r="O79" i="7"/>
  <c r="Q79" i="7"/>
  <c r="S79" i="7"/>
  <c r="U79" i="7"/>
  <c r="E80" i="7"/>
  <c r="G80" i="7"/>
  <c r="I80" i="7"/>
  <c r="K80" i="7"/>
  <c r="M80" i="7"/>
  <c r="O80" i="7"/>
  <c r="Q80" i="7"/>
  <c r="S80" i="7"/>
  <c r="U80" i="7"/>
  <c r="E81" i="7"/>
  <c r="G81" i="7"/>
  <c r="I81" i="7"/>
  <c r="K81" i="7"/>
  <c r="M81" i="7"/>
  <c r="O81" i="7"/>
  <c r="Q81" i="7"/>
  <c r="S81" i="7"/>
  <c r="U81" i="7"/>
  <c r="E82" i="7"/>
  <c r="G82" i="7"/>
  <c r="I82" i="7"/>
  <c r="K82" i="7"/>
  <c r="M82" i="7"/>
  <c r="O82" i="7"/>
  <c r="Q82" i="7"/>
  <c r="S82" i="7"/>
  <c r="U82" i="7"/>
  <c r="E83" i="7"/>
  <c r="G83" i="7"/>
  <c r="I83" i="7"/>
  <c r="K83" i="7"/>
  <c r="M83" i="7"/>
  <c r="O83" i="7"/>
  <c r="Q83" i="7"/>
  <c r="S83" i="7"/>
  <c r="U83" i="7"/>
  <c r="E84" i="7"/>
  <c r="G84" i="7"/>
  <c r="I84" i="7"/>
  <c r="K84" i="7"/>
  <c r="M84" i="7"/>
  <c r="O84" i="7"/>
  <c r="Q84" i="7"/>
  <c r="S84" i="7"/>
  <c r="U84" i="7"/>
  <c r="G85" i="7"/>
  <c r="I85" i="7"/>
  <c r="K85" i="7"/>
  <c r="M85" i="7"/>
  <c r="O85" i="7"/>
  <c r="Q85" i="7"/>
  <c r="S85" i="7"/>
  <c r="U85" i="7"/>
  <c r="E86" i="7"/>
  <c r="G86" i="7"/>
  <c r="I86" i="7"/>
  <c r="K86" i="7"/>
  <c r="M86" i="7"/>
  <c r="O86" i="7"/>
  <c r="Q86" i="7"/>
  <c r="S86" i="7"/>
  <c r="U86" i="7"/>
  <c r="E87" i="7"/>
  <c r="G87" i="7"/>
  <c r="I87" i="7"/>
  <c r="K87" i="7"/>
  <c r="M87" i="7"/>
  <c r="O87" i="7"/>
  <c r="Q87" i="7"/>
  <c r="S87" i="7"/>
  <c r="U87" i="7"/>
  <c r="E88" i="7"/>
  <c r="G88" i="7"/>
  <c r="I88" i="7"/>
  <c r="K88" i="7"/>
  <c r="M88" i="7"/>
  <c r="O88" i="7"/>
  <c r="Q88" i="7"/>
  <c r="S88" i="7"/>
  <c r="U88" i="7"/>
  <c r="E89" i="7"/>
  <c r="G89" i="7"/>
  <c r="I89" i="7"/>
  <c r="K89" i="7"/>
  <c r="M89" i="7"/>
  <c r="O89" i="7"/>
  <c r="Q89" i="7"/>
  <c r="S89" i="7"/>
  <c r="U89" i="7"/>
  <c r="E90" i="7"/>
  <c r="G90" i="7"/>
  <c r="I90" i="7"/>
  <c r="K90" i="7"/>
  <c r="M90" i="7"/>
  <c r="O90" i="7"/>
  <c r="Q90" i="7"/>
  <c r="S90" i="7"/>
  <c r="U90" i="7"/>
  <c r="E91" i="7"/>
  <c r="G91" i="7"/>
  <c r="I91" i="7"/>
  <c r="K91" i="7"/>
  <c r="M91" i="7"/>
  <c r="O91" i="7"/>
  <c r="Q91" i="7"/>
  <c r="S91" i="7"/>
  <c r="U91" i="7"/>
  <c r="E92" i="7"/>
  <c r="G92" i="7"/>
  <c r="I92" i="7"/>
  <c r="K92" i="7"/>
  <c r="M92" i="7"/>
  <c r="O92" i="7"/>
  <c r="Q92" i="7"/>
  <c r="S92" i="7"/>
  <c r="U92" i="7"/>
  <c r="E93" i="7"/>
  <c r="G93" i="7"/>
  <c r="I93" i="7"/>
  <c r="K93" i="7"/>
  <c r="M93" i="7"/>
  <c r="O93" i="7"/>
  <c r="Q93" i="7"/>
  <c r="S93" i="7"/>
  <c r="U93" i="7"/>
  <c r="E94" i="7"/>
  <c r="G94" i="7"/>
  <c r="I94" i="7"/>
  <c r="K94" i="7"/>
  <c r="M94" i="7"/>
  <c r="O94" i="7"/>
  <c r="Q94" i="7"/>
  <c r="S94" i="7"/>
  <c r="U94" i="7"/>
  <c r="E95" i="7"/>
  <c r="G95" i="7"/>
  <c r="I95" i="7"/>
  <c r="K95" i="7"/>
  <c r="M95" i="7"/>
  <c r="S95" i="7"/>
  <c r="U95" i="7"/>
  <c r="E99" i="7"/>
  <c r="G99" i="7"/>
  <c r="I99" i="7"/>
  <c r="K99" i="7"/>
  <c r="M99" i="7"/>
  <c r="O99" i="7"/>
  <c r="Q99" i="7"/>
  <c r="S99" i="7"/>
  <c r="U99" i="7"/>
  <c r="E100" i="7"/>
  <c r="G100" i="7"/>
  <c r="I100" i="7"/>
  <c r="K100" i="7"/>
  <c r="M100" i="7"/>
  <c r="O100" i="7"/>
  <c r="Q100" i="7"/>
  <c r="S100" i="7"/>
  <c r="U100" i="7"/>
  <c r="E101" i="7"/>
  <c r="G101" i="7"/>
  <c r="I101" i="7"/>
  <c r="K101" i="7"/>
  <c r="M101" i="7"/>
  <c r="O101" i="7"/>
  <c r="Q101" i="7"/>
  <c r="S101" i="7"/>
  <c r="U101" i="7"/>
  <c r="E102" i="7"/>
  <c r="G102" i="7"/>
  <c r="I102" i="7"/>
  <c r="K102" i="7"/>
  <c r="M102" i="7"/>
  <c r="O102" i="7"/>
  <c r="Q102" i="7"/>
  <c r="S102" i="7"/>
  <c r="U102" i="7"/>
  <c r="E103" i="7"/>
  <c r="G103" i="7"/>
  <c r="I103" i="7"/>
  <c r="K103" i="7"/>
  <c r="M103" i="7"/>
  <c r="O103" i="7"/>
  <c r="Q103" i="7"/>
  <c r="S103" i="7"/>
  <c r="U103" i="7"/>
  <c r="E104" i="7"/>
  <c r="G104" i="7"/>
  <c r="I104" i="7"/>
  <c r="K104" i="7"/>
  <c r="M104" i="7"/>
  <c r="O104" i="7"/>
  <c r="Q104" i="7"/>
  <c r="S104" i="7"/>
  <c r="U104" i="7"/>
  <c r="E105" i="7"/>
  <c r="G105" i="7"/>
  <c r="I105" i="7"/>
  <c r="K105" i="7"/>
  <c r="M105" i="7"/>
  <c r="O105" i="7"/>
  <c r="Q105" i="7"/>
  <c r="S105" i="7"/>
  <c r="U105" i="7"/>
  <c r="E106" i="7"/>
  <c r="G106" i="7"/>
  <c r="I106" i="7"/>
  <c r="K106" i="7"/>
  <c r="M106" i="7"/>
  <c r="O106" i="7"/>
  <c r="Q106" i="7"/>
  <c r="S106" i="7"/>
  <c r="U106" i="7"/>
  <c r="E107" i="7"/>
  <c r="G107" i="7"/>
  <c r="I107" i="7"/>
  <c r="K107" i="7"/>
  <c r="M107" i="7"/>
  <c r="O107" i="7"/>
  <c r="Q107" i="7"/>
  <c r="S107" i="7"/>
  <c r="U107" i="7"/>
  <c r="E108" i="7"/>
  <c r="G108" i="7"/>
  <c r="I108" i="7"/>
  <c r="K108" i="7"/>
  <c r="M108" i="7"/>
  <c r="O108" i="7"/>
  <c r="Q108" i="7"/>
  <c r="S108" i="7"/>
  <c r="U108" i="7"/>
  <c r="E109" i="7"/>
  <c r="G109" i="7"/>
  <c r="I109" i="7"/>
  <c r="K109" i="7"/>
  <c r="M109" i="7"/>
  <c r="O109" i="7"/>
  <c r="Q109" i="7"/>
  <c r="S109" i="7"/>
  <c r="U109" i="7"/>
  <c r="E110" i="7"/>
  <c r="G110" i="7"/>
  <c r="I110" i="7"/>
  <c r="K110" i="7"/>
  <c r="M110" i="7"/>
  <c r="O110" i="7"/>
  <c r="Q110" i="7"/>
  <c r="S110" i="7"/>
  <c r="U110" i="7"/>
  <c r="E111" i="7"/>
  <c r="G111" i="7"/>
  <c r="I111" i="7"/>
  <c r="K111" i="7"/>
  <c r="M111" i="7"/>
  <c r="O111" i="7"/>
  <c r="Q111" i="7"/>
  <c r="S111" i="7"/>
  <c r="U111" i="7"/>
  <c r="E112" i="7"/>
  <c r="G112" i="7"/>
  <c r="I112" i="7"/>
  <c r="K112" i="7"/>
  <c r="M112" i="7"/>
  <c r="O112" i="7"/>
  <c r="Q112" i="7"/>
  <c r="S112" i="7"/>
  <c r="U112" i="7"/>
  <c r="E113" i="7"/>
  <c r="G113" i="7"/>
  <c r="I113" i="7"/>
  <c r="K113" i="7"/>
  <c r="M113" i="7"/>
  <c r="O113" i="7"/>
  <c r="Q113" i="7"/>
  <c r="S113" i="7"/>
  <c r="U113" i="7"/>
  <c r="E114" i="7"/>
  <c r="G114" i="7"/>
  <c r="I114" i="7"/>
  <c r="K114" i="7"/>
  <c r="M114" i="7"/>
  <c r="O114" i="7"/>
  <c r="Q114" i="7"/>
  <c r="S114" i="7"/>
  <c r="U114" i="7"/>
  <c r="E115" i="7"/>
  <c r="G115" i="7"/>
  <c r="I115" i="7"/>
  <c r="K115" i="7"/>
  <c r="M115" i="7"/>
  <c r="O115" i="7"/>
  <c r="Q115" i="7"/>
  <c r="S115" i="7"/>
  <c r="U115" i="7"/>
  <c r="G116" i="7"/>
  <c r="I116" i="7"/>
  <c r="K116" i="7"/>
  <c r="M116" i="7"/>
  <c r="O116" i="7"/>
  <c r="Q116" i="7"/>
  <c r="S116" i="7"/>
  <c r="U116" i="7"/>
  <c r="E117" i="7"/>
  <c r="G117" i="7"/>
  <c r="I117" i="7"/>
  <c r="K117" i="7"/>
  <c r="M117" i="7"/>
  <c r="O117" i="7"/>
  <c r="Q117" i="7"/>
  <c r="S117" i="7"/>
  <c r="U117" i="7"/>
  <c r="E118" i="7"/>
  <c r="G118" i="7"/>
  <c r="I118" i="7"/>
  <c r="K118" i="7"/>
  <c r="M118" i="7"/>
  <c r="O118" i="7"/>
  <c r="Q118" i="7"/>
  <c r="S118" i="7"/>
  <c r="U118" i="7"/>
  <c r="E122" i="7"/>
  <c r="G122" i="7"/>
  <c r="I122" i="7"/>
  <c r="K122" i="7"/>
  <c r="M122" i="7"/>
  <c r="O122" i="7"/>
  <c r="Q122" i="7"/>
  <c r="S122" i="7"/>
  <c r="U122" i="7"/>
  <c r="E123" i="7"/>
  <c r="G123" i="7"/>
  <c r="I123" i="7"/>
  <c r="K123" i="7"/>
  <c r="M123" i="7"/>
  <c r="O123" i="7"/>
  <c r="Q123" i="7"/>
  <c r="S123" i="7"/>
  <c r="U123" i="7"/>
  <c r="E124" i="7"/>
  <c r="G124" i="7"/>
  <c r="I124" i="7"/>
  <c r="K124" i="7"/>
  <c r="M124" i="7"/>
  <c r="O124" i="7"/>
  <c r="Q124" i="7"/>
  <c r="S124" i="7"/>
  <c r="U124" i="7"/>
  <c r="E125" i="7"/>
  <c r="G125" i="7"/>
  <c r="I125" i="7"/>
  <c r="K125" i="7"/>
  <c r="M125" i="7"/>
  <c r="O125" i="7"/>
  <c r="Q125" i="7"/>
  <c r="S125" i="7"/>
  <c r="U125" i="7"/>
  <c r="E126" i="7"/>
  <c r="G126" i="7"/>
  <c r="I126" i="7"/>
  <c r="K126" i="7"/>
  <c r="M126" i="7"/>
  <c r="O126" i="7"/>
  <c r="Q126" i="7"/>
  <c r="S126" i="7"/>
  <c r="U126" i="7"/>
  <c r="E127" i="7"/>
  <c r="G127" i="7"/>
  <c r="I127" i="7"/>
  <c r="K127" i="7"/>
  <c r="M127" i="7"/>
  <c r="O127" i="7"/>
  <c r="Q127" i="7"/>
  <c r="S127" i="7"/>
  <c r="U127" i="7"/>
  <c r="E128" i="7"/>
  <c r="G128" i="7"/>
  <c r="I128" i="7"/>
  <c r="K128" i="7"/>
  <c r="M128" i="7"/>
  <c r="O128" i="7"/>
  <c r="Q128" i="7"/>
  <c r="S128" i="7"/>
  <c r="U128" i="7"/>
  <c r="E129" i="7"/>
  <c r="G129" i="7"/>
  <c r="I129" i="7"/>
  <c r="K129" i="7"/>
  <c r="M129" i="7"/>
  <c r="O129" i="7"/>
  <c r="Q129" i="7"/>
  <c r="S129" i="7"/>
  <c r="U129" i="7"/>
  <c r="E130" i="7"/>
  <c r="G130" i="7"/>
  <c r="I130" i="7"/>
  <c r="K130" i="7"/>
  <c r="M130" i="7"/>
  <c r="O130" i="7"/>
  <c r="Q130" i="7"/>
  <c r="S130" i="7"/>
  <c r="U130" i="7"/>
  <c r="E131" i="7"/>
  <c r="G131" i="7"/>
  <c r="I131" i="7"/>
  <c r="K131" i="7"/>
  <c r="M131" i="7"/>
  <c r="O131" i="7"/>
  <c r="Q131" i="7"/>
  <c r="S131" i="7"/>
  <c r="U131" i="7"/>
  <c r="E132" i="7"/>
  <c r="G132" i="7"/>
  <c r="I132" i="7"/>
  <c r="K132" i="7"/>
  <c r="M132" i="7"/>
  <c r="O132" i="7"/>
  <c r="Q132" i="7"/>
  <c r="S132" i="7"/>
  <c r="U132" i="7"/>
  <c r="E133" i="7"/>
  <c r="G133" i="7"/>
  <c r="I133" i="7"/>
  <c r="K133" i="7"/>
  <c r="M133" i="7"/>
  <c r="O133" i="7"/>
  <c r="Q133" i="7"/>
  <c r="S133" i="7"/>
  <c r="U133" i="7"/>
  <c r="E134" i="7"/>
  <c r="G134" i="7"/>
  <c r="I134" i="7"/>
  <c r="K134" i="7"/>
  <c r="M134" i="7"/>
  <c r="O134" i="7"/>
  <c r="Q134" i="7"/>
  <c r="S134" i="7"/>
  <c r="U134" i="7"/>
  <c r="E135" i="7"/>
  <c r="G135" i="7"/>
  <c r="I135" i="7"/>
  <c r="K135" i="7"/>
  <c r="M135" i="7"/>
  <c r="O135" i="7"/>
  <c r="Q135" i="7"/>
  <c r="S135" i="7"/>
  <c r="U135" i="7"/>
  <c r="E136" i="7"/>
  <c r="G136" i="7"/>
  <c r="I136" i="7"/>
  <c r="K136" i="7"/>
  <c r="M136" i="7"/>
  <c r="O136" i="7"/>
  <c r="Q136" i="7"/>
  <c r="S136" i="7"/>
  <c r="U136" i="7"/>
  <c r="E137" i="7"/>
  <c r="G137" i="7"/>
  <c r="I137" i="7"/>
  <c r="K137" i="7"/>
  <c r="M137" i="7"/>
  <c r="O137" i="7"/>
  <c r="Q137" i="7"/>
  <c r="S137" i="7"/>
  <c r="U137" i="7"/>
  <c r="E138" i="7"/>
  <c r="G138" i="7"/>
  <c r="I138" i="7"/>
  <c r="K138" i="7"/>
  <c r="M138" i="7"/>
  <c r="O138" i="7"/>
  <c r="Q138" i="7"/>
  <c r="S138" i="7"/>
  <c r="U138" i="7"/>
  <c r="E139" i="7"/>
  <c r="G139" i="7"/>
  <c r="I139" i="7"/>
  <c r="K139" i="7"/>
  <c r="M139" i="7"/>
  <c r="O139" i="7"/>
  <c r="Q139" i="7"/>
  <c r="S139" i="7"/>
  <c r="U139" i="7"/>
  <c r="E140" i="7"/>
  <c r="G140" i="7"/>
  <c r="I140" i="7"/>
  <c r="K140" i="7"/>
  <c r="M140" i="7"/>
  <c r="O140" i="7"/>
  <c r="Q140" i="7"/>
  <c r="S140" i="7"/>
  <c r="U140" i="7"/>
  <c r="E141" i="7"/>
  <c r="G141" i="7"/>
  <c r="I141" i="7"/>
  <c r="K141" i="7"/>
  <c r="M141" i="7"/>
  <c r="O141" i="7"/>
  <c r="Q141" i="7"/>
  <c r="S141" i="7"/>
  <c r="U141" i="7"/>
  <c r="E145" i="7"/>
  <c r="G145" i="7"/>
  <c r="I145" i="7"/>
  <c r="K145" i="7"/>
  <c r="M145" i="7"/>
  <c r="O145" i="7"/>
  <c r="Q145" i="7"/>
  <c r="S145" i="7"/>
  <c r="U145" i="7"/>
  <c r="E146" i="7"/>
  <c r="G146" i="7"/>
  <c r="I146" i="7"/>
  <c r="K146" i="7"/>
  <c r="M146" i="7"/>
  <c r="O146" i="7"/>
  <c r="Q146" i="7"/>
  <c r="S146" i="7"/>
  <c r="U146" i="7"/>
  <c r="E147" i="7"/>
  <c r="G147" i="7"/>
  <c r="I147" i="7"/>
  <c r="K147" i="7"/>
  <c r="M147" i="7"/>
  <c r="O147" i="7"/>
  <c r="Q147" i="7"/>
  <c r="S147" i="7"/>
  <c r="U147" i="7"/>
  <c r="E148" i="7"/>
  <c r="G148" i="7"/>
  <c r="I148" i="7"/>
  <c r="K148" i="7"/>
  <c r="M148" i="7"/>
  <c r="O148" i="7"/>
  <c r="Q148" i="7"/>
  <c r="S148" i="7"/>
  <c r="U148" i="7"/>
  <c r="E149" i="7"/>
  <c r="G149" i="7"/>
  <c r="I149" i="7"/>
  <c r="K149" i="7"/>
  <c r="M149" i="7"/>
  <c r="O149" i="7"/>
  <c r="Q149" i="7"/>
  <c r="S149" i="7"/>
  <c r="U149" i="7"/>
  <c r="E150" i="7"/>
  <c r="G150" i="7"/>
  <c r="I150" i="7"/>
  <c r="K150" i="7"/>
  <c r="M150" i="7"/>
  <c r="O150" i="7"/>
  <c r="Q150" i="7"/>
  <c r="S150" i="7"/>
  <c r="U150" i="7"/>
  <c r="E151" i="7"/>
  <c r="G151" i="7"/>
  <c r="I151" i="7"/>
  <c r="K151" i="7"/>
  <c r="M151" i="7"/>
  <c r="O151" i="7"/>
  <c r="Q151" i="7"/>
  <c r="S151" i="7"/>
  <c r="U151" i="7"/>
  <c r="E152" i="7"/>
  <c r="G152" i="7"/>
  <c r="I152" i="7"/>
  <c r="K152" i="7"/>
  <c r="M152" i="7"/>
  <c r="O152" i="7"/>
  <c r="Q152" i="7"/>
  <c r="S152" i="7"/>
  <c r="U152" i="7"/>
  <c r="E153" i="7"/>
  <c r="G153" i="7"/>
  <c r="I153" i="7"/>
  <c r="K153" i="7"/>
  <c r="M153" i="7"/>
  <c r="O153" i="7"/>
  <c r="Q153" i="7"/>
  <c r="S153" i="7"/>
  <c r="U153" i="7"/>
  <c r="E154" i="7"/>
  <c r="G154" i="7"/>
  <c r="I154" i="7"/>
  <c r="K154" i="7"/>
  <c r="M154" i="7"/>
  <c r="O154" i="7"/>
  <c r="Q154" i="7"/>
  <c r="S154" i="7"/>
  <c r="U154" i="7"/>
  <c r="E155" i="7"/>
  <c r="G155" i="7"/>
  <c r="I155" i="7"/>
  <c r="K155" i="7"/>
  <c r="M155" i="7"/>
  <c r="O155" i="7"/>
  <c r="Q155" i="7"/>
  <c r="S155" i="7"/>
  <c r="U155" i="7"/>
  <c r="E156" i="7"/>
  <c r="G156" i="7"/>
  <c r="I156" i="7"/>
  <c r="K156" i="7"/>
  <c r="M156" i="7"/>
  <c r="O156" i="7"/>
  <c r="Q156" i="7"/>
  <c r="S156" i="7"/>
  <c r="U156" i="7"/>
  <c r="E157" i="7"/>
  <c r="G157" i="7"/>
  <c r="I157" i="7"/>
  <c r="K157" i="7"/>
  <c r="M157" i="7"/>
  <c r="O157" i="7"/>
  <c r="Q157" i="7"/>
  <c r="S157" i="7"/>
  <c r="U157" i="7"/>
  <c r="E158" i="7"/>
  <c r="G158" i="7"/>
  <c r="I158" i="7"/>
  <c r="K158" i="7"/>
  <c r="M158" i="7"/>
  <c r="O158" i="7"/>
  <c r="Q158" i="7"/>
  <c r="S158" i="7"/>
  <c r="U158" i="7"/>
  <c r="E159" i="7"/>
  <c r="G159" i="7"/>
  <c r="I159" i="7"/>
  <c r="K159" i="7"/>
  <c r="M159" i="7"/>
  <c r="O159" i="7"/>
  <c r="Q159" i="7"/>
  <c r="S159" i="7"/>
  <c r="U159" i="7"/>
  <c r="E160" i="7"/>
  <c r="G160" i="7"/>
  <c r="I160" i="7"/>
  <c r="K160" i="7"/>
  <c r="M160" i="7"/>
  <c r="O160" i="7"/>
  <c r="Q160" i="7"/>
  <c r="S160" i="7"/>
  <c r="U160" i="7"/>
  <c r="E161" i="7"/>
  <c r="G161" i="7"/>
  <c r="I161" i="7"/>
  <c r="K161" i="7"/>
  <c r="M161" i="7"/>
  <c r="O161" i="7"/>
  <c r="Q161" i="7"/>
  <c r="S161" i="7"/>
  <c r="U161" i="7"/>
  <c r="E162" i="7"/>
  <c r="G162" i="7"/>
  <c r="I162" i="7"/>
  <c r="K162" i="7"/>
  <c r="M162" i="7"/>
  <c r="O162" i="7"/>
  <c r="Q162" i="7"/>
  <c r="S162" i="7"/>
  <c r="U162" i="7"/>
  <c r="E163" i="7"/>
  <c r="G163" i="7"/>
  <c r="I163" i="7"/>
  <c r="K163" i="7"/>
  <c r="M163" i="7"/>
  <c r="O163" i="7"/>
  <c r="Q163" i="7"/>
  <c r="S163" i="7"/>
  <c r="U163" i="7"/>
  <c r="E164" i="7"/>
  <c r="G164" i="7"/>
  <c r="I164" i="7"/>
  <c r="K164" i="7"/>
  <c r="M164" i="7"/>
  <c r="O164" i="7"/>
  <c r="Q164" i="7"/>
  <c r="S164" i="7"/>
  <c r="U164" i="7"/>
  <c r="E168" i="7"/>
  <c r="G168" i="7"/>
  <c r="I168" i="7"/>
  <c r="K168" i="7"/>
  <c r="M168" i="7"/>
  <c r="O168" i="7"/>
  <c r="Q168" i="7"/>
  <c r="S168" i="7"/>
  <c r="U168" i="7"/>
  <c r="E169" i="7"/>
  <c r="G169" i="7"/>
  <c r="I169" i="7"/>
  <c r="K169" i="7"/>
  <c r="M169" i="7"/>
  <c r="O169" i="7"/>
  <c r="Q169" i="7"/>
  <c r="S169" i="7"/>
  <c r="U169" i="7"/>
  <c r="E170" i="7"/>
  <c r="G170" i="7"/>
  <c r="I170" i="7"/>
  <c r="K170" i="7"/>
  <c r="M170" i="7"/>
  <c r="O170" i="7"/>
  <c r="Q170" i="7"/>
  <c r="S170" i="7"/>
  <c r="U170" i="7"/>
  <c r="E171" i="7"/>
  <c r="G171" i="7"/>
  <c r="I171" i="7"/>
  <c r="K171" i="7"/>
  <c r="M171" i="7"/>
  <c r="O171" i="7"/>
  <c r="Q171" i="7"/>
  <c r="S171" i="7"/>
  <c r="U171" i="7"/>
  <c r="E172" i="7"/>
  <c r="G172" i="7"/>
  <c r="I172" i="7"/>
  <c r="K172" i="7"/>
  <c r="M172" i="7"/>
  <c r="O172" i="7"/>
  <c r="Q172" i="7"/>
  <c r="S172" i="7"/>
  <c r="U172" i="7"/>
  <c r="E173" i="7"/>
  <c r="G173" i="7"/>
  <c r="I173" i="7"/>
  <c r="K173" i="7"/>
  <c r="M173" i="7"/>
  <c r="O173" i="7"/>
  <c r="Q173" i="7"/>
  <c r="S173" i="7"/>
  <c r="U173" i="7"/>
  <c r="E174" i="7"/>
  <c r="G174" i="7"/>
  <c r="I174" i="7"/>
  <c r="K174" i="7"/>
  <c r="M174" i="7"/>
  <c r="O174" i="7"/>
  <c r="Q174" i="7"/>
  <c r="S174" i="7"/>
  <c r="U174" i="7"/>
  <c r="E175" i="7"/>
  <c r="G175" i="7"/>
  <c r="I175" i="7"/>
  <c r="K175" i="7"/>
  <c r="M175" i="7"/>
  <c r="O175" i="7"/>
  <c r="Q175" i="7"/>
  <c r="S175" i="7"/>
  <c r="U175" i="7"/>
  <c r="E176" i="7"/>
  <c r="G176" i="7"/>
  <c r="I176" i="7"/>
  <c r="K176" i="7"/>
  <c r="M176" i="7"/>
  <c r="O176" i="7"/>
  <c r="Q176" i="7"/>
  <c r="S176" i="7"/>
  <c r="U176" i="7"/>
  <c r="E177" i="7"/>
  <c r="G177" i="7"/>
  <c r="I177" i="7"/>
  <c r="K177" i="7"/>
  <c r="M177" i="7"/>
  <c r="O177" i="7"/>
  <c r="Q177" i="7"/>
  <c r="S177" i="7"/>
  <c r="U177" i="7"/>
  <c r="E178" i="7"/>
  <c r="G178" i="7"/>
  <c r="I178" i="7"/>
  <c r="K178" i="7"/>
  <c r="M178" i="7"/>
  <c r="O178" i="7"/>
  <c r="Q178" i="7"/>
  <c r="S178" i="7"/>
  <c r="U178" i="7"/>
  <c r="E179" i="7"/>
  <c r="G179" i="7"/>
  <c r="I179" i="7"/>
  <c r="K179" i="7"/>
  <c r="M179" i="7"/>
  <c r="O179" i="7"/>
  <c r="Q179" i="7"/>
  <c r="S179" i="7"/>
  <c r="U179" i="7"/>
  <c r="E180" i="7"/>
  <c r="G180" i="7"/>
  <c r="I180" i="7"/>
  <c r="K180" i="7"/>
  <c r="M180" i="7"/>
  <c r="O180" i="7"/>
  <c r="Q180" i="7"/>
  <c r="S180" i="7"/>
  <c r="U180" i="7"/>
  <c r="E181" i="7"/>
  <c r="G181" i="7"/>
  <c r="I181" i="7"/>
  <c r="K181" i="7"/>
  <c r="M181" i="7"/>
  <c r="O181" i="7"/>
  <c r="Q181" i="7"/>
  <c r="S181" i="7"/>
  <c r="U181" i="7"/>
  <c r="E182" i="7"/>
  <c r="G182" i="7"/>
  <c r="I182" i="7"/>
  <c r="K182" i="7"/>
  <c r="M182" i="7"/>
  <c r="O182" i="7"/>
  <c r="Q182" i="7"/>
  <c r="S182" i="7"/>
  <c r="U182" i="7"/>
  <c r="E183" i="7"/>
  <c r="G183" i="7"/>
  <c r="I183" i="7"/>
  <c r="K183" i="7"/>
  <c r="M183" i="7"/>
  <c r="O183" i="7"/>
  <c r="Q183" i="7"/>
  <c r="S183" i="7"/>
  <c r="U183" i="7"/>
  <c r="E184" i="7"/>
  <c r="G184" i="7"/>
  <c r="I184" i="7"/>
  <c r="K184" i="7"/>
  <c r="M184" i="7"/>
  <c r="O184" i="7"/>
  <c r="Q184" i="7"/>
  <c r="S184" i="7"/>
  <c r="U184" i="7"/>
  <c r="E185" i="7"/>
  <c r="G185" i="7"/>
  <c r="I185" i="7"/>
  <c r="K185" i="7"/>
  <c r="M185" i="7"/>
  <c r="O185" i="7"/>
  <c r="Q185" i="7"/>
  <c r="S185" i="7"/>
  <c r="U185" i="7"/>
  <c r="E186" i="7"/>
  <c r="G186" i="7"/>
  <c r="I186" i="7"/>
  <c r="K186" i="7"/>
  <c r="M186" i="7"/>
  <c r="O186" i="7"/>
  <c r="Q186" i="7"/>
  <c r="S186" i="7"/>
  <c r="U186" i="7"/>
  <c r="E187" i="7"/>
  <c r="G187" i="7"/>
  <c r="I187" i="7"/>
  <c r="K187" i="7"/>
  <c r="M187" i="7"/>
  <c r="O187" i="7"/>
  <c r="Q187" i="7"/>
  <c r="S187" i="7"/>
  <c r="U187" i="7"/>
  <c r="E191" i="7"/>
  <c r="G191" i="7"/>
  <c r="I191" i="7"/>
  <c r="K191" i="7"/>
  <c r="M191" i="7"/>
  <c r="O191" i="7"/>
  <c r="Q191" i="7"/>
  <c r="S191" i="7"/>
  <c r="U191" i="7"/>
  <c r="E192" i="7"/>
  <c r="G192" i="7"/>
  <c r="I192" i="7"/>
  <c r="K192" i="7"/>
  <c r="M192" i="7"/>
  <c r="O192" i="7"/>
  <c r="Q192" i="7"/>
  <c r="S192" i="7"/>
  <c r="U192" i="7"/>
  <c r="E193" i="7"/>
  <c r="G193" i="7"/>
  <c r="I193" i="7"/>
  <c r="K193" i="7"/>
  <c r="M193" i="7"/>
  <c r="O193" i="7"/>
  <c r="Q193" i="7"/>
  <c r="S193" i="7"/>
  <c r="U193" i="7"/>
  <c r="E194" i="7"/>
  <c r="G194" i="7"/>
  <c r="I194" i="7"/>
  <c r="K194" i="7"/>
  <c r="M194" i="7"/>
  <c r="O194" i="7"/>
  <c r="Q194" i="7"/>
  <c r="S194" i="7"/>
  <c r="U194" i="7"/>
  <c r="E195" i="7"/>
  <c r="G195" i="7"/>
  <c r="I195" i="7"/>
  <c r="K195" i="7"/>
  <c r="M195" i="7"/>
  <c r="O195" i="7"/>
  <c r="Q195" i="7"/>
  <c r="S195" i="7"/>
  <c r="U195" i="7"/>
  <c r="E196" i="7"/>
  <c r="G196" i="7"/>
  <c r="I196" i="7"/>
  <c r="K196" i="7"/>
  <c r="M196" i="7"/>
  <c r="O196" i="7"/>
  <c r="Q196" i="7"/>
  <c r="S196" i="7"/>
  <c r="U196" i="7"/>
  <c r="E197" i="7"/>
  <c r="G197" i="7"/>
  <c r="I197" i="7"/>
  <c r="K197" i="7"/>
  <c r="M197" i="7"/>
  <c r="O197" i="7"/>
  <c r="Q197" i="7"/>
  <c r="S197" i="7"/>
  <c r="U197" i="7"/>
  <c r="E198" i="7"/>
  <c r="G198" i="7"/>
  <c r="I198" i="7"/>
  <c r="K198" i="7"/>
  <c r="M198" i="7"/>
  <c r="O198" i="7"/>
  <c r="Q198" i="7"/>
  <c r="S198" i="7"/>
  <c r="U198" i="7"/>
  <c r="E199" i="7"/>
  <c r="G199" i="7"/>
  <c r="I199" i="7"/>
  <c r="K199" i="7"/>
  <c r="M199" i="7"/>
  <c r="O199" i="7"/>
  <c r="Q199" i="7"/>
  <c r="S199" i="7"/>
  <c r="U199" i="7"/>
  <c r="E200" i="7"/>
  <c r="G200" i="7"/>
  <c r="I200" i="7"/>
  <c r="K200" i="7"/>
  <c r="M200" i="7"/>
  <c r="O200" i="7"/>
  <c r="Q200" i="7"/>
  <c r="S200" i="7"/>
  <c r="U200" i="7"/>
  <c r="E201" i="7"/>
  <c r="G201" i="7"/>
  <c r="I201" i="7"/>
  <c r="K201" i="7"/>
  <c r="M201" i="7"/>
  <c r="O201" i="7"/>
  <c r="Q201" i="7"/>
  <c r="S201" i="7"/>
  <c r="U201" i="7"/>
  <c r="E202" i="7"/>
  <c r="G202" i="7"/>
  <c r="I202" i="7"/>
  <c r="K202" i="7"/>
  <c r="M202" i="7"/>
  <c r="O202" i="7"/>
  <c r="Q202" i="7"/>
  <c r="S202" i="7"/>
  <c r="U202" i="7"/>
  <c r="E203" i="7"/>
  <c r="G203" i="7"/>
  <c r="I203" i="7"/>
  <c r="K203" i="7"/>
  <c r="M203" i="7"/>
  <c r="O203" i="7"/>
  <c r="Q203" i="7"/>
  <c r="S203" i="7"/>
  <c r="U203" i="7"/>
  <c r="E204" i="7"/>
  <c r="G204" i="7"/>
  <c r="I204" i="7"/>
  <c r="K204" i="7"/>
  <c r="M204" i="7"/>
  <c r="O204" i="7"/>
  <c r="Q204" i="7"/>
  <c r="S204" i="7"/>
  <c r="U204" i="7"/>
  <c r="E205" i="7"/>
  <c r="G205" i="7"/>
  <c r="I205" i="7"/>
  <c r="K205" i="7"/>
  <c r="M205" i="7"/>
  <c r="O205" i="7"/>
  <c r="Q205" i="7"/>
  <c r="S205" i="7"/>
  <c r="U205" i="7"/>
  <c r="E206" i="7"/>
  <c r="G206" i="7"/>
  <c r="I206" i="7"/>
  <c r="K206" i="7"/>
  <c r="M206" i="7"/>
  <c r="O206" i="7"/>
  <c r="Q206" i="7"/>
  <c r="S206" i="7"/>
  <c r="U206" i="7"/>
  <c r="E207" i="7"/>
  <c r="G207" i="7"/>
  <c r="I207" i="7"/>
  <c r="K207" i="7"/>
  <c r="M207" i="7"/>
  <c r="O207" i="7"/>
  <c r="Q207" i="7"/>
  <c r="S207" i="7"/>
  <c r="U207" i="7"/>
  <c r="E208" i="7"/>
  <c r="G208" i="7"/>
  <c r="I208" i="7"/>
  <c r="K208" i="7"/>
  <c r="M208" i="7"/>
  <c r="O208" i="7"/>
  <c r="Q208" i="7"/>
  <c r="S208" i="7"/>
  <c r="U208" i="7"/>
  <c r="E209" i="7"/>
  <c r="G209" i="7"/>
  <c r="I209" i="7"/>
  <c r="K209" i="7"/>
  <c r="M209" i="7"/>
  <c r="O209" i="7"/>
  <c r="Q209" i="7"/>
  <c r="S209" i="7"/>
  <c r="U209" i="7"/>
  <c r="E210" i="7"/>
  <c r="G210" i="7"/>
  <c r="I210" i="7"/>
  <c r="K210" i="7"/>
  <c r="M210" i="7"/>
  <c r="O210" i="7"/>
  <c r="Q210" i="7"/>
  <c r="S210" i="7"/>
  <c r="U210" i="7"/>
  <c r="E214" i="7"/>
  <c r="G214" i="7"/>
  <c r="I214" i="7"/>
  <c r="K214" i="7"/>
  <c r="M214" i="7"/>
  <c r="O214" i="7"/>
  <c r="Q214" i="7"/>
  <c r="S214" i="7"/>
  <c r="U214" i="7"/>
  <c r="E215" i="7"/>
  <c r="G215" i="7"/>
  <c r="I215" i="7"/>
  <c r="K215" i="7"/>
  <c r="M215" i="7"/>
  <c r="O215" i="7"/>
  <c r="Q215" i="7"/>
  <c r="S215" i="7"/>
  <c r="U215" i="7"/>
  <c r="E216" i="7"/>
  <c r="G216" i="7"/>
  <c r="I216" i="7"/>
  <c r="K216" i="7"/>
  <c r="M216" i="7"/>
  <c r="O216" i="7"/>
  <c r="Q216" i="7"/>
  <c r="S216" i="7"/>
  <c r="U216" i="7"/>
  <c r="E217" i="7"/>
  <c r="G217" i="7"/>
  <c r="I217" i="7"/>
  <c r="K217" i="7"/>
  <c r="M217" i="7"/>
  <c r="O217" i="7"/>
  <c r="Q217" i="7"/>
  <c r="S217" i="7"/>
  <c r="U217" i="7"/>
  <c r="E218" i="7"/>
  <c r="G218" i="7"/>
  <c r="I218" i="7"/>
  <c r="K218" i="7"/>
  <c r="M218" i="7"/>
  <c r="O218" i="7"/>
  <c r="Q218" i="7"/>
  <c r="S218" i="7"/>
  <c r="U218" i="7"/>
  <c r="E219" i="7"/>
  <c r="G219" i="7"/>
  <c r="I219" i="7"/>
  <c r="K219" i="7"/>
  <c r="M219" i="7"/>
  <c r="O219" i="7"/>
  <c r="Q219" i="7"/>
  <c r="S219" i="7"/>
  <c r="U219" i="7"/>
  <c r="E220" i="7"/>
  <c r="G220" i="7"/>
  <c r="I220" i="7"/>
  <c r="K220" i="7"/>
  <c r="M220" i="7"/>
  <c r="O220" i="7"/>
  <c r="Q220" i="7"/>
  <c r="S220" i="7"/>
  <c r="U220" i="7"/>
  <c r="E221" i="7"/>
  <c r="G221" i="7"/>
  <c r="I221" i="7"/>
  <c r="K221" i="7"/>
  <c r="M221" i="7"/>
  <c r="O221" i="7"/>
  <c r="Q221" i="7"/>
  <c r="S221" i="7"/>
  <c r="U221" i="7"/>
  <c r="G222" i="7"/>
  <c r="I222" i="7"/>
  <c r="K222" i="7"/>
  <c r="M222" i="7"/>
  <c r="O222" i="7"/>
  <c r="Q222" i="7"/>
  <c r="S222" i="7"/>
  <c r="U222" i="7"/>
  <c r="E223" i="7"/>
  <c r="G223" i="7"/>
  <c r="I223" i="7"/>
  <c r="K223" i="7"/>
  <c r="M223" i="7"/>
  <c r="O223" i="7"/>
  <c r="Q223" i="7"/>
  <c r="S223" i="7"/>
  <c r="U223" i="7"/>
  <c r="K225" i="7"/>
  <c r="K226" i="7"/>
  <c r="K227" i="7"/>
  <c r="K228" i="7"/>
  <c r="K229" i="7"/>
  <c r="K230" i="7"/>
  <c r="K231" i="7"/>
  <c r="K232" i="7"/>
  <c r="K233" i="7"/>
  <c r="E237" i="7"/>
  <c r="G237" i="7"/>
  <c r="I237" i="7"/>
  <c r="K237" i="7"/>
  <c r="M237" i="7"/>
  <c r="O237" i="7"/>
  <c r="Q237" i="7"/>
  <c r="S237" i="7"/>
  <c r="U237" i="7"/>
  <c r="E238" i="7"/>
  <c r="G238" i="7"/>
  <c r="I238" i="7"/>
  <c r="K238" i="7"/>
  <c r="M238" i="7"/>
  <c r="O238" i="7"/>
  <c r="Q238" i="7"/>
  <c r="S238" i="7"/>
  <c r="U238" i="7"/>
  <c r="E239" i="7"/>
  <c r="G239" i="7"/>
  <c r="I239" i="7"/>
  <c r="K239" i="7"/>
  <c r="M239" i="7"/>
  <c r="O239" i="7"/>
  <c r="Q239" i="7"/>
  <c r="S239" i="7"/>
  <c r="U239" i="7"/>
  <c r="E240" i="7"/>
  <c r="G240" i="7"/>
  <c r="I240" i="7"/>
  <c r="K240" i="7"/>
  <c r="M240" i="7"/>
  <c r="O240" i="7"/>
  <c r="Q240" i="7"/>
  <c r="S240" i="7"/>
  <c r="U240" i="7"/>
  <c r="E241" i="7"/>
  <c r="G241" i="7"/>
  <c r="I241" i="7"/>
  <c r="K241" i="7"/>
  <c r="M241" i="7"/>
  <c r="O241" i="7"/>
  <c r="Q241" i="7"/>
  <c r="S241" i="7"/>
  <c r="U241" i="7"/>
  <c r="E242" i="7"/>
  <c r="G242" i="7"/>
  <c r="I242" i="7"/>
  <c r="K242" i="7"/>
  <c r="M242" i="7"/>
  <c r="O242" i="7"/>
  <c r="Q242" i="7"/>
  <c r="S242" i="7"/>
  <c r="U242" i="7"/>
  <c r="E243" i="7"/>
  <c r="G243" i="7"/>
  <c r="I243" i="7"/>
  <c r="K243" i="7"/>
  <c r="M243" i="7"/>
  <c r="O243" i="7"/>
  <c r="Q243" i="7"/>
  <c r="S243" i="7"/>
  <c r="U243" i="7"/>
  <c r="E244" i="7"/>
  <c r="G244" i="7"/>
  <c r="I244" i="7"/>
  <c r="K244" i="7"/>
  <c r="M244" i="7"/>
  <c r="O244" i="7"/>
  <c r="Q244" i="7"/>
  <c r="S244" i="7"/>
  <c r="U244" i="7"/>
  <c r="E245" i="7"/>
  <c r="G245" i="7"/>
  <c r="I245" i="7"/>
  <c r="K245" i="7"/>
  <c r="M245" i="7"/>
  <c r="O245" i="7"/>
  <c r="Q245" i="7"/>
  <c r="S245" i="7"/>
  <c r="U245" i="7"/>
  <c r="E246" i="7"/>
  <c r="G246" i="7"/>
  <c r="I246" i="7"/>
  <c r="K246" i="7"/>
  <c r="M246" i="7"/>
  <c r="O246" i="7"/>
  <c r="Q246" i="7"/>
  <c r="S246" i="7"/>
  <c r="U246" i="7"/>
  <c r="E247" i="7"/>
  <c r="G247" i="7"/>
  <c r="I247" i="7"/>
  <c r="K247" i="7"/>
  <c r="M247" i="7"/>
  <c r="O247" i="7"/>
  <c r="Q247" i="7"/>
  <c r="S247" i="7"/>
  <c r="U247" i="7"/>
  <c r="E248" i="7"/>
  <c r="G248" i="7"/>
  <c r="I248" i="7"/>
  <c r="K248" i="7"/>
  <c r="M248" i="7"/>
  <c r="O248" i="7"/>
  <c r="Q248" i="7"/>
  <c r="S248" i="7"/>
  <c r="U248" i="7"/>
  <c r="E249" i="7"/>
  <c r="G249" i="7"/>
  <c r="I249" i="7"/>
  <c r="K249" i="7"/>
  <c r="M249" i="7"/>
  <c r="O249" i="7"/>
  <c r="Q249" i="7"/>
  <c r="S249" i="7"/>
  <c r="U249" i="7"/>
  <c r="E250" i="7"/>
  <c r="G250" i="7"/>
  <c r="I250" i="7"/>
  <c r="K250" i="7"/>
  <c r="M250" i="7"/>
  <c r="O250" i="7"/>
  <c r="Q250" i="7"/>
  <c r="S250" i="7"/>
  <c r="U250" i="7"/>
  <c r="E251" i="7"/>
  <c r="G251" i="7"/>
  <c r="I251" i="7"/>
  <c r="K251" i="7"/>
  <c r="M251" i="7"/>
  <c r="O251" i="7"/>
  <c r="Q251" i="7"/>
  <c r="S251" i="7"/>
  <c r="U251" i="7"/>
  <c r="E252" i="7"/>
  <c r="G252" i="7"/>
  <c r="I252" i="7"/>
  <c r="K252" i="7"/>
  <c r="M252" i="7"/>
  <c r="O252" i="7"/>
  <c r="Q252" i="7"/>
  <c r="S252" i="7"/>
  <c r="U252" i="7"/>
  <c r="E253" i="7"/>
  <c r="G253" i="7"/>
  <c r="I253" i="7"/>
  <c r="K253" i="7"/>
  <c r="M253" i="7"/>
  <c r="O253" i="7"/>
  <c r="Q253" i="7"/>
  <c r="S253" i="7"/>
  <c r="U253" i="7"/>
  <c r="E254" i="7"/>
  <c r="G254" i="7"/>
  <c r="I254" i="7"/>
  <c r="K254" i="7"/>
  <c r="M254" i="7"/>
  <c r="O254" i="7"/>
  <c r="Q254" i="7"/>
  <c r="S254" i="7"/>
  <c r="U254" i="7"/>
  <c r="E255" i="7"/>
  <c r="G255" i="7"/>
  <c r="I255" i="7"/>
  <c r="K255" i="7"/>
  <c r="M255" i="7"/>
  <c r="O255" i="7"/>
  <c r="Q255" i="7"/>
  <c r="S255" i="7"/>
  <c r="U255" i="7"/>
  <c r="E256" i="7"/>
  <c r="G256" i="7"/>
  <c r="I256" i="7"/>
  <c r="K256" i="7"/>
  <c r="M256" i="7"/>
  <c r="O256" i="7"/>
  <c r="Q256" i="7"/>
  <c r="S256" i="7"/>
  <c r="U256" i="7"/>
  <c r="E257" i="7"/>
  <c r="G257" i="7"/>
  <c r="I257" i="7"/>
  <c r="K257" i="7"/>
  <c r="M257" i="7"/>
  <c r="O257" i="7"/>
  <c r="Q257" i="7"/>
  <c r="S257" i="7"/>
  <c r="U257" i="7"/>
  <c r="E258" i="7"/>
  <c r="G258" i="7"/>
  <c r="I258" i="7"/>
  <c r="K258" i="7"/>
  <c r="M258" i="7"/>
  <c r="O258" i="7"/>
  <c r="Q258" i="7"/>
  <c r="S258" i="7"/>
  <c r="U258" i="7"/>
  <c r="K259" i="7"/>
  <c r="M259" i="7"/>
  <c r="O259" i="7"/>
  <c r="Q259" i="7"/>
  <c r="S259" i="7"/>
  <c r="U259" i="7"/>
  <c r="E262" i="7"/>
  <c r="G262" i="7"/>
  <c r="I262" i="7"/>
  <c r="K262" i="7"/>
  <c r="M262" i="7"/>
  <c r="O262" i="7"/>
  <c r="Q262" i="7"/>
  <c r="S262" i="7"/>
  <c r="U262" i="7"/>
  <c r="E263" i="7"/>
  <c r="G263" i="7"/>
  <c r="I263" i="7"/>
  <c r="K263" i="7"/>
  <c r="M263" i="7"/>
  <c r="O263" i="7"/>
  <c r="Q263" i="7"/>
  <c r="S263" i="7"/>
  <c r="U263" i="7"/>
  <c r="E264" i="7"/>
  <c r="G264" i="7"/>
  <c r="I264" i="7"/>
  <c r="K264" i="7"/>
  <c r="M264" i="7"/>
  <c r="O264" i="7"/>
  <c r="Q264" i="7"/>
  <c r="S264" i="7"/>
  <c r="U264" i="7"/>
  <c r="E265" i="7"/>
  <c r="G265" i="7"/>
  <c r="I265" i="7"/>
  <c r="K265" i="7"/>
  <c r="M265" i="7"/>
  <c r="O265" i="7"/>
  <c r="Q265" i="7"/>
  <c r="S265" i="7"/>
  <c r="U265" i="7"/>
  <c r="E266" i="7"/>
  <c r="G266" i="7"/>
  <c r="I266" i="7"/>
  <c r="K266" i="7"/>
  <c r="M266" i="7"/>
  <c r="O266" i="7"/>
  <c r="Q266" i="7"/>
  <c r="S266" i="7"/>
  <c r="U266" i="7"/>
  <c r="E267" i="7"/>
  <c r="G267" i="7"/>
  <c r="I267" i="7"/>
  <c r="K267" i="7"/>
  <c r="M267" i="7"/>
  <c r="O267" i="7"/>
  <c r="Q267" i="7"/>
  <c r="S267" i="7"/>
  <c r="U267" i="7"/>
  <c r="E268" i="7"/>
  <c r="G268" i="7"/>
  <c r="I268" i="7"/>
  <c r="K268" i="7"/>
  <c r="M268" i="7"/>
  <c r="O268" i="7"/>
  <c r="Q268" i="7"/>
  <c r="S268" i="7"/>
  <c r="U268" i="7"/>
  <c r="E269" i="7"/>
  <c r="G269" i="7"/>
  <c r="I269" i="7"/>
  <c r="K269" i="7"/>
  <c r="M269" i="7"/>
  <c r="O269" i="7"/>
  <c r="Q269" i="7"/>
  <c r="S269" i="7"/>
  <c r="U269" i="7"/>
  <c r="E270" i="7"/>
  <c r="G270" i="7"/>
  <c r="I270" i="7"/>
  <c r="K270" i="7"/>
  <c r="M270" i="7"/>
  <c r="O270" i="7"/>
  <c r="Q270" i="7"/>
  <c r="S270" i="7"/>
  <c r="U270" i="7"/>
  <c r="E271" i="7"/>
  <c r="G271" i="7"/>
  <c r="I271" i="7"/>
  <c r="K271" i="7"/>
  <c r="M271" i="7"/>
  <c r="O271" i="7"/>
  <c r="Q271" i="7"/>
  <c r="S271" i="7"/>
  <c r="U271" i="7"/>
  <c r="E272" i="7"/>
  <c r="G272" i="7"/>
  <c r="I272" i="7"/>
  <c r="K272" i="7"/>
  <c r="M272" i="7"/>
  <c r="O272" i="7"/>
  <c r="Q272" i="7"/>
  <c r="S272" i="7"/>
  <c r="U272" i="7"/>
  <c r="E273" i="7"/>
  <c r="G273" i="7"/>
  <c r="I273" i="7"/>
  <c r="K273" i="7"/>
  <c r="M273" i="7"/>
  <c r="O273" i="7"/>
  <c r="Q273" i="7"/>
  <c r="S273" i="7"/>
  <c r="U273" i="7"/>
  <c r="E274" i="7"/>
  <c r="G274" i="7"/>
  <c r="I274" i="7"/>
  <c r="K274" i="7"/>
  <c r="M274" i="7"/>
  <c r="O274" i="7"/>
  <c r="Q274" i="7"/>
  <c r="S274" i="7"/>
  <c r="U274" i="7"/>
  <c r="E275" i="7"/>
  <c r="G275" i="7"/>
  <c r="I275" i="7"/>
  <c r="K275" i="7"/>
  <c r="M275" i="7"/>
  <c r="O275" i="7"/>
  <c r="Q275" i="7"/>
  <c r="S275" i="7"/>
  <c r="U275" i="7"/>
  <c r="E276" i="7"/>
  <c r="G276" i="7"/>
  <c r="I276" i="7"/>
  <c r="K276" i="7"/>
  <c r="M276" i="7"/>
  <c r="O276" i="7"/>
  <c r="Q276" i="7"/>
  <c r="S276" i="7"/>
  <c r="U276" i="7"/>
  <c r="E277" i="7"/>
  <c r="G277" i="7"/>
  <c r="I277" i="7"/>
  <c r="K277" i="7"/>
  <c r="M277" i="7"/>
  <c r="O277" i="7"/>
  <c r="Q277" i="7"/>
  <c r="S277" i="7"/>
  <c r="U277" i="7"/>
  <c r="E278" i="7"/>
  <c r="G278" i="7"/>
  <c r="I278" i="7"/>
  <c r="K278" i="7"/>
  <c r="M278" i="7"/>
  <c r="O278" i="7"/>
  <c r="Q278" i="7"/>
  <c r="S278" i="7"/>
  <c r="U278" i="7"/>
  <c r="E279" i="7"/>
  <c r="G279" i="7"/>
  <c r="I279" i="7"/>
  <c r="K279" i="7"/>
  <c r="M279" i="7"/>
  <c r="O279" i="7"/>
  <c r="Q279" i="7"/>
  <c r="S279" i="7"/>
  <c r="U279" i="7"/>
  <c r="E280" i="7"/>
  <c r="G280" i="7"/>
  <c r="I280" i="7"/>
  <c r="K280" i="7"/>
  <c r="M280" i="7"/>
  <c r="O280" i="7"/>
  <c r="Q280" i="7"/>
  <c r="S280" i="7"/>
  <c r="U280" i="7"/>
  <c r="E281" i="7"/>
  <c r="G281" i="7"/>
  <c r="I281" i="7"/>
  <c r="K281" i="7"/>
  <c r="M281" i="7"/>
  <c r="O281" i="7"/>
  <c r="Q281" i="7"/>
  <c r="S281" i="7"/>
  <c r="U281" i="7"/>
  <c r="E285" i="7"/>
  <c r="G285" i="7"/>
  <c r="I285" i="7"/>
  <c r="K285" i="7"/>
  <c r="M285" i="7"/>
  <c r="O285" i="7"/>
  <c r="Q285" i="7"/>
  <c r="S285" i="7"/>
  <c r="U285" i="7"/>
  <c r="E286" i="7"/>
  <c r="G286" i="7"/>
  <c r="I286" i="7"/>
  <c r="K286" i="7"/>
  <c r="M286" i="7"/>
  <c r="O286" i="7"/>
  <c r="Q286" i="7"/>
  <c r="S286" i="7"/>
  <c r="U286" i="7"/>
  <c r="E287" i="7"/>
  <c r="G287" i="7"/>
  <c r="I287" i="7"/>
  <c r="K287" i="7"/>
  <c r="M287" i="7"/>
  <c r="O287" i="7"/>
  <c r="Q287" i="7"/>
  <c r="S287" i="7"/>
  <c r="U287" i="7"/>
  <c r="E288" i="7"/>
  <c r="G288" i="7"/>
  <c r="I288" i="7"/>
  <c r="K288" i="7"/>
  <c r="M288" i="7"/>
  <c r="O288" i="7"/>
  <c r="Q288" i="7"/>
  <c r="S288" i="7"/>
  <c r="U288" i="7"/>
  <c r="E289" i="7"/>
  <c r="G289" i="7"/>
  <c r="I289" i="7"/>
  <c r="K289" i="7"/>
  <c r="M289" i="7"/>
  <c r="O289" i="7"/>
  <c r="Q289" i="7"/>
  <c r="S289" i="7"/>
  <c r="U289" i="7"/>
  <c r="E290" i="7"/>
  <c r="G290" i="7"/>
  <c r="I290" i="7"/>
  <c r="K290" i="7"/>
  <c r="M290" i="7"/>
  <c r="O290" i="7"/>
  <c r="Q290" i="7"/>
  <c r="S290" i="7"/>
  <c r="U290" i="7"/>
  <c r="E291" i="7"/>
  <c r="G291" i="7"/>
  <c r="I291" i="7"/>
  <c r="K291" i="7"/>
  <c r="M291" i="7"/>
  <c r="O291" i="7"/>
  <c r="Q291" i="7"/>
  <c r="S291" i="7"/>
  <c r="U291" i="7"/>
  <c r="E292" i="7"/>
  <c r="G292" i="7"/>
  <c r="I292" i="7"/>
  <c r="K292" i="7"/>
  <c r="M292" i="7"/>
  <c r="O292" i="7"/>
  <c r="Q292" i="7"/>
  <c r="S292" i="7"/>
  <c r="U292" i="7"/>
  <c r="E293" i="7"/>
  <c r="G293" i="7"/>
  <c r="I293" i="7"/>
  <c r="K293" i="7"/>
  <c r="M293" i="7"/>
  <c r="O293" i="7"/>
  <c r="Q293" i="7"/>
  <c r="S293" i="7"/>
  <c r="U293" i="7"/>
  <c r="E294" i="7"/>
  <c r="G294" i="7"/>
  <c r="I294" i="7"/>
  <c r="K294" i="7"/>
  <c r="M294" i="7"/>
  <c r="O294" i="7"/>
  <c r="Q294" i="7"/>
  <c r="S294" i="7"/>
  <c r="U294" i="7"/>
  <c r="E295" i="7"/>
  <c r="G295" i="7"/>
  <c r="I295" i="7"/>
  <c r="K295" i="7"/>
  <c r="M295" i="7"/>
  <c r="O295" i="7"/>
  <c r="Q295" i="7"/>
  <c r="S295" i="7"/>
  <c r="U295" i="7"/>
  <c r="E296" i="7"/>
  <c r="G296" i="7"/>
  <c r="I296" i="7"/>
  <c r="K296" i="7"/>
  <c r="M296" i="7"/>
  <c r="O296" i="7"/>
  <c r="Q296" i="7"/>
  <c r="S296" i="7"/>
  <c r="U296" i="7"/>
  <c r="E297" i="7"/>
  <c r="G297" i="7"/>
  <c r="I297" i="7"/>
  <c r="K297" i="7"/>
  <c r="M297" i="7"/>
  <c r="O297" i="7"/>
  <c r="Q297" i="7"/>
  <c r="S297" i="7"/>
  <c r="U297" i="7"/>
  <c r="E298" i="7"/>
  <c r="G298" i="7"/>
  <c r="I298" i="7"/>
  <c r="K298" i="7"/>
  <c r="M298" i="7"/>
  <c r="O298" i="7"/>
  <c r="Q298" i="7"/>
  <c r="S298" i="7"/>
  <c r="U298" i="7"/>
  <c r="E299" i="7"/>
  <c r="G299" i="7"/>
  <c r="I299" i="7"/>
  <c r="K299" i="7"/>
  <c r="M299" i="7"/>
  <c r="O299" i="7"/>
  <c r="Q299" i="7"/>
  <c r="S299" i="7"/>
  <c r="U299" i="7"/>
  <c r="E300" i="7"/>
  <c r="G300" i="7"/>
  <c r="I300" i="7"/>
  <c r="K300" i="7"/>
  <c r="M300" i="7"/>
  <c r="O300" i="7"/>
  <c r="Q300" i="7"/>
  <c r="S300" i="7"/>
  <c r="U300" i="7"/>
  <c r="G301" i="7"/>
  <c r="I301" i="7"/>
  <c r="K301" i="7"/>
  <c r="M301" i="7"/>
  <c r="O301" i="7"/>
  <c r="Q301" i="7"/>
  <c r="S301" i="7"/>
  <c r="U301" i="7"/>
  <c r="E302" i="7"/>
  <c r="G302" i="7"/>
  <c r="I302" i="7"/>
  <c r="K302" i="7"/>
  <c r="M302" i="7"/>
  <c r="O302" i="7"/>
  <c r="Q302" i="7"/>
  <c r="S302" i="7"/>
  <c r="U302" i="7"/>
  <c r="E303" i="7"/>
  <c r="G303" i="7"/>
  <c r="I303" i="7"/>
  <c r="K303" i="7"/>
  <c r="M303" i="7"/>
  <c r="O303" i="7"/>
  <c r="Q303" i="7"/>
  <c r="S303" i="7"/>
  <c r="U303" i="7"/>
  <c r="E304" i="7"/>
  <c r="G304" i="7"/>
  <c r="I304" i="7"/>
  <c r="K304" i="7"/>
  <c r="M304" i="7"/>
  <c r="O304" i="7"/>
  <c r="Q304" i="7"/>
  <c r="S304" i="7"/>
  <c r="U304" i="7"/>
  <c r="E305" i="7"/>
  <c r="G305" i="7"/>
  <c r="I305" i="7"/>
  <c r="K305" i="7"/>
  <c r="M305" i="7"/>
  <c r="O305" i="7"/>
  <c r="Q305" i="7"/>
  <c r="S305" i="7"/>
  <c r="U305" i="7"/>
  <c r="E306" i="7"/>
  <c r="G306" i="7"/>
  <c r="I306" i="7"/>
  <c r="K306" i="7"/>
  <c r="M306" i="7"/>
  <c r="O306" i="7"/>
  <c r="Q306" i="7"/>
  <c r="S306" i="7"/>
  <c r="U306" i="7"/>
  <c r="E310" i="7"/>
  <c r="G310" i="7"/>
  <c r="I310" i="7"/>
  <c r="K310" i="7"/>
  <c r="M310" i="7"/>
  <c r="O310" i="7"/>
  <c r="Q310" i="7"/>
  <c r="S310" i="7"/>
  <c r="U310" i="7"/>
  <c r="E311" i="7"/>
  <c r="G311" i="7"/>
  <c r="I311" i="7"/>
  <c r="K311" i="7"/>
  <c r="M311" i="7"/>
  <c r="O311" i="7"/>
  <c r="Q311" i="7"/>
  <c r="S311" i="7"/>
  <c r="U311" i="7"/>
  <c r="E312" i="7"/>
  <c r="G312" i="7"/>
  <c r="I312" i="7"/>
  <c r="K312" i="7"/>
  <c r="M312" i="7"/>
  <c r="O312" i="7"/>
  <c r="Q312" i="7"/>
  <c r="S312" i="7"/>
  <c r="U312" i="7"/>
  <c r="G313" i="7"/>
  <c r="I313" i="7"/>
  <c r="K313" i="7"/>
  <c r="M313" i="7"/>
  <c r="O313" i="7"/>
  <c r="Q313" i="7"/>
  <c r="S313" i="7"/>
  <c r="U313" i="7"/>
  <c r="E314" i="7"/>
  <c r="G314" i="7"/>
  <c r="I314" i="7"/>
  <c r="K314" i="7"/>
  <c r="M314" i="7"/>
  <c r="O314" i="7"/>
  <c r="Q314" i="7"/>
  <c r="S314" i="7"/>
  <c r="U314" i="7"/>
  <c r="E315" i="7"/>
  <c r="G315" i="7"/>
  <c r="I315" i="7"/>
  <c r="K315" i="7"/>
  <c r="M315" i="7"/>
  <c r="O315" i="7"/>
  <c r="Q315" i="7"/>
  <c r="S315" i="7"/>
  <c r="U315" i="7"/>
  <c r="E316" i="7"/>
  <c r="G316" i="7"/>
  <c r="I316" i="7"/>
  <c r="K316" i="7"/>
  <c r="M316" i="7"/>
  <c r="O316" i="7"/>
  <c r="Q316" i="7"/>
  <c r="S316" i="7"/>
  <c r="U316" i="7"/>
  <c r="E317" i="7"/>
  <c r="G317" i="7"/>
  <c r="I317" i="7"/>
  <c r="K317" i="7"/>
  <c r="M317" i="7"/>
  <c r="O317" i="7"/>
  <c r="Q317" i="7"/>
  <c r="S317" i="7"/>
  <c r="U317" i="7"/>
  <c r="E318" i="7"/>
  <c r="G318" i="7"/>
  <c r="I318" i="7"/>
  <c r="K318" i="7"/>
  <c r="M318" i="7"/>
  <c r="O318" i="7"/>
  <c r="Q318" i="7"/>
  <c r="S318" i="7"/>
  <c r="U318" i="7"/>
  <c r="E322" i="7"/>
  <c r="G322" i="7"/>
  <c r="I322" i="7"/>
  <c r="K322" i="7"/>
  <c r="M322" i="7"/>
  <c r="O322" i="7"/>
  <c r="Q322" i="7"/>
  <c r="S322" i="7"/>
  <c r="U322" i="7"/>
  <c r="E323" i="7"/>
  <c r="G323" i="7"/>
  <c r="I323" i="7"/>
  <c r="K323" i="7"/>
  <c r="M323" i="7"/>
  <c r="O323" i="7"/>
  <c r="Q323" i="7"/>
  <c r="S323" i="7"/>
  <c r="U323" i="7"/>
  <c r="E324" i="7"/>
  <c r="G324" i="7"/>
  <c r="I324" i="7"/>
  <c r="K324" i="7"/>
  <c r="M324" i="7"/>
  <c r="O324" i="7"/>
  <c r="Q324" i="7"/>
  <c r="S324" i="7"/>
  <c r="U324" i="7"/>
  <c r="E325" i="7"/>
  <c r="G325" i="7"/>
  <c r="I325" i="7"/>
  <c r="K325" i="7"/>
  <c r="M325" i="7"/>
  <c r="O325" i="7"/>
  <c r="Q325" i="7"/>
  <c r="S325" i="7"/>
  <c r="U325" i="7"/>
  <c r="E326" i="7"/>
  <c r="G326" i="7"/>
  <c r="I326" i="7"/>
  <c r="K326" i="7"/>
  <c r="M326" i="7"/>
  <c r="O326" i="7"/>
  <c r="Q326" i="7"/>
  <c r="S326" i="7"/>
  <c r="U326" i="7"/>
  <c r="E327" i="7"/>
  <c r="G327" i="7"/>
  <c r="I327" i="7"/>
  <c r="K327" i="7"/>
  <c r="M327" i="7"/>
  <c r="O327" i="7"/>
  <c r="Q327" i="7"/>
  <c r="S327" i="7"/>
  <c r="U327" i="7"/>
  <c r="E328" i="7"/>
  <c r="G328" i="7"/>
  <c r="I328" i="7"/>
  <c r="K328" i="7"/>
  <c r="M328" i="7"/>
  <c r="O328" i="7"/>
  <c r="Q328" i="7"/>
  <c r="S328" i="7"/>
  <c r="U328" i="7"/>
  <c r="E329" i="7"/>
  <c r="G329" i="7"/>
  <c r="I329" i="7"/>
  <c r="K329" i="7"/>
  <c r="M329" i="7"/>
  <c r="O329" i="7"/>
  <c r="Q329" i="7"/>
  <c r="S329" i="7"/>
  <c r="U329" i="7"/>
  <c r="E330" i="7"/>
  <c r="G330" i="7"/>
  <c r="I330" i="7"/>
  <c r="K330" i="7"/>
  <c r="M330" i="7"/>
  <c r="O330" i="7"/>
  <c r="Q330" i="7"/>
  <c r="S330" i="7"/>
  <c r="U330" i="7"/>
  <c r="E331" i="7"/>
  <c r="G331" i="7"/>
  <c r="I331" i="7"/>
  <c r="K331" i="7"/>
  <c r="M331" i="7"/>
  <c r="O331" i="7"/>
  <c r="Q331" i="7"/>
  <c r="S331" i="7"/>
  <c r="U331" i="7"/>
  <c r="E332" i="7"/>
  <c r="G332" i="7"/>
  <c r="I332" i="7"/>
  <c r="K332" i="7"/>
  <c r="M332" i="7"/>
  <c r="O332" i="7"/>
  <c r="Q332" i="7"/>
  <c r="S332" i="7"/>
  <c r="U332" i="7"/>
  <c r="E333" i="7"/>
  <c r="G333" i="7"/>
  <c r="I333" i="7"/>
  <c r="K333" i="7"/>
  <c r="M333" i="7"/>
  <c r="O333" i="7"/>
  <c r="Q333" i="7"/>
  <c r="S333" i="7"/>
  <c r="U333" i="7"/>
  <c r="E334" i="7"/>
  <c r="G334" i="7"/>
  <c r="I334" i="7"/>
  <c r="K334" i="7"/>
  <c r="M334" i="7"/>
  <c r="O334" i="7"/>
  <c r="Q334" i="7"/>
  <c r="S334" i="7"/>
  <c r="U334" i="7"/>
  <c r="E335" i="7"/>
  <c r="G335" i="7"/>
  <c r="I335" i="7"/>
  <c r="K335" i="7"/>
  <c r="M335" i="7"/>
  <c r="O335" i="7"/>
  <c r="Q335" i="7"/>
  <c r="S335" i="7"/>
  <c r="U335" i="7"/>
  <c r="E336" i="7"/>
  <c r="G336" i="7"/>
  <c r="I336" i="7"/>
  <c r="K336" i="7"/>
  <c r="M336" i="7"/>
  <c r="O336" i="7"/>
  <c r="Q336" i="7"/>
  <c r="S336" i="7"/>
  <c r="U336" i="7"/>
  <c r="E337" i="7"/>
  <c r="G337" i="7"/>
  <c r="I337" i="7"/>
  <c r="K337" i="7"/>
  <c r="M337" i="7"/>
  <c r="O337" i="7"/>
  <c r="Q337" i="7"/>
  <c r="S337" i="7"/>
  <c r="U337" i="7"/>
  <c r="E338" i="7"/>
  <c r="G338" i="7"/>
  <c r="I338" i="7"/>
  <c r="K338" i="7"/>
  <c r="M338" i="7"/>
  <c r="O338" i="7"/>
  <c r="Q338" i="7"/>
  <c r="S338" i="7"/>
  <c r="U338" i="7"/>
  <c r="E339" i="7"/>
  <c r="G339" i="7"/>
  <c r="I339" i="7"/>
  <c r="K339" i="7"/>
  <c r="M339" i="7"/>
  <c r="O339" i="7"/>
  <c r="Q339" i="7"/>
  <c r="S339" i="7"/>
  <c r="U339" i="7"/>
  <c r="E340" i="7"/>
  <c r="G340" i="7"/>
  <c r="I340" i="7"/>
  <c r="K340" i="7"/>
  <c r="M340" i="7"/>
  <c r="O340" i="7"/>
  <c r="Q340" i="7"/>
  <c r="S340" i="7"/>
  <c r="U340" i="7"/>
  <c r="E341" i="7"/>
  <c r="G341" i="7"/>
  <c r="I341" i="7"/>
  <c r="K341" i="7"/>
  <c r="M341" i="7"/>
  <c r="O341" i="7"/>
  <c r="Q341" i="7"/>
  <c r="S341" i="7"/>
  <c r="U341" i="7"/>
  <c r="E345" i="7"/>
  <c r="G345" i="7"/>
  <c r="I345" i="7"/>
  <c r="K345" i="7"/>
  <c r="M345" i="7"/>
  <c r="O345" i="7"/>
  <c r="Q345" i="7"/>
  <c r="S345" i="7"/>
  <c r="U345" i="7"/>
  <c r="E346" i="7"/>
  <c r="G346" i="7"/>
  <c r="I346" i="7"/>
  <c r="K346" i="7"/>
  <c r="M346" i="7"/>
  <c r="O346" i="7"/>
  <c r="Q346" i="7"/>
  <c r="S346" i="7"/>
  <c r="U346" i="7"/>
  <c r="E347" i="7"/>
  <c r="G347" i="7"/>
  <c r="I347" i="7"/>
  <c r="K347" i="7"/>
  <c r="M347" i="7"/>
  <c r="O347" i="7"/>
  <c r="Q347" i="7"/>
  <c r="S347" i="7"/>
  <c r="U347" i="7"/>
  <c r="E348" i="7"/>
  <c r="G348" i="7"/>
  <c r="I348" i="7"/>
  <c r="K348" i="7"/>
  <c r="M348" i="7"/>
  <c r="O348" i="7"/>
  <c r="Q348" i="7"/>
  <c r="S348" i="7"/>
  <c r="U348" i="7"/>
  <c r="E349" i="7"/>
  <c r="G349" i="7"/>
  <c r="I349" i="7"/>
  <c r="K349" i="7"/>
  <c r="M349" i="7"/>
  <c r="O349" i="7"/>
  <c r="Q349" i="7"/>
  <c r="S349" i="7"/>
  <c r="U349" i="7"/>
  <c r="E350" i="7"/>
  <c r="G350" i="7"/>
  <c r="I350" i="7"/>
  <c r="K350" i="7"/>
  <c r="M350" i="7"/>
  <c r="O350" i="7"/>
  <c r="Q350" i="7"/>
  <c r="S350" i="7"/>
  <c r="U350" i="7"/>
  <c r="E351" i="7"/>
  <c r="G351" i="7"/>
  <c r="I351" i="7"/>
  <c r="K351" i="7"/>
  <c r="M351" i="7"/>
  <c r="O351" i="7"/>
  <c r="Q351" i="7"/>
  <c r="S351" i="7"/>
  <c r="U351" i="7"/>
  <c r="E352" i="7"/>
  <c r="G352" i="7"/>
  <c r="I352" i="7"/>
  <c r="K352" i="7"/>
  <c r="M352" i="7"/>
  <c r="O352" i="7"/>
  <c r="Q352" i="7"/>
  <c r="S352" i="7"/>
  <c r="U352" i="7"/>
  <c r="E353" i="7"/>
  <c r="G353" i="7"/>
  <c r="I353" i="7"/>
  <c r="K353" i="7"/>
  <c r="M353" i="7"/>
  <c r="O353" i="7"/>
  <c r="Q353" i="7"/>
  <c r="S353" i="7"/>
  <c r="U353" i="7"/>
  <c r="E354" i="7"/>
  <c r="G354" i="7"/>
  <c r="I354" i="7"/>
  <c r="K354" i="7"/>
  <c r="M354" i="7"/>
  <c r="O354" i="7"/>
  <c r="Q354" i="7"/>
  <c r="S354" i="7"/>
  <c r="U354" i="7"/>
  <c r="E355" i="7"/>
  <c r="G355" i="7"/>
  <c r="I355" i="7"/>
  <c r="E356" i="7"/>
  <c r="G356" i="7"/>
  <c r="I356" i="7"/>
  <c r="K356" i="7"/>
  <c r="M356" i="7"/>
  <c r="O356" i="7"/>
  <c r="Q356" i="7"/>
  <c r="S356" i="7"/>
  <c r="U356" i="7"/>
  <c r="E357" i="7"/>
  <c r="G357" i="7"/>
  <c r="I357" i="7"/>
  <c r="K357" i="7"/>
  <c r="M357" i="7"/>
  <c r="O357" i="7"/>
  <c r="Q357" i="7"/>
  <c r="S357" i="7"/>
  <c r="U357" i="7"/>
  <c r="E358" i="7"/>
  <c r="G358" i="7"/>
  <c r="I358" i="7"/>
  <c r="K358" i="7"/>
  <c r="M358" i="7"/>
  <c r="O358" i="7"/>
  <c r="Q358" i="7"/>
  <c r="S358" i="7"/>
  <c r="U358" i="7"/>
  <c r="E359" i="7"/>
  <c r="G359" i="7"/>
  <c r="I359" i="7"/>
  <c r="K359" i="7"/>
  <c r="M359" i="7"/>
  <c r="O359" i="7"/>
  <c r="Q359" i="7"/>
  <c r="S359" i="7"/>
  <c r="U359" i="7"/>
  <c r="E360" i="7"/>
  <c r="G360" i="7"/>
  <c r="I360" i="7"/>
  <c r="K360" i="7"/>
  <c r="M360" i="7"/>
  <c r="O360" i="7"/>
  <c r="Q360" i="7"/>
  <c r="S360" i="7"/>
  <c r="U360" i="7"/>
  <c r="E361" i="7"/>
  <c r="G361" i="7"/>
  <c r="I361" i="7"/>
  <c r="K361" i="7"/>
  <c r="M361" i="7"/>
  <c r="O361" i="7"/>
  <c r="Q361" i="7"/>
  <c r="S361" i="7"/>
  <c r="U361" i="7"/>
  <c r="E362" i="7"/>
  <c r="G362" i="7"/>
  <c r="I362" i="7"/>
  <c r="K362" i="7"/>
  <c r="M362" i="7"/>
  <c r="O362" i="7"/>
  <c r="Q362" i="7"/>
  <c r="S362" i="7"/>
  <c r="U362" i="7"/>
  <c r="E363" i="7"/>
  <c r="G363" i="7"/>
  <c r="I363" i="7"/>
  <c r="K363" i="7"/>
  <c r="M363" i="7"/>
  <c r="O363" i="7"/>
  <c r="Q363" i="7"/>
  <c r="S363" i="7"/>
  <c r="U363" i="7"/>
  <c r="E364" i="7"/>
  <c r="G364" i="7"/>
  <c r="I364" i="7"/>
  <c r="K364" i="7"/>
  <c r="M364" i="7"/>
  <c r="O364" i="7"/>
  <c r="Q364" i="7"/>
  <c r="S364" i="7"/>
  <c r="U364" i="7"/>
  <c r="E365" i="7"/>
  <c r="G365" i="7"/>
  <c r="I365" i="7"/>
  <c r="K365" i="7"/>
  <c r="M365" i="7"/>
  <c r="O365" i="7"/>
  <c r="Q365" i="7"/>
  <c r="S365" i="7"/>
  <c r="U365" i="7"/>
  <c r="E366" i="7"/>
  <c r="G366" i="7"/>
  <c r="I366" i="7"/>
  <c r="K366" i="7"/>
  <c r="M366" i="7"/>
  <c r="O366" i="7"/>
  <c r="Q366" i="7"/>
  <c r="S366" i="7"/>
  <c r="U366" i="7"/>
  <c r="E370" i="7"/>
  <c r="G370" i="7"/>
  <c r="I370" i="7"/>
  <c r="K370" i="7"/>
  <c r="M370" i="7"/>
  <c r="O370" i="7"/>
  <c r="Q370" i="7"/>
  <c r="S370" i="7"/>
  <c r="U370" i="7"/>
  <c r="E371" i="7"/>
  <c r="G371" i="7"/>
  <c r="I371" i="7"/>
  <c r="K371" i="7"/>
  <c r="M371" i="7"/>
  <c r="O371" i="7"/>
  <c r="Q371" i="7"/>
  <c r="S371" i="7"/>
  <c r="U371" i="7"/>
  <c r="E372" i="7"/>
  <c r="G372" i="7"/>
  <c r="I372" i="7"/>
  <c r="K372" i="7"/>
  <c r="M372" i="7"/>
  <c r="O372" i="7"/>
  <c r="Q372" i="7"/>
  <c r="S372" i="7"/>
  <c r="U372" i="7"/>
  <c r="G373" i="7"/>
  <c r="I373" i="7"/>
  <c r="K373" i="7"/>
  <c r="M373" i="7"/>
  <c r="O373" i="7"/>
  <c r="Q373" i="7"/>
  <c r="S373" i="7"/>
  <c r="U373" i="7"/>
  <c r="E374" i="7"/>
  <c r="G374" i="7"/>
  <c r="I374" i="7"/>
  <c r="K374" i="7"/>
  <c r="M374" i="7"/>
  <c r="O374" i="7"/>
  <c r="Q374" i="7"/>
  <c r="S374" i="7"/>
  <c r="U374" i="7"/>
  <c r="E375" i="7"/>
  <c r="G375" i="7"/>
  <c r="I375" i="7"/>
  <c r="K375" i="7"/>
  <c r="M375" i="7"/>
  <c r="O375" i="7"/>
  <c r="Q375" i="7"/>
  <c r="S375" i="7"/>
  <c r="U375" i="7"/>
  <c r="E376" i="7"/>
  <c r="G376" i="7"/>
  <c r="I376" i="7"/>
  <c r="K376" i="7"/>
  <c r="M376" i="7"/>
  <c r="O376" i="7"/>
  <c r="Q376" i="7"/>
  <c r="S376" i="7"/>
  <c r="U376" i="7"/>
  <c r="E377" i="7"/>
  <c r="G377" i="7"/>
  <c r="I377" i="7"/>
  <c r="K377" i="7"/>
  <c r="M377" i="7"/>
  <c r="O377" i="7"/>
  <c r="Q377" i="7"/>
  <c r="S377" i="7"/>
  <c r="U377" i="7"/>
  <c r="E378" i="7"/>
  <c r="G378" i="7"/>
  <c r="I378" i="7"/>
  <c r="K378" i="7"/>
  <c r="M378" i="7"/>
  <c r="O378" i="7"/>
  <c r="Q378" i="7"/>
  <c r="S378" i="7"/>
  <c r="U378" i="7"/>
  <c r="E379" i="7"/>
  <c r="G379" i="7"/>
  <c r="I379" i="7"/>
  <c r="K379" i="7"/>
  <c r="M379" i="7"/>
  <c r="O379" i="7"/>
  <c r="Q379" i="7"/>
  <c r="S379" i="7"/>
  <c r="U379" i="7"/>
  <c r="E380" i="7"/>
  <c r="G380" i="7"/>
  <c r="I380" i="7"/>
  <c r="K380" i="7"/>
  <c r="M380" i="7"/>
  <c r="O380" i="7"/>
  <c r="Q380" i="7"/>
  <c r="S380" i="7"/>
  <c r="U380" i="7"/>
  <c r="E381" i="7"/>
  <c r="G381" i="7"/>
  <c r="I381" i="7"/>
  <c r="K381" i="7"/>
  <c r="M381" i="7"/>
  <c r="O381" i="7"/>
  <c r="Q381" i="7"/>
  <c r="S381" i="7"/>
  <c r="U381" i="7"/>
  <c r="E382" i="7"/>
  <c r="G382" i="7"/>
  <c r="I382" i="7"/>
  <c r="K382" i="7"/>
  <c r="M382" i="7"/>
  <c r="O382" i="7"/>
  <c r="Q382" i="7"/>
  <c r="S382" i="7"/>
  <c r="U382" i="7"/>
  <c r="E383" i="7"/>
  <c r="G383" i="7"/>
  <c r="I383" i="7"/>
  <c r="K383" i="7"/>
  <c r="M383" i="7"/>
  <c r="O383" i="7"/>
  <c r="Q383" i="7"/>
  <c r="S383" i="7"/>
  <c r="U383" i="7"/>
  <c r="E384" i="7"/>
  <c r="G384" i="7"/>
  <c r="I384" i="7"/>
  <c r="K384" i="7"/>
  <c r="M384" i="7"/>
  <c r="O384" i="7"/>
  <c r="Q384" i="7"/>
  <c r="S384" i="7"/>
  <c r="U384" i="7"/>
  <c r="E385" i="7"/>
  <c r="G385" i="7"/>
  <c r="I385" i="7"/>
  <c r="K385" i="7"/>
  <c r="M385" i="7"/>
  <c r="O385" i="7"/>
  <c r="Q385" i="7"/>
  <c r="S385" i="7"/>
  <c r="U385" i="7"/>
  <c r="E386" i="7"/>
  <c r="G386" i="7"/>
  <c r="I386" i="7"/>
  <c r="K386" i="7"/>
  <c r="M386" i="7"/>
  <c r="O386" i="7"/>
  <c r="Q386" i="7"/>
  <c r="S386" i="7"/>
  <c r="U386" i="7"/>
  <c r="E387" i="7"/>
  <c r="G387" i="7"/>
  <c r="I387" i="7"/>
  <c r="K387" i="7"/>
  <c r="M387" i="7"/>
  <c r="O387" i="7"/>
  <c r="Q387" i="7"/>
  <c r="S387" i="7"/>
  <c r="U387" i="7"/>
  <c r="E388" i="7"/>
  <c r="G388" i="7"/>
  <c r="I388" i="7"/>
  <c r="K388" i="7"/>
  <c r="M388" i="7"/>
  <c r="O388" i="7"/>
  <c r="Q388" i="7"/>
  <c r="S388" i="7"/>
  <c r="U388" i="7"/>
  <c r="E389" i="7"/>
  <c r="G389" i="7"/>
  <c r="I389" i="7"/>
  <c r="K389" i="7"/>
  <c r="M389" i="7"/>
  <c r="O389" i="7"/>
  <c r="Q389" i="7"/>
  <c r="S389" i="7"/>
  <c r="U389" i="7"/>
  <c r="E393" i="7"/>
  <c r="G393" i="7"/>
  <c r="I393" i="7"/>
  <c r="K393" i="7"/>
  <c r="M393" i="7"/>
  <c r="O393" i="7"/>
  <c r="Q393" i="7"/>
  <c r="S393" i="7"/>
  <c r="U393" i="7"/>
  <c r="E394" i="7"/>
  <c r="G394" i="7"/>
  <c r="I394" i="7"/>
  <c r="K394" i="7"/>
  <c r="M394" i="7"/>
  <c r="O394" i="7"/>
  <c r="Q394" i="7"/>
  <c r="S394" i="7"/>
  <c r="U394" i="7"/>
  <c r="E395" i="7"/>
  <c r="G395" i="7"/>
  <c r="I395" i="7"/>
  <c r="K395" i="7"/>
  <c r="M395" i="7"/>
  <c r="O395" i="7"/>
  <c r="Q395" i="7"/>
  <c r="S395" i="7"/>
  <c r="U395" i="7"/>
  <c r="E396" i="7"/>
  <c r="G396" i="7"/>
  <c r="I396" i="7"/>
  <c r="K396" i="7"/>
  <c r="M396" i="7"/>
  <c r="O396" i="7"/>
  <c r="Q396" i="7"/>
  <c r="S396" i="7"/>
  <c r="U396" i="7"/>
  <c r="E397" i="7"/>
  <c r="G397" i="7"/>
  <c r="I397" i="7"/>
  <c r="K397" i="7"/>
  <c r="M397" i="7"/>
  <c r="O397" i="7"/>
  <c r="Q397" i="7"/>
  <c r="S397" i="7"/>
  <c r="U397" i="7"/>
  <c r="E398" i="7"/>
  <c r="G398" i="7"/>
  <c r="I398" i="7"/>
  <c r="K398" i="7"/>
  <c r="M398" i="7"/>
  <c r="O398" i="7"/>
  <c r="Q398" i="7"/>
  <c r="S398" i="7"/>
  <c r="U398" i="7"/>
  <c r="E399" i="7"/>
  <c r="G399" i="7"/>
  <c r="I399" i="7"/>
  <c r="K399" i="7"/>
  <c r="M399" i="7"/>
  <c r="O399" i="7"/>
  <c r="Q399" i="7"/>
  <c r="S399" i="7"/>
  <c r="U399" i="7"/>
  <c r="E400" i="7"/>
  <c r="G400" i="7"/>
  <c r="I400" i="7"/>
  <c r="K400" i="7"/>
  <c r="M400" i="7"/>
  <c r="O400" i="7"/>
  <c r="Q400" i="7"/>
  <c r="S400" i="7"/>
  <c r="U400" i="7"/>
  <c r="E401" i="7"/>
  <c r="G401" i="7"/>
  <c r="I401" i="7"/>
  <c r="K401" i="7"/>
  <c r="M401" i="7"/>
  <c r="O401" i="7"/>
  <c r="Q401" i="7"/>
  <c r="S401" i="7"/>
  <c r="U401" i="7"/>
  <c r="E402" i="7"/>
  <c r="G402" i="7"/>
  <c r="I402" i="7"/>
  <c r="K402" i="7"/>
  <c r="M402" i="7"/>
  <c r="O402" i="7"/>
  <c r="Q402" i="7"/>
  <c r="S402" i="7"/>
  <c r="U402" i="7"/>
  <c r="G403" i="7"/>
  <c r="I403" i="7"/>
  <c r="K403" i="7"/>
  <c r="M403" i="7"/>
  <c r="O403" i="7"/>
  <c r="Q403" i="7"/>
  <c r="S403" i="7"/>
  <c r="U403" i="7"/>
  <c r="E404" i="7"/>
  <c r="G404" i="7"/>
  <c r="I404" i="7"/>
  <c r="K404" i="7"/>
  <c r="M404" i="7"/>
  <c r="O404" i="7"/>
  <c r="Q404" i="7"/>
  <c r="S404" i="7"/>
  <c r="E405" i="7"/>
  <c r="G405" i="7"/>
  <c r="I405" i="7"/>
  <c r="K405" i="7"/>
  <c r="M405" i="7"/>
  <c r="O405" i="7"/>
  <c r="Q405" i="7"/>
  <c r="S405" i="7"/>
  <c r="U405" i="7"/>
  <c r="E406" i="7"/>
  <c r="G406" i="7"/>
  <c r="I406" i="7"/>
  <c r="K406" i="7"/>
  <c r="M406" i="7"/>
  <c r="O406" i="7"/>
  <c r="Q406" i="7"/>
  <c r="S406" i="7"/>
  <c r="U406" i="7"/>
  <c r="E407" i="7"/>
  <c r="G407" i="7"/>
  <c r="I407" i="7"/>
  <c r="K407" i="7"/>
  <c r="M407" i="7"/>
  <c r="O407" i="7"/>
  <c r="Q407" i="7"/>
  <c r="S407" i="7"/>
  <c r="U407" i="7"/>
  <c r="E408" i="7"/>
  <c r="G408" i="7"/>
  <c r="I408" i="7"/>
  <c r="K408" i="7"/>
  <c r="M408" i="7"/>
  <c r="O408" i="7"/>
  <c r="Q408" i="7"/>
  <c r="S408" i="7"/>
  <c r="U408" i="7"/>
  <c r="E409" i="7"/>
  <c r="G409" i="7"/>
  <c r="I409" i="7"/>
  <c r="K409" i="7"/>
  <c r="M409" i="7"/>
  <c r="O409" i="7"/>
  <c r="Q409" i="7"/>
  <c r="S409" i="7"/>
  <c r="U409" i="7"/>
  <c r="E410" i="7"/>
  <c r="G410" i="7"/>
  <c r="I410" i="7"/>
  <c r="K410" i="7"/>
  <c r="M410" i="7"/>
  <c r="O410" i="7"/>
  <c r="Q410" i="7"/>
  <c r="S410" i="7"/>
  <c r="U410" i="7"/>
  <c r="E411" i="7"/>
  <c r="G411" i="7"/>
  <c r="I411" i="7"/>
  <c r="K411" i="7"/>
  <c r="M411" i="7"/>
  <c r="O411" i="7"/>
  <c r="Q411" i="7"/>
  <c r="S411" i="7"/>
  <c r="U411" i="7"/>
  <c r="E412" i="7"/>
  <c r="G412" i="7"/>
  <c r="I412" i="7"/>
  <c r="K412" i="7"/>
  <c r="M412" i="7"/>
  <c r="O412" i="7"/>
  <c r="Q412" i="7"/>
  <c r="S412" i="7"/>
  <c r="U412" i="7"/>
  <c r="E413" i="7"/>
  <c r="G413" i="7"/>
  <c r="I413" i="7"/>
  <c r="K413" i="7"/>
  <c r="M413" i="7"/>
  <c r="O413" i="7"/>
  <c r="Q413" i="7"/>
  <c r="S413" i="7"/>
  <c r="U413" i="7"/>
  <c r="E414" i="7"/>
  <c r="G414" i="7"/>
  <c r="I414" i="7"/>
  <c r="K414" i="7"/>
  <c r="M414" i="7"/>
  <c r="O414" i="7"/>
  <c r="Q414" i="7"/>
  <c r="S414" i="7"/>
  <c r="U414" i="7"/>
  <c r="E415" i="7"/>
  <c r="G415" i="7"/>
  <c r="I415" i="7"/>
  <c r="K415" i="7"/>
  <c r="M415" i="7"/>
  <c r="O415" i="7"/>
  <c r="Q415" i="7"/>
  <c r="S415" i="7"/>
  <c r="U415" i="7"/>
  <c r="G416" i="7"/>
  <c r="I416" i="7"/>
  <c r="K416" i="7"/>
  <c r="M416" i="7"/>
  <c r="O416" i="7"/>
  <c r="Q416" i="7"/>
  <c r="S416" i="7"/>
  <c r="U416" i="7"/>
  <c r="E420" i="7"/>
  <c r="G420" i="7"/>
  <c r="I420" i="7"/>
  <c r="K420" i="7"/>
  <c r="M420" i="7"/>
  <c r="O420" i="7"/>
  <c r="Q420" i="7"/>
  <c r="S420" i="7"/>
  <c r="U420" i="7"/>
  <c r="E421" i="7"/>
  <c r="G421" i="7"/>
  <c r="I421" i="7"/>
  <c r="K421" i="7"/>
  <c r="M421" i="7"/>
  <c r="O421" i="7"/>
  <c r="Q421" i="7"/>
  <c r="S421" i="7"/>
  <c r="U421" i="7"/>
  <c r="E422" i="7"/>
  <c r="G422" i="7"/>
  <c r="I422" i="7"/>
  <c r="K422" i="7"/>
  <c r="M422" i="7"/>
  <c r="O422" i="7"/>
  <c r="Q422" i="7"/>
  <c r="S422" i="7"/>
  <c r="U422" i="7"/>
  <c r="E423" i="7"/>
  <c r="G423" i="7"/>
  <c r="I423" i="7"/>
  <c r="K423" i="7"/>
  <c r="M423" i="7"/>
  <c r="O423" i="7"/>
  <c r="Q423" i="7"/>
  <c r="S423" i="7"/>
  <c r="U423" i="7"/>
  <c r="E424" i="7"/>
  <c r="G424" i="7"/>
  <c r="I424" i="7"/>
  <c r="K424" i="7"/>
  <c r="M424" i="7"/>
  <c r="O424" i="7"/>
  <c r="Q424" i="7"/>
  <c r="S424" i="7"/>
  <c r="U424" i="7"/>
  <c r="E425" i="7"/>
  <c r="G425" i="7"/>
  <c r="I425" i="7"/>
  <c r="K425" i="7"/>
  <c r="M425" i="7"/>
  <c r="O425" i="7"/>
  <c r="Q425" i="7"/>
  <c r="S425" i="7"/>
  <c r="U425" i="7"/>
  <c r="E426" i="7"/>
  <c r="G426" i="7"/>
  <c r="I426" i="7"/>
  <c r="K426" i="7"/>
  <c r="M426" i="7"/>
  <c r="O426" i="7"/>
  <c r="Q426" i="7"/>
  <c r="S426" i="7"/>
  <c r="U426" i="7"/>
  <c r="E427" i="7"/>
  <c r="G427" i="7"/>
  <c r="I427" i="7"/>
  <c r="K427" i="7"/>
  <c r="M427" i="7"/>
  <c r="O427" i="7"/>
  <c r="Q427" i="7"/>
  <c r="S427" i="7"/>
  <c r="U427" i="7"/>
  <c r="E428" i="7"/>
  <c r="G428" i="7"/>
  <c r="I428" i="7"/>
  <c r="K428" i="7"/>
  <c r="M428" i="7"/>
  <c r="O428" i="7"/>
  <c r="Q428" i="7"/>
  <c r="S428" i="7"/>
  <c r="U428" i="7"/>
  <c r="E429" i="7"/>
  <c r="G429" i="7"/>
  <c r="I429" i="7"/>
  <c r="K429" i="7"/>
  <c r="M429" i="7"/>
  <c r="O429" i="7"/>
  <c r="Q429" i="7"/>
  <c r="S429" i="7"/>
  <c r="U429" i="7"/>
  <c r="E430" i="7"/>
  <c r="G430" i="7"/>
  <c r="I430" i="7"/>
  <c r="K430" i="7"/>
  <c r="M430" i="7"/>
  <c r="O430" i="7"/>
  <c r="Q430" i="7"/>
  <c r="S430" i="7"/>
  <c r="U430" i="7"/>
  <c r="E431" i="7"/>
  <c r="G431" i="7"/>
  <c r="I431" i="7"/>
  <c r="K431" i="7"/>
  <c r="M431" i="7"/>
  <c r="O431" i="7"/>
  <c r="Q431" i="7"/>
  <c r="S431" i="7"/>
  <c r="U431" i="7"/>
  <c r="E432" i="7"/>
  <c r="G432" i="7"/>
  <c r="I432" i="7"/>
  <c r="K432" i="7"/>
  <c r="M432" i="7"/>
  <c r="O432" i="7"/>
  <c r="Q432" i="7"/>
  <c r="S432" i="7"/>
  <c r="U432" i="7"/>
  <c r="E433" i="7"/>
  <c r="G433" i="7"/>
  <c r="I433" i="7"/>
  <c r="K433" i="7"/>
  <c r="M433" i="7"/>
  <c r="O433" i="7"/>
  <c r="Q433" i="7"/>
  <c r="S433" i="7"/>
  <c r="U433" i="7"/>
  <c r="E434" i="7"/>
  <c r="G434" i="7"/>
  <c r="I434" i="7"/>
  <c r="K434" i="7"/>
  <c r="M434" i="7"/>
  <c r="O434" i="7"/>
  <c r="Q434" i="7"/>
  <c r="S434" i="7"/>
  <c r="U434" i="7"/>
  <c r="E435" i="7"/>
  <c r="G435" i="7"/>
  <c r="I435" i="7"/>
  <c r="K435" i="7"/>
  <c r="M435" i="7"/>
  <c r="O435" i="7"/>
  <c r="Q435" i="7"/>
  <c r="S435" i="7"/>
  <c r="U435" i="7"/>
  <c r="E436" i="7"/>
  <c r="G436" i="7"/>
  <c r="I436" i="7"/>
  <c r="K436" i="7"/>
  <c r="M436" i="7"/>
  <c r="O436" i="7"/>
  <c r="Q436" i="7"/>
  <c r="S436" i="7"/>
  <c r="U436" i="7"/>
  <c r="E437" i="7"/>
  <c r="G437" i="7"/>
  <c r="I437" i="7"/>
  <c r="K437" i="7"/>
  <c r="M437" i="7"/>
  <c r="O437" i="7"/>
  <c r="Q437" i="7"/>
  <c r="S437" i="7"/>
  <c r="U437" i="7"/>
  <c r="E438" i="7"/>
  <c r="G438" i="7"/>
  <c r="I438" i="7"/>
  <c r="K438" i="7"/>
  <c r="M438" i="7"/>
  <c r="O438" i="7"/>
  <c r="Q438" i="7"/>
  <c r="S438" i="7"/>
  <c r="U438" i="7"/>
  <c r="E439" i="7"/>
  <c r="G439" i="7"/>
  <c r="I439" i="7"/>
  <c r="K439" i="7"/>
  <c r="M439" i="7"/>
  <c r="O439" i="7"/>
  <c r="Q439" i="7"/>
  <c r="S439" i="7"/>
  <c r="U439" i="7"/>
  <c r="E440" i="7"/>
  <c r="G440" i="7"/>
  <c r="I440" i="7"/>
  <c r="K440" i="7"/>
  <c r="M440" i="7"/>
  <c r="O440" i="7"/>
  <c r="Q440" i="7"/>
  <c r="S440" i="7"/>
  <c r="U440" i="7"/>
  <c r="E441" i="7"/>
  <c r="G441" i="7"/>
  <c r="I441" i="7"/>
  <c r="K441" i="7"/>
  <c r="M441" i="7"/>
  <c r="O441" i="7"/>
  <c r="Q441" i="7"/>
  <c r="S441" i="7"/>
  <c r="U441" i="7"/>
  <c r="E442" i="7"/>
  <c r="G442" i="7"/>
  <c r="I442" i="7"/>
  <c r="K442" i="7"/>
  <c r="M442" i="7"/>
  <c r="O442" i="7"/>
  <c r="Q442" i="7"/>
  <c r="S442" i="7"/>
  <c r="U442" i="7"/>
  <c r="E443" i="7"/>
  <c r="G443" i="7"/>
  <c r="I443" i="7"/>
  <c r="K443" i="7"/>
  <c r="M443" i="7"/>
  <c r="O443" i="7"/>
  <c r="Q443" i="7"/>
  <c r="S443" i="7"/>
  <c r="U443" i="7"/>
  <c r="E444" i="7"/>
  <c r="G444" i="7"/>
  <c r="I444" i="7"/>
  <c r="K444" i="7"/>
  <c r="M444" i="7"/>
  <c r="O444" i="7"/>
  <c r="Q444" i="7"/>
  <c r="S444" i="7"/>
  <c r="U444" i="7"/>
  <c r="AY389" i="1" l="1"/>
  <c r="AT49" i="8" l="1"/>
  <c r="AT26" i="7"/>
  <c r="AT26" i="1"/>
  <c r="BC29" i="1" l="1"/>
  <c r="BC28" i="1"/>
  <c r="BC27" i="1"/>
  <c r="BC30" i="1" l="1"/>
  <c r="W271" i="1"/>
  <c r="AY125" i="8" l="1"/>
  <c r="W274" i="1" l="1"/>
  <c r="V422" i="1" l="1"/>
  <c r="W422" i="1" l="1"/>
  <c r="W393" i="1"/>
  <c r="W187" i="7" l="1"/>
  <c r="W186" i="7"/>
  <c r="W185" i="7"/>
  <c r="W184" i="7"/>
  <c r="W183" i="7"/>
  <c r="W182" i="7"/>
  <c r="W181" i="7"/>
  <c r="W180" i="7"/>
  <c r="W179" i="7"/>
  <c r="W178" i="7"/>
  <c r="W177" i="7"/>
  <c r="W176" i="7"/>
  <c r="W175" i="7"/>
  <c r="W174" i="7"/>
  <c r="W173" i="7"/>
  <c r="W172" i="7"/>
  <c r="W171" i="7"/>
  <c r="W170" i="7"/>
  <c r="W169" i="7"/>
  <c r="W168" i="7"/>
  <c r="W6" i="1" l="1"/>
  <c r="W7" i="1"/>
  <c r="W8" i="1"/>
  <c r="W10" i="1"/>
  <c r="W11" i="1"/>
  <c r="AT11" i="1" s="1"/>
  <c r="W12" i="1"/>
  <c r="AT12" i="1" s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2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5" i="1"/>
  <c r="W146" i="1"/>
  <c r="W147" i="1"/>
  <c r="W148" i="1"/>
  <c r="W149" i="1"/>
  <c r="W150" i="1"/>
  <c r="W151" i="1"/>
  <c r="W152" i="1"/>
  <c r="W153" i="1"/>
  <c r="W154" i="1"/>
  <c r="W155" i="1"/>
  <c r="W157" i="1"/>
  <c r="W158" i="1"/>
  <c r="W159" i="1"/>
  <c r="W160" i="1"/>
  <c r="W161" i="1"/>
  <c r="W162" i="1"/>
  <c r="W163" i="1"/>
  <c r="W164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91" i="1"/>
  <c r="W192" i="1"/>
  <c r="W193" i="1"/>
  <c r="W194" i="1"/>
  <c r="W195" i="1"/>
  <c r="W196" i="1"/>
  <c r="V197" i="1"/>
  <c r="W197" i="1" s="1"/>
  <c r="W198" i="1"/>
  <c r="W199" i="1"/>
  <c r="W200" i="1"/>
  <c r="W201" i="1"/>
  <c r="V202" i="1"/>
  <c r="W202" i="1" s="1"/>
  <c r="W203" i="1"/>
  <c r="W204" i="1"/>
  <c r="W205" i="1"/>
  <c r="W206" i="1"/>
  <c r="W207" i="1"/>
  <c r="W208" i="1"/>
  <c r="W209" i="1"/>
  <c r="W210" i="1"/>
  <c r="V214" i="1"/>
  <c r="W214" i="1" s="1"/>
  <c r="W215" i="1"/>
  <c r="W216" i="1"/>
  <c r="W217" i="1"/>
  <c r="W218" i="1"/>
  <c r="W219" i="1"/>
  <c r="W220" i="1"/>
  <c r="W221" i="1"/>
  <c r="W222" i="1"/>
  <c r="W223" i="1"/>
  <c r="W237" i="1"/>
  <c r="W238" i="1"/>
  <c r="W240" i="1"/>
  <c r="W241" i="1"/>
  <c r="W242" i="1"/>
  <c r="W243" i="1"/>
  <c r="W244" i="1"/>
  <c r="W245" i="1"/>
  <c r="W246" i="1"/>
  <c r="W249" i="1"/>
  <c r="W251" i="1"/>
  <c r="W252" i="1"/>
  <c r="W253" i="1"/>
  <c r="W254" i="1"/>
  <c r="W255" i="1"/>
  <c r="W256" i="1"/>
  <c r="W257" i="1"/>
  <c r="W258" i="1"/>
  <c r="W259" i="1"/>
  <c r="W263" i="1"/>
  <c r="W264" i="1"/>
  <c r="W265" i="1"/>
  <c r="W266" i="1"/>
  <c r="W267" i="1"/>
  <c r="W268" i="1"/>
  <c r="W269" i="1"/>
  <c r="W270" i="1"/>
  <c r="W272" i="1"/>
  <c r="W273" i="1"/>
  <c r="W275" i="1"/>
  <c r="W277" i="1"/>
  <c r="W278" i="1"/>
  <c r="W279" i="1"/>
  <c r="W280" i="1"/>
  <c r="W281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10" i="1"/>
  <c r="W311" i="1"/>
  <c r="W312" i="1"/>
  <c r="W313" i="1"/>
  <c r="W314" i="1"/>
  <c r="W315" i="1"/>
  <c r="W316" i="1"/>
  <c r="W318" i="1"/>
  <c r="W322" i="1"/>
  <c r="W323" i="1"/>
  <c r="W324" i="1"/>
  <c r="W325" i="1"/>
  <c r="W326" i="1"/>
  <c r="W327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5" i="1"/>
  <c r="W346" i="1"/>
  <c r="W347" i="1"/>
  <c r="W348" i="1"/>
  <c r="W349" i="1"/>
  <c r="W350" i="1"/>
  <c r="W351" i="1"/>
  <c r="W352" i="1"/>
  <c r="W353" i="1"/>
  <c r="W354" i="1"/>
  <c r="W356" i="1"/>
  <c r="W358" i="1"/>
  <c r="W359" i="1"/>
  <c r="W360" i="1"/>
  <c r="W361" i="1"/>
  <c r="W362" i="1"/>
  <c r="W363" i="1"/>
  <c r="W364" i="1"/>
  <c r="W365" i="1"/>
  <c r="W366" i="1"/>
  <c r="W370" i="1"/>
  <c r="W371" i="1"/>
  <c r="W372" i="1"/>
  <c r="W373" i="1"/>
  <c r="W375" i="1"/>
  <c r="W376" i="1"/>
  <c r="W377" i="1"/>
  <c r="W378" i="1"/>
  <c r="W380" i="1"/>
  <c r="W381" i="1"/>
  <c r="W382" i="1"/>
  <c r="W383" i="1"/>
  <c r="W384" i="1"/>
  <c r="W385" i="1"/>
  <c r="W386" i="1"/>
  <c r="W387" i="1"/>
  <c r="W389" i="1"/>
  <c r="W394" i="1"/>
  <c r="W395" i="1"/>
  <c r="W396" i="1"/>
  <c r="W397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20" i="1"/>
  <c r="W421" i="1"/>
  <c r="W423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6" i="8"/>
  <c r="W7" i="8"/>
  <c r="W8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67" i="8"/>
  <c r="W68" i="8"/>
  <c r="W69" i="8"/>
  <c r="W70" i="8"/>
  <c r="W72" i="8"/>
  <c r="W76" i="8"/>
  <c r="W77" i="8"/>
  <c r="W78" i="8"/>
  <c r="W79" i="8"/>
  <c r="W80" i="8"/>
  <c r="W81" i="8"/>
  <c r="W82" i="8"/>
  <c r="W83" i="8"/>
  <c r="W84" i="8"/>
  <c r="W85" i="8"/>
  <c r="W86" i="8"/>
  <c r="W87" i="8"/>
  <c r="W88" i="8"/>
  <c r="W89" i="8"/>
  <c r="W90" i="8"/>
  <c r="W91" i="8"/>
  <c r="W92" i="8"/>
  <c r="W93" i="8"/>
  <c r="W94" i="8"/>
  <c r="W95" i="8"/>
  <c r="W99" i="8"/>
  <c r="W100" i="8"/>
  <c r="W101" i="8"/>
  <c r="W102" i="8"/>
  <c r="W103" i="8"/>
  <c r="W104" i="8"/>
  <c r="W105" i="8"/>
  <c r="W106" i="8"/>
  <c r="W107" i="8"/>
  <c r="W108" i="8"/>
  <c r="W109" i="8"/>
  <c r="W110" i="8"/>
  <c r="W111" i="8"/>
  <c r="W112" i="8"/>
  <c r="W113" i="8"/>
  <c r="W114" i="8"/>
  <c r="W115" i="8"/>
  <c r="W116" i="8"/>
  <c r="W117" i="8"/>
  <c r="W118" i="8"/>
  <c r="W122" i="8"/>
  <c r="W123" i="8"/>
  <c r="W124" i="8"/>
  <c r="W125" i="8"/>
  <c r="W126" i="8"/>
  <c r="W127" i="8"/>
  <c r="W128" i="8"/>
  <c r="W129" i="8"/>
  <c r="W130" i="8"/>
  <c r="W131" i="8"/>
  <c r="W132" i="8"/>
  <c r="W133" i="8"/>
  <c r="W134" i="8"/>
  <c r="W135" i="8"/>
  <c r="W136" i="8"/>
  <c r="W137" i="8"/>
  <c r="W138" i="8"/>
  <c r="W139" i="8"/>
  <c r="W140" i="8"/>
  <c r="W141" i="8"/>
  <c r="W145" i="8"/>
  <c r="W146" i="8"/>
  <c r="W147" i="8"/>
  <c r="W148" i="8"/>
  <c r="W149" i="8"/>
  <c r="W150" i="8"/>
  <c r="W151" i="8"/>
  <c r="W152" i="8"/>
  <c r="W153" i="8"/>
  <c r="W154" i="8"/>
  <c r="W155" i="8"/>
  <c r="W156" i="8"/>
  <c r="W157" i="8"/>
  <c r="W158" i="8"/>
  <c r="W159" i="8"/>
  <c r="W160" i="8"/>
  <c r="W161" i="8"/>
  <c r="W162" i="8"/>
  <c r="W163" i="8"/>
  <c r="W164" i="8"/>
  <c r="W168" i="8"/>
  <c r="W169" i="8"/>
  <c r="W170" i="8"/>
  <c r="W171" i="8"/>
  <c r="W172" i="8"/>
  <c r="W173" i="8"/>
  <c r="W174" i="8"/>
  <c r="W175" i="8"/>
  <c r="W176" i="8"/>
  <c r="W177" i="8"/>
  <c r="W178" i="8"/>
  <c r="W179" i="8"/>
  <c r="W180" i="8"/>
  <c r="W181" i="8"/>
  <c r="W182" i="8"/>
  <c r="W183" i="8"/>
  <c r="W184" i="8"/>
  <c r="W185" i="8"/>
  <c r="W186" i="8"/>
  <c r="W187" i="8"/>
  <c r="W191" i="8"/>
  <c r="W192" i="8"/>
  <c r="W193" i="8"/>
  <c r="W194" i="8"/>
  <c r="W195" i="8"/>
  <c r="W196" i="8"/>
  <c r="W197" i="8"/>
  <c r="W198" i="8"/>
  <c r="W199" i="8"/>
  <c r="W200" i="8"/>
  <c r="W201" i="8"/>
  <c r="W202" i="8"/>
  <c r="W203" i="8"/>
  <c r="W204" i="8"/>
  <c r="W205" i="8"/>
  <c r="W206" i="8"/>
  <c r="W207" i="8"/>
  <c r="W208" i="8"/>
  <c r="W209" i="8"/>
  <c r="W210" i="8"/>
  <c r="W214" i="8"/>
  <c r="W215" i="8"/>
  <c r="W216" i="8"/>
  <c r="W217" i="8"/>
  <c r="W218" i="8"/>
  <c r="W219" i="8"/>
  <c r="W220" i="8"/>
  <c r="W221" i="8"/>
  <c r="W222" i="8"/>
  <c r="W223" i="8"/>
  <c r="W237" i="8"/>
  <c r="W238" i="8"/>
  <c r="W239" i="8"/>
  <c r="W240" i="8"/>
  <c r="W241" i="8"/>
  <c r="W242" i="8"/>
  <c r="W243" i="8"/>
  <c r="W244" i="8"/>
  <c r="W245" i="8"/>
  <c r="W246" i="8"/>
  <c r="W247" i="8"/>
  <c r="W248" i="8"/>
  <c r="W249" i="8"/>
  <c r="W250" i="8"/>
  <c r="W251" i="8"/>
  <c r="W252" i="8"/>
  <c r="W253" i="8"/>
  <c r="W254" i="8"/>
  <c r="W255" i="8"/>
  <c r="W256" i="8"/>
  <c r="W257" i="8"/>
  <c r="W258" i="8"/>
  <c r="W259" i="8"/>
  <c r="W262" i="8"/>
  <c r="W263" i="8"/>
  <c r="W264" i="8"/>
  <c r="W265" i="8"/>
  <c r="W266" i="8"/>
  <c r="W267" i="8"/>
  <c r="W268" i="8"/>
  <c r="W269" i="8"/>
  <c r="W270" i="8"/>
  <c r="W271" i="8"/>
  <c r="W272" i="8"/>
  <c r="W274" i="8"/>
  <c r="W275" i="8"/>
  <c r="W276" i="8"/>
  <c r="W277" i="8"/>
  <c r="W278" i="8"/>
  <c r="W279" i="8"/>
  <c r="W280" i="8"/>
  <c r="W281" i="8"/>
  <c r="W285" i="8"/>
  <c r="W286" i="8"/>
  <c r="W287" i="8"/>
  <c r="W288" i="8"/>
  <c r="W289" i="8"/>
  <c r="W290" i="8"/>
  <c r="W291" i="8"/>
  <c r="W292" i="8"/>
  <c r="W293" i="8"/>
  <c r="W294" i="8"/>
  <c r="W295" i="8"/>
  <c r="W296" i="8"/>
  <c r="W297" i="8"/>
  <c r="W298" i="8"/>
  <c r="W299" i="8"/>
  <c r="W300" i="8"/>
  <c r="W301" i="8"/>
  <c r="W302" i="8"/>
  <c r="W303" i="8"/>
  <c r="W304" i="8"/>
  <c r="W305" i="8"/>
  <c r="W306" i="8"/>
  <c r="W310" i="8"/>
  <c r="W311" i="8"/>
  <c r="W312" i="8"/>
  <c r="W313" i="8"/>
  <c r="W314" i="8"/>
  <c r="W315" i="8"/>
  <c r="W316" i="8"/>
  <c r="W317" i="8"/>
  <c r="W318" i="8"/>
  <c r="W322" i="8"/>
  <c r="W323" i="8"/>
  <c r="W324" i="8"/>
  <c r="W325" i="8"/>
  <c r="W326" i="8"/>
  <c r="W327" i="8"/>
  <c r="W328" i="8"/>
  <c r="W329" i="8"/>
  <c r="W330" i="8"/>
  <c r="W331" i="8"/>
  <c r="W332" i="8"/>
  <c r="W333" i="8"/>
  <c r="W334" i="8"/>
  <c r="W335" i="8"/>
  <c r="W336" i="8"/>
  <c r="W337" i="8"/>
  <c r="W338" i="8"/>
  <c r="W339" i="8"/>
  <c r="W340" i="8"/>
  <c r="W341" i="8"/>
  <c r="W345" i="8"/>
  <c r="W346" i="8"/>
  <c r="W347" i="8"/>
  <c r="W348" i="8"/>
  <c r="W349" i="8"/>
  <c r="W350" i="8"/>
  <c r="W351" i="8"/>
  <c r="W352" i="8"/>
  <c r="W353" i="8"/>
  <c r="W354" i="8"/>
  <c r="W356" i="8"/>
  <c r="W357" i="8"/>
  <c r="W358" i="8"/>
  <c r="W359" i="8"/>
  <c r="W360" i="8"/>
  <c r="W361" i="8"/>
  <c r="W362" i="8"/>
  <c r="W363" i="8"/>
  <c r="W364" i="8"/>
  <c r="W365" i="8"/>
  <c r="W366" i="8"/>
  <c r="W370" i="8"/>
  <c r="W371" i="8"/>
  <c r="W372" i="8"/>
  <c r="W373" i="8"/>
  <c r="W374" i="8"/>
  <c r="W375" i="8"/>
  <c r="W376" i="8"/>
  <c r="W377" i="8"/>
  <c r="W378" i="8"/>
  <c r="W379" i="8"/>
  <c r="W380" i="8"/>
  <c r="W381" i="8"/>
  <c r="W382" i="8"/>
  <c r="W383" i="8"/>
  <c r="W384" i="8"/>
  <c r="W385" i="8"/>
  <c r="W386" i="8"/>
  <c r="W387" i="8"/>
  <c r="W388" i="8"/>
  <c r="W389" i="8"/>
  <c r="W393" i="8"/>
  <c r="W394" i="8"/>
  <c r="W395" i="8"/>
  <c r="W396" i="8"/>
  <c r="W397" i="8"/>
  <c r="W398" i="8"/>
  <c r="W399" i="8"/>
  <c r="W400" i="8"/>
  <c r="W401" i="8"/>
  <c r="W402" i="8"/>
  <c r="W403" i="8"/>
  <c r="W404" i="8"/>
  <c r="W405" i="8"/>
  <c r="W406" i="8"/>
  <c r="W407" i="8"/>
  <c r="W408" i="8"/>
  <c r="W409" i="8"/>
  <c r="W410" i="8"/>
  <c r="W411" i="8"/>
  <c r="W412" i="8"/>
  <c r="W413" i="8"/>
  <c r="W414" i="8"/>
  <c r="W415" i="8"/>
  <c r="W416" i="8"/>
  <c r="W420" i="8"/>
  <c r="W421" i="8"/>
  <c r="W422" i="8"/>
  <c r="W423" i="8"/>
  <c r="W424" i="8"/>
  <c r="W425" i="8"/>
  <c r="W426" i="8"/>
  <c r="W427" i="8"/>
  <c r="W428" i="8"/>
  <c r="W429" i="8"/>
  <c r="W430" i="8"/>
  <c r="W431" i="8"/>
  <c r="W432" i="8"/>
  <c r="W433" i="8"/>
  <c r="W434" i="8"/>
  <c r="W435" i="8"/>
  <c r="W436" i="8"/>
  <c r="W437" i="8"/>
  <c r="W438" i="8"/>
  <c r="W439" i="8"/>
  <c r="W440" i="8"/>
  <c r="W441" i="8"/>
  <c r="W442" i="8"/>
  <c r="W443" i="8"/>
  <c r="W444" i="8"/>
  <c r="W6" i="7"/>
  <c r="W7" i="7"/>
  <c r="W8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2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9" i="7"/>
  <c r="W100" i="7"/>
  <c r="W101" i="7"/>
  <c r="W102" i="7"/>
  <c r="W103" i="7"/>
  <c r="W104" i="7"/>
  <c r="W105" i="7"/>
  <c r="W106" i="7"/>
  <c r="W107" i="7"/>
  <c r="W108" i="7"/>
  <c r="W109" i="7"/>
  <c r="W110" i="7"/>
  <c r="W111" i="7"/>
  <c r="W112" i="7"/>
  <c r="W113" i="7"/>
  <c r="W114" i="7"/>
  <c r="W115" i="7"/>
  <c r="W116" i="7"/>
  <c r="W117" i="7"/>
  <c r="W118" i="7"/>
  <c r="W122" i="7"/>
  <c r="W123" i="7"/>
  <c r="W124" i="7"/>
  <c r="W125" i="7"/>
  <c r="W126" i="7"/>
  <c r="W127" i="7"/>
  <c r="W128" i="7"/>
  <c r="W129" i="7"/>
  <c r="W130" i="7"/>
  <c r="W131" i="7"/>
  <c r="W132" i="7"/>
  <c r="W133" i="7"/>
  <c r="W134" i="7"/>
  <c r="W135" i="7"/>
  <c r="W136" i="7"/>
  <c r="W137" i="7"/>
  <c r="W138" i="7"/>
  <c r="W139" i="7"/>
  <c r="W140" i="7"/>
  <c r="W141" i="7"/>
  <c r="W145" i="7"/>
  <c r="W146" i="7"/>
  <c r="W147" i="7"/>
  <c r="W148" i="7"/>
  <c r="W149" i="7"/>
  <c r="W150" i="7"/>
  <c r="W151" i="7"/>
  <c r="W152" i="7"/>
  <c r="W153" i="7"/>
  <c r="W154" i="7"/>
  <c r="W155" i="7"/>
  <c r="W157" i="7"/>
  <c r="W158" i="7"/>
  <c r="W159" i="7"/>
  <c r="W160" i="7"/>
  <c r="W161" i="7"/>
  <c r="W162" i="7"/>
  <c r="W163" i="7"/>
  <c r="W164" i="7"/>
  <c r="W191" i="7"/>
  <c r="W192" i="7"/>
  <c r="W193" i="7"/>
  <c r="W194" i="7"/>
  <c r="W195" i="7"/>
  <c r="W196" i="7"/>
  <c r="W197" i="7"/>
  <c r="W198" i="7"/>
  <c r="W199" i="7"/>
  <c r="W200" i="7"/>
  <c r="W201" i="7"/>
  <c r="W202" i="7"/>
  <c r="W203" i="7"/>
  <c r="W204" i="7"/>
  <c r="W205" i="7"/>
  <c r="W206" i="7"/>
  <c r="W207" i="7"/>
  <c r="W208" i="7"/>
  <c r="W209" i="7"/>
  <c r="W210" i="7"/>
  <c r="W214" i="7"/>
  <c r="W215" i="7"/>
  <c r="W216" i="7"/>
  <c r="W217" i="7"/>
  <c r="W218" i="7"/>
  <c r="W219" i="7"/>
  <c r="W220" i="7"/>
  <c r="W221" i="7"/>
  <c r="W222" i="7"/>
  <c r="W223" i="7"/>
  <c r="W237" i="7"/>
  <c r="W238" i="7"/>
  <c r="W239" i="7"/>
  <c r="W240" i="7"/>
  <c r="W241" i="7"/>
  <c r="W242" i="7"/>
  <c r="W243" i="7"/>
  <c r="W244" i="7"/>
  <c r="W245" i="7"/>
  <c r="W246" i="7"/>
  <c r="W247" i="7"/>
  <c r="W248" i="7"/>
  <c r="W249" i="7"/>
  <c r="W250" i="7"/>
  <c r="W251" i="7"/>
  <c r="W252" i="7"/>
  <c r="W253" i="7"/>
  <c r="W254" i="7"/>
  <c r="W255" i="7"/>
  <c r="W256" i="7"/>
  <c r="W257" i="7"/>
  <c r="W258" i="7"/>
  <c r="W259" i="7"/>
  <c r="W262" i="7"/>
  <c r="W263" i="7"/>
  <c r="W264" i="7"/>
  <c r="W265" i="7"/>
  <c r="W266" i="7"/>
  <c r="W267" i="7"/>
  <c r="W268" i="7"/>
  <c r="W269" i="7"/>
  <c r="W270" i="7"/>
  <c r="W271" i="7"/>
  <c r="W272" i="7"/>
  <c r="W273" i="7"/>
  <c r="W274" i="7"/>
  <c r="W275" i="7"/>
  <c r="W276" i="7"/>
  <c r="W277" i="7"/>
  <c r="W278" i="7"/>
  <c r="W279" i="7"/>
  <c r="W280" i="7"/>
  <c r="W281" i="7"/>
  <c r="W285" i="7"/>
  <c r="W286" i="7"/>
  <c r="W287" i="7"/>
  <c r="W288" i="7"/>
  <c r="W289" i="7"/>
  <c r="W290" i="7"/>
  <c r="W291" i="7"/>
  <c r="W292" i="7"/>
  <c r="W293" i="7"/>
  <c r="W294" i="7"/>
  <c r="W295" i="7"/>
  <c r="W296" i="7"/>
  <c r="W297" i="7"/>
  <c r="W298" i="7"/>
  <c r="W299" i="7"/>
  <c r="W300" i="7"/>
  <c r="W301" i="7"/>
  <c r="W302" i="7"/>
  <c r="W303" i="7"/>
  <c r="W304" i="7"/>
  <c r="W305" i="7"/>
  <c r="W306" i="7"/>
  <c r="W310" i="7"/>
  <c r="W311" i="7"/>
  <c r="W312" i="7"/>
  <c r="W313" i="7"/>
  <c r="W314" i="7"/>
  <c r="W315" i="7"/>
  <c r="W316" i="7"/>
  <c r="W317" i="7"/>
  <c r="W318" i="7"/>
  <c r="W322" i="7"/>
  <c r="W323" i="7"/>
  <c r="W324" i="7"/>
  <c r="W325" i="7"/>
  <c r="W326" i="7"/>
  <c r="W327" i="7"/>
  <c r="W328" i="7"/>
  <c r="W329" i="7"/>
  <c r="W330" i="7"/>
  <c r="W331" i="7"/>
  <c r="W332" i="7"/>
  <c r="W333" i="7"/>
  <c r="W334" i="7"/>
  <c r="W335" i="7"/>
  <c r="W336" i="7"/>
  <c r="W337" i="7"/>
  <c r="W338" i="7"/>
  <c r="W339" i="7"/>
  <c r="W340" i="7"/>
  <c r="W341" i="7"/>
  <c r="W345" i="7"/>
  <c r="W346" i="7"/>
  <c r="W347" i="7"/>
  <c r="W348" i="7"/>
  <c r="W349" i="7"/>
  <c r="W350" i="7"/>
  <c r="W351" i="7"/>
  <c r="W352" i="7"/>
  <c r="W353" i="7"/>
  <c r="W354" i="7"/>
  <c r="W356" i="7"/>
  <c r="W357" i="7"/>
  <c r="W358" i="7"/>
  <c r="W359" i="7"/>
  <c r="W360" i="7"/>
  <c r="W361" i="7"/>
  <c r="W362" i="7"/>
  <c r="W363" i="7"/>
  <c r="W364" i="7"/>
  <c r="W365" i="7"/>
  <c r="W366" i="7"/>
  <c r="W370" i="7"/>
  <c r="W371" i="7"/>
  <c r="W372" i="7"/>
  <c r="W373" i="7"/>
  <c r="W374" i="7"/>
  <c r="W375" i="7"/>
  <c r="W376" i="7"/>
  <c r="W377" i="7"/>
  <c r="W378" i="7"/>
  <c r="W379" i="7"/>
  <c r="W380" i="7"/>
  <c r="W381" i="7"/>
  <c r="W382" i="7"/>
  <c r="W383" i="7"/>
  <c r="W384" i="7"/>
  <c r="W385" i="7"/>
  <c r="W386" i="7"/>
  <c r="W387" i="7"/>
  <c r="W388" i="7"/>
  <c r="W389" i="7"/>
  <c r="W393" i="7"/>
  <c r="W394" i="7"/>
  <c r="W395" i="7"/>
  <c r="W396" i="7"/>
  <c r="W397" i="7"/>
  <c r="W398" i="7"/>
  <c r="W399" i="7"/>
  <c r="W400" i="7"/>
  <c r="W401" i="7"/>
  <c r="W402" i="7"/>
  <c r="W403" i="7"/>
  <c r="W404" i="7"/>
  <c r="W405" i="7"/>
  <c r="W406" i="7"/>
  <c r="W407" i="7"/>
  <c r="W408" i="7"/>
  <c r="W409" i="7"/>
  <c r="W410" i="7"/>
  <c r="W411" i="7"/>
  <c r="W412" i="7"/>
  <c r="W413" i="7"/>
  <c r="W414" i="7"/>
  <c r="W415" i="7"/>
  <c r="W416" i="7"/>
  <c r="W420" i="7"/>
  <c r="W421" i="7"/>
  <c r="W422" i="7"/>
  <c r="W423" i="7"/>
  <c r="W424" i="7"/>
  <c r="W425" i="7"/>
  <c r="W426" i="7"/>
  <c r="W427" i="7"/>
  <c r="W428" i="7"/>
  <c r="W429" i="7"/>
  <c r="W430" i="7"/>
  <c r="W431" i="7"/>
  <c r="W432" i="7"/>
  <c r="W433" i="7"/>
  <c r="W434" i="7"/>
  <c r="W435" i="7"/>
  <c r="W436" i="7"/>
  <c r="W437" i="7"/>
  <c r="W438" i="7"/>
  <c r="W439" i="7"/>
  <c r="W440" i="7"/>
  <c r="W441" i="7"/>
  <c r="W442" i="7"/>
  <c r="W443" i="7"/>
  <c r="W444" i="7"/>
  <c r="AT15" i="7"/>
  <c r="AT259" i="8" l="1"/>
  <c r="F235" i="16" s="1"/>
  <c r="G440" i="16" l="1"/>
  <c r="H440" i="16"/>
  <c r="G439" i="16"/>
  <c r="G441" i="16" s="1"/>
  <c r="H439" i="16"/>
  <c r="H441" i="16" s="1"/>
  <c r="O450" i="1" l="1"/>
  <c r="AX235" i="1" l="1"/>
  <c r="AT259" i="7" l="1"/>
  <c r="E235" i="16" s="1"/>
  <c r="AT55" i="8" l="1"/>
  <c r="F55" i="16" s="1"/>
  <c r="AT259" i="1" l="1"/>
  <c r="D235" i="16" s="1"/>
  <c r="I235" i="16" s="1"/>
  <c r="AT55" i="7"/>
  <c r="E55" i="16" s="1"/>
  <c r="AT55" i="1" l="1"/>
  <c r="AT373" i="1"/>
  <c r="D366" i="16" s="1"/>
  <c r="AT378" i="1"/>
  <c r="D371" i="16" s="1"/>
  <c r="AT388" i="1"/>
  <c r="D381" i="16" s="1"/>
  <c r="AT358" i="8"/>
  <c r="AT360" i="8"/>
  <c r="AT362" i="8"/>
  <c r="AT364" i="8"/>
  <c r="AT366" i="8"/>
  <c r="AT370" i="8"/>
  <c r="AT371" i="8"/>
  <c r="AT372" i="8"/>
  <c r="AT373" i="8"/>
  <c r="AT374" i="8"/>
  <c r="AT375" i="8"/>
  <c r="AT376" i="8"/>
  <c r="AT377" i="8"/>
  <c r="AT378" i="8"/>
  <c r="AT379" i="8"/>
  <c r="AT380" i="8"/>
  <c r="AT381" i="8"/>
  <c r="AT382" i="8"/>
  <c r="AT383" i="8"/>
  <c r="AT384" i="8"/>
  <c r="AT385" i="8"/>
  <c r="AT386" i="8"/>
  <c r="AT387" i="8"/>
  <c r="AT388" i="8"/>
  <c r="AT389" i="8"/>
  <c r="AT411" i="7"/>
  <c r="E404" i="16" s="1"/>
  <c r="AT413" i="7"/>
  <c r="E406" i="16" s="1"/>
  <c r="AT415" i="7"/>
  <c r="E408" i="16" s="1"/>
  <c r="AT313" i="1"/>
  <c r="D306" i="16" s="1"/>
  <c r="AT416" i="7" l="1"/>
  <c r="E409" i="16" s="1"/>
  <c r="AT414" i="7"/>
  <c r="E407" i="16" s="1"/>
  <c r="AT412" i="7"/>
  <c r="E405" i="16" s="1"/>
  <c r="AT410" i="7"/>
  <c r="E403" i="16" s="1"/>
  <c r="AT416" i="8"/>
  <c r="F409" i="16" s="1"/>
  <c r="AT415" i="8"/>
  <c r="F408" i="16" s="1"/>
  <c r="AT413" i="8"/>
  <c r="AT411" i="8"/>
  <c r="F404" i="16" s="1"/>
  <c r="AT409" i="8"/>
  <c r="F402" i="16" s="1"/>
  <c r="AT407" i="8"/>
  <c r="F400" i="16" s="1"/>
  <c r="AT405" i="8"/>
  <c r="F398" i="16" s="1"/>
  <c r="AT403" i="8"/>
  <c r="F396" i="16" s="1"/>
  <c r="AT402" i="8"/>
  <c r="AT400" i="8"/>
  <c r="F393" i="16" s="1"/>
  <c r="AT398" i="8"/>
  <c r="F391" i="16" s="1"/>
  <c r="AT396" i="8"/>
  <c r="F389" i="16" s="1"/>
  <c r="AT394" i="8"/>
  <c r="F387" i="16" s="1"/>
  <c r="AT409" i="7"/>
  <c r="E402" i="16" s="1"/>
  <c r="AT407" i="7"/>
  <c r="E400" i="16" s="1"/>
  <c r="AT405" i="7"/>
  <c r="E398" i="16" s="1"/>
  <c r="AS403" i="7"/>
  <c r="AT403" i="7" s="1"/>
  <c r="E396" i="16" s="1"/>
  <c r="AT357" i="8"/>
  <c r="F350" i="16" s="1"/>
  <c r="AT353" i="8"/>
  <c r="F346" i="16" s="1"/>
  <c r="AT351" i="8"/>
  <c r="F344" i="16" s="1"/>
  <c r="AT349" i="8"/>
  <c r="F342" i="16" s="1"/>
  <c r="AT347" i="8"/>
  <c r="F340" i="16" s="1"/>
  <c r="AT345" i="8"/>
  <c r="F338" i="16" s="1"/>
  <c r="D55" i="16"/>
  <c r="I55" i="16" s="1"/>
  <c r="AT402" i="7"/>
  <c r="E395" i="16" s="1"/>
  <c r="AT414" i="8"/>
  <c r="F407" i="16" s="1"/>
  <c r="AT412" i="8"/>
  <c r="F405" i="16" s="1"/>
  <c r="AT410" i="8"/>
  <c r="F403" i="16" s="1"/>
  <c r="AT408" i="8"/>
  <c r="F401" i="16" s="1"/>
  <c r="AT406" i="8"/>
  <c r="F399" i="16" s="1"/>
  <c r="AT404" i="8"/>
  <c r="F397" i="16" s="1"/>
  <c r="AT401" i="8"/>
  <c r="F394" i="16" s="1"/>
  <c r="AT399" i="8"/>
  <c r="F392" i="16" s="1"/>
  <c r="AT397" i="8"/>
  <c r="F390" i="16" s="1"/>
  <c r="AT395" i="8"/>
  <c r="F388" i="16" s="1"/>
  <c r="AT393" i="8"/>
  <c r="F386" i="16" s="1"/>
  <c r="AT356" i="8"/>
  <c r="AT354" i="8"/>
  <c r="F347" i="16" s="1"/>
  <c r="AT352" i="8"/>
  <c r="F345" i="16" s="1"/>
  <c r="AT350" i="8"/>
  <c r="AT348" i="8"/>
  <c r="F341" i="16" s="1"/>
  <c r="AT346" i="8"/>
  <c r="F339" i="16" s="1"/>
  <c r="AT352" i="1"/>
  <c r="D345" i="16" s="1"/>
  <c r="AT345" i="1"/>
  <c r="D338" i="16" s="1"/>
  <c r="AT408" i="7"/>
  <c r="E401" i="16" s="1"/>
  <c r="AT406" i="7"/>
  <c r="E399" i="16" s="1"/>
  <c r="AT404" i="7"/>
  <c r="E397" i="16" s="1"/>
  <c r="AT365" i="8"/>
  <c r="F358" i="16" s="1"/>
  <c r="AT363" i="8"/>
  <c r="F356" i="16" s="1"/>
  <c r="AT361" i="8"/>
  <c r="F354" i="16" s="1"/>
  <c r="AT359" i="8"/>
  <c r="F352" i="16" s="1"/>
  <c r="AT412" i="1"/>
  <c r="D405" i="16" s="1"/>
  <c r="AT403" i="1"/>
  <c r="D396" i="16" s="1"/>
  <c r="AT387" i="1"/>
  <c r="D380" i="16" s="1"/>
  <c r="AT385" i="1"/>
  <c r="D378" i="16" s="1"/>
  <c r="AT382" i="1"/>
  <c r="D375" i="16" s="1"/>
  <c r="AT377" i="1"/>
  <c r="AT366" i="1"/>
  <c r="D359" i="16" s="1"/>
  <c r="AT362" i="1"/>
  <c r="D355" i="16" s="1"/>
  <c r="AT358" i="1"/>
  <c r="D351" i="16" s="1"/>
  <c r="AT346" i="1"/>
  <c r="D339" i="16" s="1"/>
  <c r="AT416" i="1"/>
  <c r="D409" i="16" s="1"/>
  <c r="AT410" i="1"/>
  <c r="D403" i="16" s="1"/>
  <c r="AT408" i="1"/>
  <c r="D401" i="16" s="1"/>
  <c r="AT406" i="1"/>
  <c r="D399" i="16" s="1"/>
  <c r="AT404" i="1"/>
  <c r="D397" i="16" s="1"/>
  <c r="AT400" i="1"/>
  <c r="D393" i="16" s="1"/>
  <c r="AT354" i="1"/>
  <c r="D347" i="16" s="1"/>
  <c r="AT348" i="1"/>
  <c r="D341" i="16" s="1"/>
  <c r="AT364" i="1"/>
  <c r="D357" i="16" s="1"/>
  <c r="AT360" i="1"/>
  <c r="D353" i="16" s="1"/>
  <c r="AT356" i="1"/>
  <c r="AT350" i="1"/>
  <c r="D343" i="16" s="1"/>
  <c r="AT371" i="1"/>
  <c r="D364" i="16" s="1"/>
  <c r="AT375" i="1"/>
  <c r="D368" i="16" s="1"/>
  <c r="AT380" i="1"/>
  <c r="D373" i="16" s="1"/>
  <c r="AT401" i="7"/>
  <c r="E394" i="16" s="1"/>
  <c r="AT399" i="7"/>
  <c r="E392" i="16" s="1"/>
  <c r="AT397" i="7"/>
  <c r="E390" i="16" s="1"/>
  <c r="AT395" i="7"/>
  <c r="E388" i="16" s="1"/>
  <c r="AT393" i="7"/>
  <c r="E386" i="16" s="1"/>
  <c r="AT388" i="7"/>
  <c r="E381" i="16" s="1"/>
  <c r="AT386" i="7"/>
  <c r="E379" i="16" s="1"/>
  <c r="AT384" i="7"/>
  <c r="E377" i="16" s="1"/>
  <c r="AT382" i="7"/>
  <c r="E375" i="16" s="1"/>
  <c r="AT380" i="7"/>
  <c r="E373" i="16" s="1"/>
  <c r="AT378" i="7"/>
  <c r="AT376" i="7"/>
  <c r="E369" i="16" s="1"/>
  <c r="AT374" i="7"/>
  <c r="E367" i="16" s="1"/>
  <c r="AT371" i="7"/>
  <c r="E364" i="16" s="1"/>
  <c r="AT366" i="7"/>
  <c r="E359" i="16" s="1"/>
  <c r="AT364" i="7"/>
  <c r="E357" i="16" s="1"/>
  <c r="AT362" i="7"/>
  <c r="E355" i="16" s="1"/>
  <c r="AT360" i="7"/>
  <c r="E353" i="16" s="1"/>
  <c r="AT358" i="7"/>
  <c r="E351" i="16" s="1"/>
  <c r="AT356" i="7"/>
  <c r="AT354" i="7"/>
  <c r="E347" i="16" s="1"/>
  <c r="AT352" i="7"/>
  <c r="E345" i="16" s="1"/>
  <c r="AT350" i="7"/>
  <c r="E343" i="16" s="1"/>
  <c r="AT348" i="7"/>
  <c r="E341" i="16" s="1"/>
  <c r="AT346" i="7"/>
  <c r="E339" i="16" s="1"/>
  <c r="F406" i="16"/>
  <c r="F395" i="16"/>
  <c r="F382" i="16"/>
  <c r="F380" i="16"/>
  <c r="F378" i="16"/>
  <c r="F376" i="16"/>
  <c r="F374" i="16"/>
  <c r="F372" i="16"/>
  <c r="F370" i="16"/>
  <c r="F368" i="16"/>
  <c r="F366" i="16"/>
  <c r="F365" i="16"/>
  <c r="F363" i="16"/>
  <c r="AT414" i="1"/>
  <c r="D407" i="16" s="1"/>
  <c r="AT372" i="7"/>
  <c r="E365" i="16" s="1"/>
  <c r="AT370" i="7"/>
  <c r="E363" i="16" s="1"/>
  <c r="AT365" i="7"/>
  <c r="E358" i="16" s="1"/>
  <c r="AT363" i="7"/>
  <c r="E356" i="16" s="1"/>
  <c r="AT361" i="7"/>
  <c r="E354" i="16" s="1"/>
  <c r="AT359" i="7"/>
  <c r="E352" i="16" s="1"/>
  <c r="AT357" i="7"/>
  <c r="E350" i="16" s="1"/>
  <c r="AT353" i="7"/>
  <c r="E346" i="16" s="1"/>
  <c r="AT351" i="7"/>
  <c r="E344" i="16" s="1"/>
  <c r="AT349" i="7"/>
  <c r="E342" i="16" s="1"/>
  <c r="AT347" i="7"/>
  <c r="E340" i="16" s="1"/>
  <c r="AT345" i="7"/>
  <c r="E338" i="16" s="1"/>
  <c r="F381" i="16"/>
  <c r="F379" i="16"/>
  <c r="F377" i="16"/>
  <c r="F375" i="16"/>
  <c r="F373" i="16"/>
  <c r="F371" i="16"/>
  <c r="F369" i="16"/>
  <c r="F367" i="16"/>
  <c r="AT401" i="1"/>
  <c r="D394" i="16" s="1"/>
  <c r="AT399" i="1"/>
  <c r="D392" i="16" s="1"/>
  <c r="AT398" i="1"/>
  <c r="D391" i="16" s="1"/>
  <c r="AT396" i="1"/>
  <c r="D389" i="16" s="1"/>
  <c r="AT394" i="1"/>
  <c r="D387" i="16" s="1"/>
  <c r="AT389" i="1"/>
  <c r="D382" i="16" s="1"/>
  <c r="AT383" i="1"/>
  <c r="D376" i="16" s="1"/>
  <c r="AT381" i="1"/>
  <c r="D374" i="16" s="1"/>
  <c r="AT379" i="1"/>
  <c r="D372" i="16" s="1"/>
  <c r="AT400" i="7"/>
  <c r="E393" i="16" s="1"/>
  <c r="AT398" i="7"/>
  <c r="E391" i="16" s="1"/>
  <c r="AT396" i="7"/>
  <c r="E389" i="16" s="1"/>
  <c r="AT394" i="7"/>
  <c r="E387" i="16" s="1"/>
  <c r="AT389" i="7"/>
  <c r="E382" i="16" s="1"/>
  <c r="AT387" i="7"/>
  <c r="E380" i="16" s="1"/>
  <c r="AT385" i="7"/>
  <c r="E378" i="16" s="1"/>
  <c r="AT383" i="7"/>
  <c r="E376" i="16" s="1"/>
  <c r="AT381" i="7"/>
  <c r="E374" i="16" s="1"/>
  <c r="AT379" i="7"/>
  <c r="E372" i="16" s="1"/>
  <c r="AT377" i="7"/>
  <c r="E370" i="16" s="1"/>
  <c r="AT375" i="7"/>
  <c r="E368" i="16" s="1"/>
  <c r="AT373" i="7"/>
  <c r="E366" i="16" s="1"/>
  <c r="F364" i="16"/>
  <c r="F359" i="16"/>
  <c r="F357" i="16"/>
  <c r="F355" i="16"/>
  <c r="F353" i="16"/>
  <c r="F351" i="16"/>
  <c r="F343" i="16"/>
  <c r="AT415" i="1"/>
  <c r="D408" i="16" s="1"/>
  <c r="AT413" i="1"/>
  <c r="D406" i="16" s="1"/>
  <c r="AT411" i="1"/>
  <c r="D404" i="16" s="1"/>
  <c r="AT409" i="1"/>
  <c r="D402" i="16" s="1"/>
  <c r="AT407" i="1"/>
  <c r="D400" i="16" s="1"/>
  <c r="AT405" i="1"/>
  <c r="D398" i="16" s="1"/>
  <c r="AT402" i="1"/>
  <c r="D395" i="16" s="1"/>
  <c r="AT397" i="1"/>
  <c r="D390" i="16" s="1"/>
  <c r="AT395" i="1"/>
  <c r="D388" i="16" s="1"/>
  <c r="AT393" i="1"/>
  <c r="D386" i="16" s="1"/>
  <c r="AT386" i="1"/>
  <c r="D379" i="16" s="1"/>
  <c r="AT384" i="1"/>
  <c r="D377" i="16" s="1"/>
  <c r="AT376" i="1"/>
  <c r="D369" i="16" s="1"/>
  <c r="AT374" i="1"/>
  <c r="D367" i="16" s="1"/>
  <c r="AT372" i="1"/>
  <c r="D365" i="16" s="1"/>
  <c r="AT370" i="1"/>
  <c r="D363" i="16" s="1"/>
  <c r="AT365" i="1"/>
  <c r="D358" i="16" s="1"/>
  <c r="AT363" i="1"/>
  <c r="D356" i="16" s="1"/>
  <c r="AT361" i="1"/>
  <c r="D354" i="16" s="1"/>
  <c r="AT359" i="1"/>
  <c r="D352" i="16" s="1"/>
  <c r="AT357" i="1"/>
  <c r="D350" i="16" s="1"/>
  <c r="AT353" i="1"/>
  <c r="D346" i="16" s="1"/>
  <c r="AT351" i="1"/>
  <c r="D344" i="16" s="1"/>
  <c r="AT349" i="1"/>
  <c r="D342" i="16" s="1"/>
  <c r="AT347" i="1"/>
  <c r="D340" i="16" s="1"/>
  <c r="F349" i="16" l="1"/>
  <c r="E371" i="16"/>
  <c r="E349" i="16"/>
  <c r="D370" i="16"/>
  <c r="D349" i="16"/>
  <c r="I409" i="16"/>
  <c r="I396" i="16"/>
  <c r="I405" i="16"/>
  <c r="I366" i="16"/>
  <c r="I404" i="16"/>
  <c r="I406" i="16"/>
  <c r="I407" i="16"/>
  <c r="I408" i="16"/>
  <c r="AT340" i="1" l="1"/>
  <c r="AT242" i="1" l="1"/>
  <c r="D232" i="16" s="1"/>
  <c r="AT277" i="1"/>
  <c r="AT222" i="1" l="1"/>
  <c r="D222" i="16" s="1"/>
  <c r="AT69" i="8" l="1"/>
  <c r="F69" i="16" s="1"/>
  <c r="AT130" i="8"/>
  <c r="AT179" i="8"/>
  <c r="AT195" i="8"/>
  <c r="AT176" i="8"/>
  <c r="AT222" i="8"/>
  <c r="F222" i="16" s="1"/>
  <c r="AT223" i="8"/>
  <c r="F223" i="16" s="1"/>
  <c r="AT221" i="8"/>
  <c r="F221" i="16" s="1"/>
  <c r="AT220" i="8"/>
  <c r="F220" i="16" s="1"/>
  <c r="AT219" i="8"/>
  <c r="F219" i="16" s="1"/>
  <c r="AT218" i="8"/>
  <c r="F218" i="16" s="1"/>
  <c r="AT217" i="8"/>
  <c r="F217" i="16" s="1"/>
  <c r="AT216" i="8"/>
  <c r="F216" i="16" s="1"/>
  <c r="AT215" i="8"/>
  <c r="F215" i="16" s="1"/>
  <c r="AT214" i="8"/>
  <c r="F214" i="16" s="1"/>
  <c r="AT210" i="8"/>
  <c r="AT209" i="8"/>
  <c r="AT208" i="8"/>
  <c r="AT207" i="8"/>
  <c r="AT206" i="8"/>
  <c r="AT205" i="8"/>
  <c r="AT204" i="8"/>
  <c r="AT203" i="8"/>
  <c r="AT202" i="8"/>
  <c r="AT201" i="8"/>
  <c r="AT200" i="8"/>
  <c r="AT199" i="8"/>
  <c r="AT198" i="8"/>
  <c r="AT197" i="8"/>
  <c r="AT196" i="8"/>
  <c r="AT194" i="8"/>
  <c r="AT193" i="8"/>
  <c r="AT192" i="8"/>
  <c r="AT191" i="8"/>
  <c r="AT187" i="8"/>
  <c r="AT186" i="8"/>
  <c r="AT185" i="8"/>
  <c r="AT184" i="8"/>
  <c r="AT183" i="8"/>
  <c r="AT182" i="8"/>
  <c r="AT181" i="8"/>
  <c r="AT180" i="8"/>
  <c r="AT178" i="8"/>
  <c r="AT177" i="8"/>
  <c r="AT175" i="8"/>
  <c r="AT174" i="8"/>
  <c r="AT173" i="8"/>
  <c r="AT172" i="8"/>
  <c r="AT171" i="8"/>
  <c r="AT170" i="8"/>
  <c r="AT169" i="8"/>
  <c r="AT168" i="8"/>
  <c r="AT164" i="8"/>
  <c r="AT163" i="8"/>
  <c r="AT162" i="8"/>
  <c r="AT161" i="8"/>
  <c r="AT160" i="8"/>
  <c r="AT159" i="8"/>
  <c r="AT158" i="8"/>
  <c r="AT157" i="8"/>
  <c r="AT156" i="8"/>
  <c r="AT155" i="8"/>
  <c r="AT154" i="8"/>
  <c r="AT153" i="8"/>
  <c r="AT152" i="8"/>
  <c r="AT151" i="8"/>
  <c r="AT150" i="8"/>
  <c r="AT149" i="8"/>
  <c r="AT148" i="8"/>
  <c r="AT147" i="8"/>
  <c r="AT146" i="8"/>
  <c r="AT145" i="8"/>
  <c r="AT141" i="8"/>
  <c r="AT140" i="8"/>
  <c r="AT139" i="8"/>
  <c r="AT138" i="8"/>
  <c r="AT137" i="8"/>
  <c r="AT136" i="8"/>
  <c r="AT135" i="8"/>
  <c r="AT134" i="8"/>
  <c r="AT133" i="8"/>
  <c r="AT132" i="8"/>
  <c r="AT131" i="8"/>
  <c r="AT129" i="8"/>
  <c r="AT128" i="8"/>
  <c r="AT127" i="8"/>
  <c r="AT126" i="8"/>
  <c r="AT125" i="8"/>
  <c r="AT124" i="8"/>
  <c r="AT123" i="8"/>
  <c r="AT122" i="8"/>
  <c r="AT116" i="8"/>
  <c r="F116" i="16" s="1"/>
  <c r="AT118" i="8"/>
  <c r="F118" i="16" s="1"/>
  <c r="AT117" i="8"/>
  <c r="F117" i="16" s="1"/>
  <c r="AT115" i="8"/>
  <c r="F115" i="16" s="1"/>
  <c r="AT114" i="8"/>
  <c r="F114" i="16" s="1"/>
  <c r="AT113" i="8"/>
  <c r="F113" i="16" s="1"/>
  <c r="AT112" i="8"/>
  <c r="F112" i="16" s="1"/>
  <c r="AT111" i="8"/>
  <c r="F111" i="16" s="1"/>
  <c r="AT110" i="8"/>
  <c r="F110" i="16" s="1"/>
  <c r="AT109" i="8"/>
  <c r="F109" i="16" s="1"/>
  <c r="AT108" i="8"/>
  <c r="F108" i="16" s="1"/>
  <c r="AT107" i="8"/>
  <c r="F107" i="16" s="1"/>
  <c r="AT106" i="8"/>
  <c r="F106" i="16" s="1"/>
  <c r="AT105" i="8"/>
  <c r="F105" i="16" s="1"/>
  <c r="AT104" i="8"/>
  <c r="F104" i="16" s="1"/>
  <c r="AT103" i="8"/>
  <c r="F103" i="16" s="1"/>
  <c r="AT102" i="8"/>
  <c r="F102" i="16" s="1"/>
  <c r="AT101" i="8"/>
  <c r="F101" i="16" s="1"/>
  <c r="AT100" i="8"/>
  <c r="F100" i="16" s="1"/>
  <c r="AT99" i="8"/>
  <c r="F99" i="16" s="1"/>
  <c r="AT85" i="8"/>
  <c r="F85" i="16" s="1"/>
  <c r="AT95" i="8"/>
  <c r="F95" i="16" s="1"/>
  <c r="AT94" i="8"/>
  <c r="F94" i="16" s="1"/>
  <c r="AT93" i="8"/>
  <c r="F93" i="16" s="1"/>
  <c r="AT92" i="8"/>
  <c r="F92" i="16" s="1"/>
  <c r="AT91" i="8"/>
  <c r="F91" i="16" s="1"/>
  <c r="AT90" i="8"/>
  <c r="F90" i="16" s="1"/>
  <c r="AT89" i="8"/>
  <c r="F89" i="16" s="1"/>
  <c r="AT88" i="8"/>
  <c r="F88" i="16" s="1"/>
  <c r="AT87" i="8"/>
  <c r="F87" i="16" s="1"/>
  <c r="AT86" i="8"/>
  <c r="F86" i="16" s="1"/>
  <c r="AT84" i="8"/>
  <c r="F84" i="16" s="1"/>
  <c r="AT83" i="8"/>
  <c r="AT82" i="8"/>
  <c r="F82" i="16" s="1"/>
  <c r="AT81" i="8"/>
  <c r="F81" i="16" s="1"/>
  <c r="AT80" i="8"/>
  <c r="F80" i="16" s="1"/>
  <c r="AT79" i="8"/>
  <c r="F79" i="16" s="1"/>
  <c r="AT78" i="8"/>
  <c r="F78" i="16" s="1"/>
  <c r="AT77" i="8"/>
  <c r="F77" i="16" s="1"/>
  <c r="AT76" i="8"/>
  <c r="F76" i="16" s="1"/>
  <c r="AT72" i="8"/>
  <c r="F72" i="16" s="1"/>
  <c r="AT70" i="8"/>
  <c r="F70" i="16" s="1"/>
  <c r="AT68" i="8"/>
  <c r="F68" i="16" s="1"/>
  <c r="AT67" i="8"/>
  <c r="F67" i="16" s="1"/>
  <c r="AT66" i="8"/>
  <c r="F66" i="16" s="1"/>
  <c r="AT65" i="8"/>
  <c r="F65" i="16" s="1"/>
  <c r="AT64" i="8"/>
  <c r="F64" i="16" s="1"/>
  <c r="AT63" i="8"/>
  <c r="F63" i="16" s="1"/>
  <c r="AT62" i="8"/>
  <c r="F62" i="16" s="1"/>
  <c r="AT61" i="8"/>
  <c r="F61" i="16" s="1"/>
  <c r="AT60" i="8"/>
  <c r="F60" i="16" s="1"/>
  <c r="AT59" i="8"/>
  <c r="F59" i="16" s="1"/>
  <c r="AT58" i="8"/>
  <c r="F58" i="16" s="1"/>
  <c r="AT57" i="8"/>
  <c r="F57" i="16" s="1"/>
  <c r="AT56" i="8"/>
  <c r="F56" i="16" s="1"/>
  <c r="AT54" i="8"/>
  <c r="F54" i="16" s="1"/>
  <c r="AT53" i="8"/>
  <c r="F53" i="16" s="1"/>
  <c r="AT52" i="8"/>
  <c r="F52" i="16" s="1"/>
  <c r="AT32" i="8"/>
  <c r="AT47" i="8"/>
  <c r="AT46" i="8"/>
  <c r="AT45" i="8"/>
  <c r="AT44" i="8"/>
  <c r="AT43" i="8"/>
  <c r="AT42" i="8"/>
  <c r="AT41" i="8"/>
  <c r="AT40" i="8"/>
  <c r="AT39" i="8"/>
  <c r="AT38" i="8"/>
  <c r="AT37" i="8"/>
  <c r="AT36" i="8"/>
  <c r="AT35" i="8"/>
  <c r="AT34" i="8"/>
  <c r="AT33" i="8"/>
  <c r="AT30" i="8"/>
  <c r="AT31" i="8"/>
  <c r="AT29" i="8"/>
  <c r="AT7" i="8"/>
  <c r="AT8" i="8"/>
  <c r="AT10" i="8"/>
  <c r="AT11" i="8"/>
  <c r="AT12" i="8"/>
  <c r="AT13" i="8"/>
  <c r="AT14" i="8"/>
  <c r="AT15" i="8"/>
  <c r="AT16" i="8"/>
  <c r="AT17" i="8"/>
  <c r="AT18" i="8"/>
  <c r="AT19" i="8"/>
  <c r="AT20" i="8"/>
  <c r="AT21" i="8"/>
  <c r="AT22" i="8"/>
  <c r="AT23" i="8"/>
  <c r="AT24" i="8"/>
  <c r="AT25" i="8"/>
  <c r="AT6" i="8"/>
  <c r="AT323" i="8"/>
  <c r="AT310" i="8"/>
  <c r="AT325" i="8"/>
  <c r="AT311" i="8"/>
  <c r="AT312" i="8"/>
  <c r="AT330" i="8"/>
  <c r="AT331" i="8"/>
  <c r="AT314" i="8"/>
  <c r="AT315" i="8"/>
  <c r="AT316" i="8"/>
  <c r="AT317" i="8"/>
  <c r="AT341" i="8"/>
  <c r="AT318" i="8"/>
  <c r="F83" i="16" l="1"/>
  <c r="AT313" i="8"/>
  <c r="F306" i="16" s="1"/>
  <c r="AT313" i="7"/>
  <c r="E306" i="16" s="1"/>
  <c r="AT444" i="8"/>
  <c r="AT442" i="8"/>
  <c r="AT441" i="8"/>
  <c r="AT440" i="8"/>
  <c r="AT439" i="8"/>
  <c r="AT437" i="8"/>
  <c r="AT436" i="8"/>
  <c r="AT435" i="8"/>
  <c r="AT434" i="8"/>
  <c r="AT432" i="8"/>
  <c r="AT431" i="8"/>
  <c r="AT430" i="8"/>
  <c r="AT429" i="8"/>
  <c r="AT427" i="8"/>
  <c r="AT426" i="8"/>
  <c r="AT425" i="8"/>
  <c r="AT424" i="8"/>
  <c r="AT423" i="8"/>
  <c r="AT421" i="8"/>
  <c r="AT420" i="8"/>
  <c r="AT443" i="8"/>
  <c r="AT340" i="8"/>
  <c r="AT339" i="8"/>
  <c r="AT338" i="8"/>
  <c r="AT438" i="8"/>
  <c r="AT337" i="8"/>
  <c r="AT336" i="8"/>
  <c r="AT335" i="8"/>
  <c r="AT334" i="8"/>
  <c r="AT333" i="8"/>
  <c r="AT332" i="8"/>
  <c r="AT433" i="8"/>
  <c r="AT428" i="8"/>
  <c r="AT329" i="8"/>
  <c r="AT328" i="8"/>
  <c r="AT327" i="8"/>
  <c r="AT326" i="8"/>
  <c r="AT324" i="8"/>
  <c r="AT322" i="8"/>
  <c r="AT422" i="8"/>
  <c r="AT306" i="8"/>
  <c r="AT305" i="8"/>
  <c r="AT304" i="8"/>
  <c r="AT303" i="8"/>
  <c r="AT302" i="8"/>
  <c r="AT301" i="8"/>
  <c r="AT300" i="8"/>
  <c r="AT299" i="8"/>
  <c r="AT298" i="8"/>
  <c r="AT297" i="8"/>
  <c r="AT296" i="8"/>
  <c r="AT295" i="8"/>
  <c r="AT294" i="8"/>
  <c r="AT293" i="8"/>
  <c r="AT292" i="8"/>
  <c r="AT291" i="8"/>
  <c r="AT290" i="8"/>
  <c r="AT289" i="8"/>
  <c r="AT288" i="8"/>
  <c r="AT287" i="8"/>
  <c r="AT286" i="8"/>
  <c r="AT285" i="8"/>
  <c r="AT281" i="8"/>
  <c r="AT280" i="8"/>
  <c r="AT279" i="8"/>
  <c r="AT278" i="8"/>
  <c r="AT277" i="8"/>
  <c r="AT276" i="8"/>
  <c r="AT275" i="8"/>
  <c r="AT274" i="8"/>
  <c r="AT272" i="8"/>
  <c r="AT271" i="8"/>
  <c r="AT270" i="8"/>
  <c r="AT269" i="8"/>
  <c r="AT268" i="8"/>
  <c r="AT258" i="8"/>
  <c r="AT257" i="8"/>
  <c r="AT256" i="8"/>
  <c r="AT255" i="8"/>
  <c r="AT254" i="8"/>
  <c r="AT253" i="8"/>
  <c r="AT252" i="8"/>
  <c r="AT251" i="8"/>
  <c r="AT250" i="8"/>
  <c r="AT249" i="8"/>
  <c r="AT248" i="8"/>
  <c r="AT247" i="8"/>
  <c r="AT246" i="8"/>
  <c r="AT245" i="8"/>
  <c r="AT244" i="8"/>
  <c r="AT243" i="8"/>
  <c r="AT242" i="8"/>
  <c r="AT241" i="8"/>
  <c r="AT240" i="8"/>
  <c r="AT239" i="8"/>
  <c r="AT238" i="8"/>
  <c r="AT237" i="8"/>
  <c r="I306" i="16" l="1"/>
  <c r="AT245" i="1" l="1"/>
  <c r="AT243" i="1"/>
  <c r="D233" i="16" s="1"/>
  <c r="AT278" i="1"/>
  <c r="AT279" i="1"/>
  <c r="AT280" i="1"/>
  <c r="AT281" i="1"/>
  <c r="AT241" i="1"/>
  <c r="AT247" i="1"/>
  <c r="AT246" i="1"/>
  <c r="AT244" i="1"/>
  <c r="I349" i="16" l="1"/>
  <c r="I345" i="16"/>
  <c r="I351" i="16"/>
  <c r="I347" i="16"/>
  <c r="I343" i="16"/>
  <c r="I346" i="16"/>
  <c r="I344" i="16"/>
  <c r="I350" i="16"/>
  <c r="AT223" i="7"/>
  <c r="E223" i="16" s="1"/>
  <c r="AT220" i="7"/>
  <c r="E220" i="16" s="1"/>
  <c r="AT219" i="7"/>
  <c r="E219" i="16" s="1"/>
  <c r="AT218" i="7"/>
  <c r="E218" i="16" s="1"/>
  <c r="AT216" i="7"/>
  <c r="E216" i="16" s="1"/>
  <c r="AT215" i="7"/>
  <c r="E215" i="16" s="1"/>
  <c r="AT214" i="7"/>
  <c r="E214" i="16" s="1"/>
  <c r="AT209" i="7"/>
  <c r="E209" i="16" s="1"/>
  <c r="AT208" i="7"/>
  <c r="E208" i="16" s="1"/>
  <c r="AT207" i="7"/>
  <c r="E207" i="16" s="1"/>
  <c r="AT205" i="7"/>
  <c r="E205" i="16" s="1"/>
  <c r="AT204" i="7"/>
  <c r="E204" i="16" s="1"/>
  <c r="AT203" i="7"/>
  <c r="E203" i="16" s="1"/>
  <c r="AT201" i="7"/>
  <c r="E201" i="16" s="1"/>
  <c r="AT200" i="7"/>
  <c r="E200" i="16" s="1"/>
  <c r="AT199" i="7"/>
  <c r="E199" i="16" s="1"/>
  <c r="AT197" i="7"/>
  <c r="E197" i="16" s="1"/>
  <c r="AT196" i="7"/>
  <c r="E196" i="16" s="1"/>
  <c r="AT195" i="7"/>
  <c r="E195" i="16" s="1"/>
  <c r="AT193" i="7"/>
  <c r="E193" i="16" s="1"/>
  <c r="AT192" i="7"/>
  <c r="E192" i="16" s="1"/>
  <c r="AT191" i="7"/>
  <c r="E191" i="16" s="1"/>
  <c r="AT186" i="7"/>
  <c r="E186" i="16" s="1"/>
  <c r="AT185" i="7"/>
  <c r="E185" i="16" s="1"/>
  <c r="AT184" i="7"/>
  <c r="E184" i="16" s="1"/>
  <c r="AT182" i="7"/>
  <c r="E182" i="16" s="1"/>
  <c r="AT181" i="7"/>
  <c r="E181" i="16" s="1"/>
  <c r="AT180" i="7"/>
  <c r="E180" i="16" s="1"/>
  <c r="AT178" i="7"/>
  <c r="E178" i="16" s="1"/>
  <c r="AT177" i="7"/>
  <c r="E177" i="16" s="1"/>
  <c r="AT176" i="7"/>
  <c r="E176" i="16" s="1"/>
  <c r="AT174" i="7"/>
  <c r="E174" i="16" s="1"/>
  <c r="AT173" i="7"/>
  <c r="E173" i="16" s="1"/>
  <c r="AT172" i="7"/>
  <c r="E172" i="16" s="1"/>
  <c r="AT170" i="7"/>
  <c r="E170" i="16" s="1"/>
  <c r="AT169" i="7"/>
  <c r="E169" i="16" s="1"/>
  <c r="AT168" i="7"/>
  <c r="E168" i="16" s="1"/>
  <c r="AT146" i="7"/>
  <c r="E146" i="16" s="1"/>
  <c r="AT147" i="7"/>
  <c r="E147" i="16" s="1"/>
  <c r="AT149" i="7"/>
  <c r="E149" i="16" s="1"/>
  <c r="AT150" i="7"/>
  <c r="E150" i="16" s="1"/>
  <c r="AT151" i="7"/>
  <c r="E151" i="16" s="1"/>
  <c r="AT153" i="7"/>
  <c r="E153" i="16" s="1"/>
  <c r="AT154" i="7"/>
  <c r="E154" i="16" s="1"/>
  <c r="AT155" i="7"/>
  <c r="E155" i="16" s="1"/>
  <c r="AT157" i="7"/>
  <c r="E157" i="16" s="1"/>
  <c r="AT158" i="7"/>
  <c r="E158" i="16" s="1"/>
  <c r="AT159" i="7"/>
  <c r="E159" i="16" s="1"/>
  <c r="AT161" i="7"/>
  <c r="E161" i="16" s="1"/>
  <c r="AT162" i="7"/>
  <c r="E162" i="16" s="1"/>
  <c r="AT163" i="7"/>
  <c r="E163" i="16" s="1"/>
  <c r="AT145" i="7"/>
  <c r="E145" i="16" s="1"/>
  <c r="F140" i="16"/>
  <c r="F138" i="16"/>
  <c r="F136" i="16"/>
  <c r="F134" i="16"/>
  <c r="F132" i="16"/>
  <c r="F130" i="16"/>
  <c r="F128" i="16"/>
  <c r="F126" i="16"/>
  <c r="F124" i="16"/>
  <c r="F122" i="16"/>
  <c r="F47" i="16"/>
  <c r="F45" i="16"/>
  <c r="F43" i="16"/>
  <c r="F41" i="16"/>
  <c r="F39" i="16"/>
  <c r="F37" i="16"/>
  <c r="F35" i="16"/>
  <c r="F33" i="16"/>
  <c r="F31" i="16"/>
  <c r="F29" i="16"/>
  <c r="AT140" i="7"/>
  <c r="E140" i="16" s="1"/>
  <c r="AT139" i="7"/>
  <c r="E139" i="16" s="1"/>
  <c r="AT138" i="7"/>
  <c r="E138" i="16" s="1"/>
  <c r="AT136" i="7"/>
  <c r="E136" i="16" s="1"/>
  <c r="AT135" i="7"/>
  <c r="E135" i="16" s="1"/>
  <c r="AT134" i="7"/>
  <c r="E134" i="16" s="1"/>
  <c r="AT132" i="7"/>
  <c r="E132" i="16" s="1"/>
  <c r="AT131" i="7"/>
  <c r="E131" i="16" s="1"/>
  <c r="AT130" i="7"/>
  <c r="E130" i="16" s="1"/>
  <c r="AT128" i="7"/>
  <c r="E128" i="16" s="1"/>
  <c r="AT127" i="7"/>
  <c r="E127" i="16" s="1"/>
  <c r="AT126" i="7"/>
  <c r="E126" i="16" s="1"/>
  <c r="AT124" i="7"/>
  <c r="AT123" i="7"/>
  <c r="AT122" i="7"/>
  <c r="E122" i="16" s="1"/>
  <c r="AT100" i="7"/>
  <c r="E100" i="16" s="1"/>
  <c r="AT101" i="7"/>
  <c r="E101" i="16" s="1"/>
  <c r="AT103" i="7"/>
  <c r="E103" i="16" s="1"/>
  <c r="AT104" i="7"/>
  <c r="E104" i="16" s="1"/>
  <c r="AT105" i="7"/>
  <c r="E105" i="16" s="1"/>
  <c r="AT107" i="7"/>
  <c r="E107" i="16" s="1"/>
  <c r="AT108" i="7"/>
  <c r="E108" i="16" s="1"/>
  <c r="AT109" i="7"/>
  <c r="E109" i="16" s="1"/>
  <c r="AT111" i="7"/>
  <c r="E111" i="16" s="1"/>
  <c r="AT112" i="7"/>
  <c r="E112" i="16" s="1"/>
  <c r="AT113" i="7"/>
  <c r="E113" i="16" s="1"/>
  <c r="AT115" i="7"/>
  <c r="E115" i="16" s="1"/>
  <c r="AT117" i="7"/>
  <c r="E117" i="16" s="1"/>
  <c r="AT118" i="7"/>
  <c r="E118" i="16" s="1"/>
  <c r="AT95" i="7"/>
  <c r="E95" i="16" s="1"/>
  <c r="AT93" i="7"/>
  <c r="E93" i="16" s="1"/>
  <c r="AT92" i="7"/>
  <c r="E92" i="16" s="1"/>
  <c r="AT91" i="7"/>
  <c r="E91" i="16" s="1"/>
  <c r="AT89" i="7"/>
  <c r="E89" i="16" s="1"/>
  <c r="AT88" i="7"/>
  <c r="E88" i="16" s="1"/>
  <c r="AT87" i="7"/>
  <c r="E87" i="16" s="1"/>
  <c r="AT84" i="7"/>
  <c r="E84" i="16" s="1"/>
  <c r="AT83" i="7"/>
  <c r="AT82" i="7"/>
  <c r="E82" i="16" s="1"/>
  <c r="AT80" i="7"/>
  <c r="E80" i="16" s="1"/>
  <c r="AT79" i="7"/>
  <c r="E79" i="16" s="1"/>
  <c r="AT78" i="7"/>
  <c r="E78" i="16" s="1"/>
  <c r="AT76" i="7"/>
  <c r="E76" i="16" s="1"/>
  <c r="AT54" i="7"/>
  <c r="E54" i="16" s="1"/>
  <c r="AT56" i="7"/>
  <c r="E56" i="16" s="1"/>
  <c r="AT57" i="7"/>
  <c r="E57" i="16" s="1"/>
  <c r="AT59" i="7"/>
  <c r="E59" i="16" s="1"/>
  <c r="AT60" i="7"/>
  <c r="E60" i="16" s="1"/>
  <c r="AT61" i="7"/>
  <c r="E61" i="16" s="1"/>
  <c r="AT63" i="7"/>
  <c r="E63" i="16" s="1"/>
  <c r="AT64" i="7"/>
  <c r="E64" i="16" s="1"/>
  <c r="AT65" i="7"/>
  <c r="E65" i="16" s="1"/>
  <c r="AT67" i="7"/>
  <c r="E67" i="16" s="1"/>
  <c r="AT68" i="7"/>
  <c r="E68" i="16" s="1"/>
  <c r="AT69" i="7"/>
  <c r="E69" i="16" s="1"/>
  <c r="AT72" i="7"/>
  <c r="E72" i="16" s="1"/>
  <c r="AT52" i="7"/>
  <c r="E52" i="16" s="1"/>
  <c r="AT47" i="7"/>
  <c r="E47" i="16" s="1"/>
  <c r="AT46" i="7"/>
  <c r="E46" i="16" s="1"/>
  <c r="AT45" i="7"/>
  <c r="E45" i="16" s="1"/>
  <c r="AT43" i="7"/>
  <c r="AT42" i="7"/>
  <c r="E42" i="16" s="1"/>
  <c r="AT41" i="7"/>
  <c r="E41" i="16" s="1"/>
  <c r="AT39" i="7"/>
  <c r="E39" i="16" s="1"/>
  <c r="AT38" i="7"/>
  <c r="E38" i="16" s="1"/>
  <c r="AT37" i="7"/>
  <c r="E37" i="16" s="1"/>
  <c r="AT35" i="7"/>
  <c r="E35" i="16" s="1"/>
  <c r="AT34" i="7"/>
  <c r="E34" i="16" s="1"/>
  <c r="AT33" i="7"/>
  <c r="E33" i="16" s="1"/>
  <c r="AT31" i="7"/>
  <c r="AT30" i="7"/>
  <c r="E30" i="16" s="1"/>
  <c r="AT29" i="7"/>
  <c r="E29" i="16" s="1"/>
  <c r="AT444" i="7"/>
  <c r="E437" i="16" s="1"/>
  <c r="AT442" i="7"/>
  <c r="E435" i="16" s="1"/>
  <c r="AT441" i="7"/>
  <c r="E434" i="16" s="1"/>
  <c r="AT440" i="7"/>
  <c r="E433" i="16" s="1"/>
  <c r="AT439" i="7"/>
  <c r="E432" i="16" s="1"/>
  <c r="AT437" i="7"/>
  <c r="E430" i="16" s="1"/>
  <c r="AT436" i="7"/>
  <c r="E429" i="16" s="1"/>
  <c r="AT435" i="7"/>
  <c r="E428" i="16" s="1"/>
  <c r="AT434" i="7"/>
  <c r="E427" i="16" s="1"/>
  <c r="AT432" i="7"/>
  <c r="E425" i="16" s="1"/>
  <c r="AT431" i="7"/>
  <c r="E424" i="16" s="1"/>
  <c r="AT430" i="7"/>
  <c r="AT429" i="7"/>
  <c r="E422" i="16" s="1"/>
  <c r="AT427" i="7"/>
  <c r="E420" i="16" s="1"/>
  <c r="AT426" i="7"/>
  <c r="E419" i="16" s="1"/>
  <c r="AT425" i="7"/>
  <c r="E418" i="16" s="1"/>
  <c r="AT424" i="7"/>
  <c r="E417" i="16" s="1"/>
  <c r="AT423" i="7"/>
  <c r="E416" i="16" s="1"/>
  <c r="AT421" i="7"/>
  <c r="E414" i="16" s="1"/>
  <c r="AT420" i="7"/>
  <c r="E413" i="16" s="1"/>
  <c r="F437" i="16"/>
  <c r="F435" i="16"/>
  <c r="F434" i="16"/>
  <c r="F433" i="16"/>
  <c r="F432" i="16"/>
  <c r="F430" i="16"/>
  <c r="F429" i="16"/>
  <c r="F428" i="16"/>
  <c r="F427" i="16"/>
  <c r="F425" i="16"/>
  <c r="F424" i="16"/>
  <c r="F423" i="16"/>
  <c r="F422" i="16"/>
  <c r="F420" i="16"/>
  <c r="F419" i="16"/>
  <c r="F418" i="16"/>
  <c r="F417" i="16"/>
  <c r="F416" i="16"/>
  <c r="F414" i="16"/>
  <c r="F413" i="16"/>
  <c r="AT444" i="1"/>
  <c r="D437" i="16" s="1"/>
  <c r="I437" i="16" s="1"/>
  <c r="AT442" i="1"/>
  <c r="D435" i="16" s="1"/>
  <c r="I435" i="16" s="1"/>
  <c r="AT441" i="1"/>
  <c r="D434" i="16" s="1"/>
  <c r="I434" i="16" s="1"/>
  <c r="AT440" i="1"/>
  <c r="D433" i="16" s="1"/>
  <c r="I433" i="16" s="1"/>
  <c r="AT439" i="1"/>
  <c r="D432" i="16" s="1"/>
  <c r="I432" i="16" s="1"/>
  <c r="AT437" i="1"/>
  <c r="D430" i="16" s="1"/>
  <c r="AT436" i="1"/>
  <c r="D429" i="16" s="1"/>
  <c r="AT435" i="1"/>
  <c r="D428" i="16" s="1"/>
  <c r="AT434" i="1"/>
  <c r="D427" i="16" s="1"/>
  <c r="AT432" i="1"/>
  <c r="D425" i="16" s="1"/>
  <c r="AT431" i="1"/>
  <c r="D424" i="16" s="1"/>
  <c r="AT430" i="1"/>
  <c r="AT429" i="1"/>
  <c r="D422" i="16" s="1"/>
  <c r="AT427" i="1"/>
  <c r="D420" i="16" s="1"/>
  <c r="AT426" i="1"/>
  <c r="D419" i="16" s="1"/>
  <c r="AT425" i="1"/>
  <c r="D418" i="16" s="1"/>
  <c r="AT424" i="1"/>
  <c r="D417" i="16" s="1"/>
  <c r="AT423" i="1"/>
  <c r="D416" i="16" s="1"/>
  <c r="AT421" i="1"/>
  <c r="D414" i="16" s="1"/>
  <c r="AT420" i="1"/>
  <c r="D413" i="16" s="1"/>
  <c r="AT318" i="7"/>
  <c r="AT341" i="7"/>
  <c r="AT317" i="7"/>
  <c r="AT316" i="7"/>
  <c r="AT315" i="7"/>
  <c r="AT314" i="7"/>
  <c r="AT331" i="7"/>
  <c r="AT330" i="7"/>
  <c r="AT312" i="7"/>
  <c r="AT311" i="7"/>
  <c r="AT325" i="7"/>
  <c r="AT310" i="7"/>
  <c r="AT323" i="7"/>
  <c r="F308" i="16"/>
  <c r="F307" i="16"/>
  <c r="F324" i="16"/>
  <c r="F323" i="16"/>
  <c r="F305" i="16"/>
  <c r="F304" i="16"/>
  <c r="F318" i="16"/>
  <c r="F303" i="16"/>
  <c r="F316" i="16"/>
  <c r="AT318" i="1"/>
  <c r="AT341" i="1"/>
  <c r="D334" i="16" s="1"/>
  <c r="AT317" i="1"/>
  <c r="AT316" i="1"/>
  <c r="D309" i="16" s="1"/>
  <c r="AT315" i="1"/>
  <c r="D308" i="16" s="1"/>
  <c r="AT314" i="1"/>
  <c r="D307" i="16" s="1"/>
  <c r="AT331" i="1"/>
  <c r="D324" i="16" s="1"/>
  <c r="AT330" i="1"/>
  <c r="D323" i="16" s="1"/>
  <c r="AT312" i="1"/>
  <c r="D305" i="16" s="1"/>
  <c r="AT311" i="1"/>
  <c r="D304" i="16" s="1"/>
  <c r="AT325" i="1"/>
  <c r="D318" i="16" s="1"/>
  <c r="AT310" i="1"/>
  <c r="AT323" i="1"/>
  <c r="D316" i="16" s="1"/>
  <c r="I403" i="16"/>
  <c r="I402" i="16"/>
  <c r="I390" i="16"/>
  <c r="I381" i="16"/>
  <c r="AT443" i="7"/>
  <c r="E436" i="16" s="1"/>
  <c r="AT340" i="7"/>
  <c r="E333" i="16" s="1"/>
  <c r="AT339" i="7"/>
  <c r="E332" i="16" s="1"/>
  <c r="AT338" i="7"/>
  <c r="E331" i="16" s="1"/>
  <c r="AT438" i="7"/>
  <c r="E431" i="16" s="1"/>
  <c r="AT337" i="7"/>
  <c r="E330" i="16" s="1"/>
  <c r="AT336" i="7"/>
  <c r="E329" i="16" s="1"/>
  <c r="AT335" i="7"/>
  <c r="E328" i="16" s="1"/>
  <c r="AT334" i="7"/>
  <c r="E327" i="16" s="1"/>
  <c r="AT333" i="7"/>
  <c r="E326" i="16" s="1"/>
  <c r="AT332" i="7"/>
  <c r="E325" i="16" s="1"/>
  <c r="AT433" i="7"/>
  <c r="E426" i="16" s="1"/>
  <c r="AT428" i="7"/>
  <c r="E421" i="16" s="1"/>
  <c r="AT329" i="7"/>
  <c r="E322" i="16" s="1"/>
  <c r="AT328" i="7"/>
  <c r="E321" i="16" s="1"/>
  <c r="AT327" i="7"/>
  <c r="E320" i="16" s="1"/>
  <c r="AT326" i="7"/>
  <c r="E319" i="16" s="1"/>
  <c r="AT324" i="7"/>
  <c r="E317" i="16" s="1"/>
  <c r="AT322" i="7"/>
  <c r="E315" i="16" s="1"/>
  <c r="AT422" i="7"/>
  <c r="E415" i="16" s="1"/>
  <c r="F436" i="16"/>
  <c r="F333" i="16"/>
  <c r="F332" i="16"/>
  <c r="F331" i="16"/>
  <c r="F431" i="16"/>
  <c r="F330" i="16"/>
  <c r="F329" i="16"/>
  <c r="F328" i="16"/>
  <c r="F327" i="16"/>
  <c r="F326" i="16"/>
  <c r="F325" i="16"/>
  <c r="F426" i="16"/>
  <c r="F421" i="16"/>
  <c r="F322" i="16"/>
  <c r="F321" i="16"/>
  <c r="F320" i="16"/>
  <c r="F319" i="16"/>
  <c r="F317" i="16"/>
  <c r="F315" i="16"/>
  <c r="F415" i="16"/>
  <c r="AT443" i="1"/>
  <c r="D436" i="16" s="1"/>
  <c r="I436" i="16" s="1"/>
  <c r="D333" i="16"/>
  <c r="AT339" i="1"/>
  <c r="D332" i="16" s="1"/>
  <c r="AT338" i="1"/>
  <c r="D331" i="16" s="1"/>
  <c r="AT438" i="1"/>
  <c r="D431" i="16" s="1"/>
  <c r="AT337" i="1"/>
  <c r="D330" i="16" s="1"/>
  <c r="AT336" i="1"/>
  <c r="D329" i="16" s="1"/>
  <c r="AT335" i="1"/>
  <c r="D328" i="16" s="1"/>
  <c r="AT334" i="1"/>
  <c r="D327" i="16" s="1"/>
  <c r="AT333" i="1"/>
  <c r="D326" i="16" s="1"/>
  <c r="AT332" i="1"/>
  <c r="D325" i="16" s="1"/>
  <c r="AT433" i="1"/>
  <c r="D426" i="16" s="1"/>
  <c r="AT428" i="1"/>
  <c r="D421" i="16" s="1"/>
  <c r="AT329" i="1"/>
  <c r="D322" i="16" s="1"/>
  <c r="AT328" i="1"/>
  <c r="D321" i="16" s="1"/>
  <c r="AT327" i="1"/>
  <c r="D320" i="16" s="1"/>
  <c r="AT326" i="1"/>
  <c r="D319" i="16" s="1"/>
  <c r="AT324" i="1"/>
  <c r="D317" i="16" s="1"/>
  <c r="AT322" i="1"/>
  <c r="D315" i="16" s="1"/>
  <c r="AT422" i="1"/>
  <c r="D415" i="16" s="1"/>
  <c r="AT306" i="7"/>
  <c r="E299" i="16" s="1"/>
  <c r="AT305" i="7"/>
  <c r="E298" i="16" s="1"/>
  <c r="AT304" i="7"/>
  <c r="E297" i="16" s="1"/>
  <c r="AT303" i="7"/>
  <c r="E296" i="16" s="1"/>
  <c r="AT302" i="7"/>
  <c r="E295" i="16" s="1"/>
  <c r="AT301" i="7"/>
  <c r="E294" i="16" s="1"/>
  <c r="AT300" i="7"/>
  <c r="E293" i="16" s="1"/>
  <c r="AT299" i="7"/>
  <c r="E292" i="16" s="1"/>
  <c r="AT298" i="7"/>
  <c r="E291" i="16" s="1"/>
  <c r="AT297" i="7"/>
  <c r="E290" i="16" s="1"/>
  <c r="AT296" i="7"/>
  <c r="E289" i="16" s="1"/>
  <c r="AT295" i="7"/>
  <c r="E288" i="16" s="1"/>
  <c r="AT294" i="7"/>
  <c r="E287" i="16" s="1"/>
  <c r="AT293" i="7"/>
  <c r="E286" i="16" s="1"/>
  <c r="AT292" i="7"/>
  <c r="E285" i="16" s="1"/>
  <c r="AT291" i="7"/>
  <c r="E284" i="16" s="1"/>
  <c r="AT290" i="7"/>
  <c r="E283" i="16" s="1"/>
  <c r="AT289" i="7"/>
  <c r="E282" i="16" s="1"/>
  <c r="AT288" i="7"/>
  <c r="E281" i="16" s="1"/>
  <c r="AT287" i="7"/>
  <c r="E280" i="16" s="1"/>
  <c r="AT286" i="7"/>
  <c r="E279" i="16" s="1"/>
  <c r="AT285" i="7"/>
  <c r="E278" i="16" s="1"/>
  <c r="F299" i="16"/>
  <c r="F298" i="16"/>
  <c r="F297" i="16"/>
  <c r="F296" i="16"/>
  <c r="F295" i="16"/>
  <c r="F294" i="16"/>
  <c r="F293" i="16"/>
  <c r="F292" i="16"/>
  <c r="F291" i="16"/>
  <c r="F290" i="16"/>
  <c r="F289" i="16"/>
  <c r="F288" i="16"/>
  <c r="F287" i="16"/>
  <c r="F286" i="16"/>
  <c r="F285" i="16"/>
  <c r="F284" i="16"/>
  <c r="F283" i="16"/>
  <c r="F282" i="16"/>
  <c r="F281" i="16"/>
  <c r="F280" i="16"/>
  <c r="F279" i="16"/>
  <c r="F278" i="16"/>
  <c r="AT306" i="1"/>
  <c r="D299" i="16" s="1"/>
  <c r="I299" i="16" s="1"/>
  <c r="AT305" i="1"/>
  <c r="D298" i="16" s="1"/>
  <c r="AT304" i="1"/>
  <c r="D297" i="16" s="1"/>
  <c r="AT303" i="1"/>
  <c r="D296" i="16" s="1"/>
  <c r="AT302" i="1"/>
  <c r="D295" i="16" s="1"/>
  <c r="AT301" i="1"/>
  <c r="D294" i="16" s="1"/>
  <c r="I294" i="16" s="1"/>
  <c r="AT300" i="1"/>
  <c r="D293" i="16" s="1"/>
  <c r="AT299" i="1"/>
  <c r="D292" i="16" s="1"/>
  <c r="AT298" i="1"/>
  <c r="D291" i="16" s="1"/>
  <c r="AT297" i="1"/>
  <c r="D290" i="16" s="1"/>
  <c r="AT296" i="1"/>
  <c r="D289" i="16" s="1"/>
  <c r="AT295" i="1"/>
  <c r="D288" i="16" s="1"/>
  <c r="AT294" i="1"/>
  <c r="D287" i="16" s="1"/>
  <c r="AT293" i="1"/>
  <c r="D286" i="16" s="1"/>
  <c r="AT292" i="1"/>
  <c r="D285" i="16" s="1"/>
  <c r="AT291" i="1"/>
  <c r="D284" i="16" s="1"/>
  <c r="AT290" i="1"/>
  <c r="D283" i="16" s="1"/>
  <c r="AT289" i="1"/>
  <c r="D282" i="16" s="1"/>
  <c r="AT288" i="1"/>
  <c r="D281" i="16" s="1"/>
  <c r="AT287" i="1"/>
  <c r="D280" i="16" s="1"/>
  <c r="AT286" i="1"/>
  <c r="D279" i="16" s="1"/>
  <c r="AT285" i="1"/>
  <c r="D278" i="16" s="1"/>
  <c r="AT281" i="7"/>
  <c r="E274" i="16" s="1"/>
  <c r="AT280" i="7"/>
  <c r="E273" i="16" s="1"/>
  <c r="AT279" i="7"/>
  <c r="E272" i="16" s="1"/>
  <c r="AT278" i="7"/>
  <c r="E271" i="16" s="1"/>
  <c r="AT277" i="7"/>
  <c r="E270" i="16" s="1"/>
  <c r="AT276" i="7"/>
  <c r="E269" i="16" s="1"/>
  <c r="AT275" i="7"/>
  <c r="E268" i="16" s="1"/>
  <c r="AT274" i="7"/>
  <c r="E267" i="16" s="1"/>
  <c r="AT272" i="7"/>
  <c r="E265" i="16" s="1"/>
  <c r="AT271" i="7"/>
  <c r="E264" i="16" s="1"/>
  <c r="AT270" i="7"/>
  <c r="E263" i="16" s="1"/>
  <c r="AT269" i="7"/>
  <c r="E262" i="16" s="1"/>
  <c r="AT268" i="7"/>
  <c r="E261" i="16" s="1"/>
  <c r="E260" i="16"/>
  <c r="E259" i="16"/>
  <c r="E258" i="16"/>
  <c r="E257" i="16"/>
  <c r="E256" i="16"/>
  <c r="E255" i="16"/>
  <c r="F274" i="16"/>
  <c r="F273" i="16"/>
  <c r="F272" i="16"/>
  <c r="F271" i="16"/>
  <c r="F270" i="16"/>
  <c r="F269" i="16"/>
  <c r="F268" i="16"/>
  <c r="F267" i="16"/>
  <c r="F265" i="16"/>
  <c r="F264" i="16"/>
  <c r="F263" i="16"/>
  <c r="F262" i="16"/>
  <c r="F261" i="16"/>
  <c r="F260" i="16"/>
  <c r="F259" i="16"/>
  <c r="F258" i="16"/>
  <c r="F257" i="16"/>
  <c r="F256" i="16"/>
  <c r="F255" i="16"/>
  <c r="D274" i="16"/>
  <c r="D273" i="16"/>
  <c r="D272" i="16"/>
  <c r="D271" i="16"/>
  <c r="D270" i="16"/>
  <c r="AT276" i="1"/>
  <c r="D269" i="16" s="1"/>
  <c r="AT275" i="1"/>
  <c r="D268" i="16" s="1"/>
  <c r="AT274" i="1"/>
  <c r="D267" i="16" s="1"/>
  <c r="AT272" i="1"/>
  <c r="D265" i="16" s="1"/>
  <c r="AT271" i="1"/>
  <c r="D264" i="16" s="1"/>
  <c r="AT270" i="1"/>
  <c r="D263" i="16" s="1"/>
  <c r="AT269" i="1"/>
  <c r="D262" i="16" s="1"/>
  <c r="AT268" i="1"/>
  <c r="D261" i="16" s="1"/>
  <c r="D260" i="16"/>
  <c r="D259" i="16"/>
  <c r="D258" i="16"/>
  <c r="D257" i="16"/>
  <c r="D256" i="16"/>
  <c r="D255" i="16"/>
  <c r="AT258" i="7"/>
  <c r="E249" i="16" s="1"/>
  <c r="AT257" i="7"/>
  <c r="E248" i="16" s="1"/>
  <c r="AT256" i="7"/>
  <c r="E247" i="16" s="1"/>
  <c r="AT255" i="7"/>
  <c r="E246" i="16" s="1"/>
  <c r="AT254" i="7"/>
  <c r="E245" i="16" s="1"/>
  <c r="AT253" i="7"/>
  <c r="E244" i="16" s="1"/>
  <c r="AT252" i="7"/>
  <c r="E243" i="16" s="1"/>
  <c r="AT251" i="7"/>
  <c r="E242" i="16" s="1"/>
  <c r="AT250" i="7"/>
  <c r="E241" i="16" s="1"/>
  <c r="AT249" i="7"/>
  <c r="E240" i="16" s="1"/>
  <c r="AT248" i="7"/>
  <c r="E239" i="16" s="1"/>
  <c r="AT247" i="7"/>
  <c r="E238" i="16" s="1"/>
  <c r="AT246" i="7"/>
  <c r="E237" i="16" s="1"/>
  <c r="AT245" i="7"/>
  <c r="E236" i="16" s="1"/>
  <c r="AT244" i="7"/>
  <c r="E234" i="16" s="1"/>
  <c r="AT243" i="7"/>
  <c r="E233" i="16" s="1"/>
  <c r="AT242" i="7"/>
  <c r="E232" i="16" s="1"/>
  <c r="AT241" i="7"/>
  <c r="E231" i="16" s="1"/>
  <c r="AT240" i="7"/>
  <c r="E230" i="16" s="1"/>
  <c r="AT239" i="7"/>
  <c r="E229" i="16" s="1"/>
  <c r="AT238" i="7"/>
  <c r="E228" i="16" s="1"/>
  <c r="AT237" i="7"/>
  <c r="E227" i="16" s="1"/>
  <c r="F249" i="16"/>
  <c r="F248" i="16"/>
  <c r="F247" i="16"/>
  <c r="F246" i="16"/>
  <c r="F245" i="16"/>
  <c r="F244" i="16"/>
  <c r="F243" i="16"/>
  <c r="F242" i="16"/>
  <c r="F241" i="16"/>
  <c r="F240" i="16"/>
  <c r="F239" i="16"/>
  <c r="F238" i="16"/>
  <c r="F237" i="16"/>
  <c r="F236" i="16"/>
  <c r="F234" i="16"/>
  <c r="F233" i="16"/>
  <c r="F232" i="16"/>
  <c r="F231" i="16"/>
  <c r="F230" i="16"/>
  <c r="F229" i="16"/>
  <c r="F228" i="16"/>
  <c r="F227" i="16"/>
  <c r="AT258" i="1"/>
  <c r="D249" i="16" s="1"/>
  <c r="AT257" i="1"/>
  <c r="D248" i="16" s="1"/>
  <c r="AT256" i="1"/>
  <c r="D247" i="16" s="1"/>
  <c r="AT255" i="1"/>
  <c r="D246" i="16" s="1"/>
  <c r="AT254" i="1"/>
  <c r="D245" i="16" s="1"/>
  <c r="AT253" i="1"/>
  <c r="D244" i="16" s="1"/>
  <c r="AT252" i="1"/>
  <c r="D243" i="16" s="1"/>
  <c r="AT251" i="1"/>
  <c r="D242" i="16" s="1"/>
  <c r="AT250" i="1"/>
  <c r="D241" i="16" s="1"/>
  <c r="AT249" i="1"/>
  <c r="D240" i="16" s="1"/>
  <c r="AT248" i="1"/>
  <c r="D239" i="16" s="1"/>
  <c r="D238" i="16"/>
  <c r="D237" i="16"/>
  <c r="D236" i="16"/>
  <c r="D234" i="16"/>
  <c r="D231" i="16"/>
  <c r="AT240" i="1"/>
  <c r="D230" i="16" s="1"/>
  <c r="AT239" i="1"/>
  <c r="D229" i="16" s="1"/>
  <c r="AT238" i="1"/>
  <c r="D228" i="16" s="1"/>
  <c r="AT237" i="1"/>
  <c r="D227" i="16" s="1"/>
  <c r="AT222" i="7"/>
  <c r="E222" i="16" s="1"/>
  <c r="AT221" i="7"/>
  <c r="E221" i="16" s="1"/>
  <c r="AT217" i="7"/>
  <c r="E217" i="16" s="1"/>
  <c r="AT210" i="7"/>
  <c r="E210" i="16" s="1"/>
  <c r="AT206" i="7"/>
  <c r="E206" i="16" s="1"/>
  <c r="AT202" i="7"/>
  <c r="E202" i="16" s="1"/>
  <c r="AT198" i="7"/>
  <c r="E198" i="16" s="1"/>
  <c r="AT194" i="7"/>
  <c r="E194" i="16" s="1"/>
  <c r="F210" i="16"/>
  <c r="F209" i="16"/>
  <c r="F208" i="16"/>
  <c r="F207" i="16"/>
  <c r="F206" i="16"/>
  <c r="F205" i="16"/>
  <c r="F204" i="16"/>
  <c r="F203" i="16"/>
  <c r="F202" i="16"/>
  <c r="F201" i="16"/>
  <c r="F200" i="16"/>
  <c r="F199" i="16"/>
  <c r="F198" i="16"/>
  <c r="F197" i="16"/>
  <c r="F196" i="16"/>
  <c r="F195" i="16"/>
  <c r="F194" i="16"/>
  <c r="F193" i="16"/>
  <c r="F192" i="16"/>
  <c r="F191" i="16"/>
  <c r="AT187" i="7"/>
  <c r="E187" i="16" s="1"/>
  <c r="AT183" i="7"/>
  <c r="E183" i="16" s="1"/>
  <c r="AT179" i="7"/>
  <c r="E179" i="16" s="1"/>
  <c r="AT175" i="7"/>
  <c r="E175" i="16" s="1"/>
  <c r="AT171" i="7"/>
  <c r="E171" i="16" s="1"/>
  <c r="F187" i="16"/>
  <c r="F186" i="16"/>
  <c r="F185" i="16"/>
  <c r="F184" i="16"/>
  <c r="F183" i="16"/>
  <c r="F182" i="16"/>
  <c r="F181" i="16"/>
  <c r="F180" i="16"/>
  <c r="F179" i="16"/>
  <c r="F178" i="16"/>
  <c r="F177" i="16"/>
  <c r="F176" i="16"/>
  <c r="F175" i="16"/>
  <c r="F174" i="16"/>
  <c r="F173" i="16"/>
  <c r="F172" i="16"/>
  <c r="F171" i="16"/>
  <c r="F170" i="16"/>
  <c r="F169" i="16"/>
  <c r="F168" i="16"/>
  <c r="AT164" i="7"/>
  <c r="E164" i="16" s="1"/>
  <c r="AT160" i="7"/>
  <c r="E160" i="16" s="1"/>
  <c r="AT156" i="7"/>
  <c r="E156" i="16" s="1"/>
  <c r="AT152" i="7"/>
  <c r="E152" i="16" s="1"/>
  <c r="AT148" i="7"/>
  <c r="E148" i="16" s="1"/>
  <c r="F164" i="16"/>
  <c r="F163" i="16"/>
  <c r="F162" i="16"/>
  <c r="F161" i="16"/>
  <c r="F160" i="16"/>
  <c r="F159" i="16"/>
  <c r="F158" i="16"/>
  <c r="F157" i="16"/>
  <c r="F156" i="16"/>
  <c r="F155" i="16"/>
  <c r="F154" i="16"/>
  <c r="F153" i="16"/>
  <c r="F152" i="16"/>
  <c r="F151" i="16"/>
  <c r="F150" i="16"/>
  <c r="F149" i="16"/>
  <c r="F148" i="16"/>
  <c r="F147" i="16"/>
  <c r="F146" i="16"/>
  <c r="F145" i="16"/>
  <c r="AT141" i="7"/>
  <c r="E141" i="16" s="1"/>
  <c r="AT137" i="7"/>
  <c r="E137" i="16" s="1"/>
  <c r="AT133" i="7"/>
  <c r="E133" i="16" s="1"/>
  <c r="AT129" i="7"/>
  <c r="E129" i="16" s="1"/>
  <c r="AT125" i="7"/>
  <c r="E125" i="16" s="1"/>
  <c r="F141" i="16"/>
  <c r="F139" i="16"/>
  <c r="F137" i="16"/>
  <c r="F135" i="16"/>
  <c r="F133" i="16"/>
  <c r="F131" i="16"/>
  <c r="F129" i="16"/>
  <c r="F127" i="16"/>
  <c r="F125" i="16"/>
  <c r="F123" i="16"/>
  <c r="AT116" i="7"/>
  <c r="E116" i="16" s="1"/>
  <c r="AT114" i="7"/>
  <c r="E114" i="16" s="1"/>
  <c r="AT110" i="7"/>
  <c r="E110" i="16" s="1"/>
  <c r="AT106" i="7"/>
  <c r="E106" i="16" s="1"/>
  <c r="AT102" i="7"/>
  <c r="E102" i="16" s="1"/>
  <c r="AT99" i="7"/>
  <c r="E99" i="16" s="1"/>
  <c r="AT85" i="7"/>
  <c r="E85" i="16" s="1"/>
  <c r="AT94" i="7"/>
  <c r="E94" i="16" s="1"/>
  <c r="AT90" i="7"/>
  <c r="E90" i="16" s="1"/>
  <c r="AT86" i="7"/>
  <c r="E86" i="16" s="1"/>
  <c r="AT81" i="7"/>
  <c r="E81" i="16" s="1"/>
  <c r="AT77" i="7"/>
  <c r="E77" i="16" s="1"/>
  <c r="AT70" i="7"/>
  <c r="E70" i="16" s="1"/>
  <c r="AT66" i="7"/>
  <c r="E66" i="16" s="1"/>
  <c r="AT62" i="7"/>
  <c r="E62" i="16" s="1"/>
  <c r="AT58" i="7"/>
  <c r="E58" i="16" s="1"/>
  <c r="AT53" i="7"/>
  <c r="E53" i="16" s="1"/>
  <c r="AT44" i="7"/>
  <c r="E44" i="16" s="1"/>
  <c r="AT40" i="7"/>
  <c r="E40" i="16" s="1"/>
  <c r="AT36" i="7"/>
  <c r="E36" i="16" s="1"/>
  <c r="AT32" i="7"/>
  <c r="E32" i="16" s="1"/>
  <c r="F46" i="16"/>
  <c r="F44" i="16"/>
  <c r="F42" i="16"/>
  <c r="F40" i="16"/>
  <c r="F38" i="16"/>
  <c r="F36" i="16"/>
  <c r="F34" i="16"/>
  <c r="F32" i="16"/>
  <c r="F30" i="16"/>
  <c r="F7" i="16"/>
  <c r="F8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6" i="16"/>
  <c r="AT7" i="7"/>
  <c r="E7" i="16" s="1"/>
  <c r="AT8" i="7"/>
  <c r="E8" i="16" s="1"/>
  <c r="AT10" i="7"/>
  <c r="E10" i="16" s="1"/>
  <c r="AT11" i="7"/>
  <c r="E11" i="16" s="1"/>
  <c r="AT12" i="7"/>
  <c r="E12" i="16" s="1"/>
  <c r="AT13" i="7"/>
  <c r="E13" i="16" s="1"/>
  <c r="AT14" i="7"/>
  <c r="E14" i="16" s="1"/>
  <c r="E15" i="16"/>
  <c r="AT16" i="7"/>
  <c r="E16" i="16" s="1"/>
  <c r="AT17" i="7"/>
  <c r="E17" i="16" s="1"/>
  <c r="AT18" i="7"/>
  <c r="E18" i="16" s="1"/>
  <c r="AT19" i="7"/>
  <c r="E19" i="16" s="1"/>
  <c r="AT20" i="7"/>
  <c r="E20" i="16" s="1"/>
  <c r="AT21" i="7"/>
  <c r="E21" i="16" s="1"/>
  <c r="AT22" i="7"/>
  <c r="E22" i="16" s="1"/>
  <c r="AT23" i="7"/>
  <c r="E23" i="16" s="1"/>
  <c r="AT24" i="7"/>
  <c r="E24" i="16" s="1"/>
  <c r="AT25" i="7"/>
  <c r="E25" i="16" s="1"/>
  <c r="AT6" i="7"/>
  <c r="E6" i="16" s="1"/>
  <c r="I255" i="16" l="1"/>
  <c r="I269" i="16"/>
  <c r="E423" i="16"/>
  <c r="E123" i="16"/>
  <c r="E124" i="16"/>
  <c r="E83" i="16"/>
  <c r="E31" i="16"/>
  <c r="E43" i="16"/>
  <c r="D423" i="16"/>
  <c r="D310" i="16"/>
  <c r="D311" i="16"/>
  <c r="D303" i="16"/>
  <c r="I261" i="16"/>
  <c r="I263" i="16"/>
  <c r="I268" i="16"/>
  <c r="I270" i="16"/>
  <c r="I272" i="16"/>
  <c r="I262" i="16"/>
  <c r="I264" i="16"/>
  <c r="I267" i="16"/>
  <c r="I271" i="16"/>
  <c r="F439" i="16"/>
  <c r="F310" i="16"/>
  <c r="F311" i="16"/>
  <c r="E318" i="16"/>
  <c r="E305" i="16"/>
  <c r="E324" i="16"/>
  <c r="E307" i="16"/>
  <c r="E310" i="16"/>
  <c r="E311" i="16"/>
  <c r="F309" i="16"/>
  <c r="F334" i="16"/>
  <c r="E316" i="16"/>
  <c r="E303" i="16"/>
  <c r="E304" i="16"/>
  <c r="E323" i="16"/>
  <c r="E308" i="16"/>
  <c r="E309" i="16"/>
  <c r="E334" i="16"/>
  <c r="I265" i="16"/>
  <c r="I233" i="16"/>
  <c r="I232" i="16"/>
  <c r="I340" i="16"/>
  <c r="I342" i="16"/>
  <c r="I339" i="16"/>
  <c r="I341" i="16"/>
  <c r="AT7" i="1"/>
  <c r="D7" i="16" s="1"/>
  <c r="AT8" i="1"/>
  <c r="D8" i="16" s="1"/>
  <c r="AT10" i="1"/>
  <c r="D10" i="16" s="1"/>
  <c r="D11" i="16"/>
  <c r="D12" i="16"/>
  <c r="AT13" i="1"/>
  <c r="D13" i="16" s="1"/>
  <c r="AT14" i="1"/>
  <c r="D14" i="16" s="1"/>
  <c r="AT15" i="1"/>
  <c r="D15" i="16" s="1"/>
  <c r="AT16" i="1"/>
  <c r="D16" i="16" s="1"/>
  <c r="AT17" i="1"/>
  <c r="D17" i="16" s="1"/>
  <c r="AT18" i="1"/>
  <c r="D18" i="16" s="1"/>
  <c r="AT19" i="1"/>
  <c r="D19" i="16" s="1"/>
  <c r="AT20" i="1"/>
  <c r="D20" i="16" s="1"/>
  <c r="AT21" i="1"/>
  <c r="D21" i="16" s="1"/>
  <c r="AT22" i="1"/>
  <c r="D22" i="16" s="1"/>
  <c r="AT23" i="1"/>
  <c r="D23" i="16" s="1"/>
  <c r="AT24" i="1"/>
  <c r="D24" i="16" s="1"/>
  <c r="AT25" i="1"/>
  <c r="D25" i="16" s="1"/>
  <c r="AT29" i="1"/>
  <c r="D29" i="16" s="1"/>
  <c r="AT30" i="1"/>
  <c r="D30" i="16" s="1"/>
  <c r="AT31" i="1"/>
  <c r="AT32" i="1"/>
  <c r="D32" i="16" s="1"/>
  <c r="AT33" i="1"/>
  <c r="D33" i="16" s="1"/>
  <c r="AT34" i="1"/>
  <c r="D34" i="16" s="1"/>
  <c r="AT35" i="1"/>
  <c r="D35" i="16" s="1"/>
  <c r="AT36" i="1"/>
  <c r="D36" i="16" s="1"/>
  <c r="AT37" i="1"/>
  <c r="D37" i="16" s="1"/>
  <c r="AT38" i="1"/>
  <c r="D38" i="16" s="1"/>
  <c r="AT39" i="1"/>
  <c r="D39" i="16" s="1"/>
  <c r="AT40" i="1"/>
  <c r="D40" i="16" s="1"/>
  <c r="AT41" i="1"/>
  <c r="D41" i="16" s="1"/>
  <c r="AT42" i="1"/>
  <c r="D42" i="16" s="1"/>
  <c r="AT43" i="1"/>
  <c r="AT44" i="1"/>
  <c r="D44" i="16" s="1"/>
  <c r="AT45" i="1"/>
  <c r="D45" i="16" s="1"/>
  <c r="AT46" i="1"/>
  <c r="D46" i="16" s="1"/>
  <c r="AT47" i="1"/>
  <c r="D47" i="16" s="1"/>
  <c r="AT52" i="1"/>
  <c r="D52" i="16" s="1"/>
  <c r="AT53" i="1"/>
  <c r="D53" i="16" s="1"/>
  <c r="AT54" i="1"/>
  <c r="D54" i="16" s="1"/>
  <c r="AT56" i="1"/>
  <c r="D56" i="16" s="1"/>
  <c r="AT57" i="1"/>
  <c r="D57" i="16" s="1"/>
  <c r="AT58" i="1"/>
  <c r="D58" i="16" s="1"/>
  <c r="AT59" i="1"/>
  <c r="D59" i="16" s="1"/>
  <c r="AT60" i="1"/>
  <c r="D60" i="16" s="1"/>
  <c r="AT61" i="1"/>
  <c r="D61" i="16" s="1"/>
  <c r="AT62" i="1"/>
  <c r="D62" i="16" s="1"/>
  <c r="AT63" i="1"/>
  <c r="D63" i="16" s="1"/>
  <c r="AT64" i="1"/>
  <c r="D64" i="16" s="1"/>
  <c r="AT65" i="1"/>
  <c r="D65" i="16" s="1"/>
  <c r="AT66" i="1"/>
  <c r="D66" i="16" s="1"/>
  <c r="AT67" i="1"/>
  <c r="D67" i="16" s="1"/>
  <c r="AT68" i="1"/>
  <c r="D68" i="16" s="1"/>
  <c r="AT69" i="1"/>
  <c r="D69" i="16" s="1"/>
  <c r="AT70" i="1"/>
  <c r="D70" i="16" s="1"/>
  <c r="AT72" i="1"/>
  <c r="D72" i="16" s="1"/>
  <c r="AT76" i="1"/>
  <c r="D76" i="16" s="1"/>
  <c r="AT77" i="1"/>
  <c r="D77" i="16" s="1"/>
  <c r="AT78" i="1"/>
  <c r="D78" i="16" s="1"/>
  <c r="AT79" i="1"/>
  <c r="D79" i="16" s="1"/>
  <c r="AT80" i="1"/>
  <c r="D80" i="16" s="1"/>
  <c r="AT81" i="1"/>
  <c r="D81" i="16" s="1"/>
  <c r="AT82" i="1"/>
  <c r="D82" i="16" s="1"/>
  <c r="AT83" i="1"/>
  <c r="AT84" i="1"/>
  <c r="D84" i="16" s="1"/>
  <c r="AT86" i="1"/>
  <c r="D86" i="16" s="1"/>
  <c r="AT87" i="1"/>
  <c r="D87" i="16" s="1"/>
  <c r="AT88" i="1"/>
  <c r="D88" i="16" s="1"/>
  <c r="AT89" i="1"/>
  <c r="D89" i="16" s="1"/>
  <c r="AT90" i="1"/>
  <c r="D90" i="16" s="1"/>
  <c r="AT91" i="1"/>
  <c r="D91" i="16" s="1"/>
  <c r="AT92" i="1"/>
  <c r="D92" i="16" s="1"/>
  <c r="AT93" i="1"/>
  <c r="D93" i="16" s="1"/>
  <c r="AT94" i="1"/>
  <c r="D94" i="16" s="1"/>
  <c r="AT95" i="1"/>
  <c r="D95" i="16" s="1"/>
  <c r="AT85" i="1"/>
  <c r="AT99" i="1"/>
  <c r="D99" i="16" s="1"/>
  <c r="AT100" i="1"/>
  <c r="D100" i="16" s="1"/>
  <c r="AT101" i="1"/>
  <c r="D101" i="16" s="1"/>
  <c r="AT102" i="1"/>
  <c r="D102" i="16" s="1"/>
  <c r="AT103" i="1"/>
  <c r="D103" i="16" s="1"/>
  <c r="AT104" i="1"/>
  <c r="D104" i="16" s="1"/>
  <c r="AT105" i="1"/>
  <c r="D105" i="16" s="1"/>
  <c r="AT106" i="1"/>
  <c r="D106" i="16" s="1"/>
  <c r="AT107" i="1"/>
  <c r="D107" i="16" s="1"/>
  <c r="AT108" i="1"/>
  <c r="D108" i="16" s="1"/>
  <c r="AT109" i="1"/>
  <c r="D109" i="16" s="1"/>
  <c r="AT110" i="1"/>
  <c r="D110" i="16" s="1"/>
  <c r="AT111" i="1"/>
  <c r="D111" i="16" s="1"/>
  <c r="AT112" i="1"/>
  <c r="D112" i="16" s="1"/>
  <c r="AT113" i="1"/>
  <c r="D113" i="16" s="1"/>
  <c r="AT114" i="1"/>
  <c r="D114" i="16" s="1"/>
  <c r="AT115" i="1"/>
  <c r="D115" i="16" s="1"/>
  <c r="AT117" i="1"/>
  <c r="D117" i="16" s="1"/>
  <c r="AT118" i="1"/>
  <c r="D118" i="16" s="1"/>
  <c r="AT116" i="1"/>
  <c r="AT122" i="1"/>
  <c r="D122" i="16" s="1"/>
  <c r="AT123" i="1"/>
  <c r="AT124" i="1"/>
  <c r="AT125" i="1"/>
  <c r="D125" i="16" s="1"/>
  <c r="AT126" i="1"/>
  <c r="D126" i="16" s="1"/>
  <c r="AT127" i="1"/>
  <c r="D127" i="16" s="1"/>
  <c r="AT128" i="1"/>
  <c r="D128" i="16" s="1"/>
  <c r="AT129" i="1"/>
  <c r="D129" i="16" s="1"/>
  <c r="AT130" i="1"/>
  <c r="D130" i="16" s="1"/>
  <c r="AT131" i="1"/>
  <c r="D131" i="16" s="1"/>
  <c r="AT132" i="1"/>
  <c r="D132" i="16" s="1"/>
  <c r="AT133" i="1"/>
  <c r="D133" i="16" s="1"/>
  <c r="AT134" i="1"/>
  <c r="D134" i="16" s="1"/>
  <c r="AT135" i="1"/>
  <c r="D135" i="16" s="1"/>
  <c r="AT136" i="1"/>
  <c r="D136" i="16" s="1"/>
  <c r="AT137" i="1"/>
  <c r="D137" i="16" s="1"/>
  <c r="AT138" i="1"/>
  <c r="D138" i="16" s="1"/>
  <c r="AT139" i="1"/>
  <c r="D139" i="16" s="1"/>
  <c r="AT140" i="1"/>
  <c r="D140" i="16" s="1"/>
  <c r="AT141" i="1"/>
  <c r="D141" i="16" s="1"/>
  <c r="AT145" i="1"/>
  <c r="D145" i="16" s="1"/>
  <c r="AT146" i="1"/>
  <c r="D146" i="16" s="1"/>
  <c r="AT147" i="1"/>
  <c r="D147" i="16" s="1"/>
  <c r="AT148" i="1"/>
  <c r="D148" i="16" s="1"/>
  <c r="AT149" i="1"/>
  <c r="D149" i="16" s="1"/>
  <c r="AT150" i="1"/>
  <c r="D150" i="16" s="1"/>
  <c r="AT151" i="1"/>
  <c r="D151" i="16" s="1"/>
  <c r="AT152" i="1"/>
  <c r="D152" i="16" s="1"/>
  <c r="AT153" i="1"/>
  <c r="D153" i="16" s="1"/>
  <c r="AT154" i="1"/>
  <c r="D154" i="16" s="1"/>
  <c r="AT155" i="1"/>
  <c r="D155" i="16" s="1"/>
  <c r="AT156" i="1"/>
  <c r="D156" i="16" s="1"/>
  <c r="AT157" i="1"/>
  <c r="D157" i="16" s="1"/>
  <c r="AT158" i="1"/>
  <c r="D158" i="16" s="1"/>
  <c r="AT159" i="1"/>
  <c r="D159" i="16" s="1"/>
  <c r="AT160" i="1"/>
  <c r="D160" i="16" s="1"/>
  <c r="AT161" i="1"/>
  <c r="D161" i="16" s="1"/>
  <c r="AT162" i="1"/>
  <c r="D162" i="16" s="1"/>
  <c r="AT163" i="1"/>
  <c r="D163" i="16" s="1"/>
  <c r="AT164" i="1"/>
  <c r="D164" i="16" s="1"/>
  <c r="AT168" i="1"/>
  <c r="D168" i="16" s="1"/>
  <c r="AT169" i="1"/>
  <c r="D169" i="16" s="1"/>
  <c r="AT170" i="1"/>
  <c r="D170" i="16" s="1"/>
  <c r="AT171" i="1"/>
  <c r="D171" i="16" s="1"/>
  <c r="AT172" i="1"/>
  <c r="D172" i="16" s="1"/>
  <c r="AT173" i="1"/>
  <c r="D173" i="16" s="1"/>
  <c r="AT174" i="1"/>
  <c r="D174" i="16" s="1"/>
  <c r="AT175" i="1"/>
  <c r="D175" i="16" s="1"/>
  <c r="AT176" i="1"/>
  <c r="D176" i="16" s="1"/>
  <c r="AT177" i="1"/>
  <c r="D177" i="16" s="1"/>
  <c r="AT178" i="1"/>
  <c r="D178" i="16" s="1"/>
  <c r="AT179" i="1"/>
  <c r="D179" i="16" s="1"/>
  <c r="AT180" i="1"/>
  <c r="D180" i="16" s="1"/>
  <c r="AT181" i="1"/>
  <c r="D181" i="16" s="1"/>
  <c r="AT182" i="1"/>
  <c r="D182" i="16" s="1"/>
  <c r="AT183" i="1"/>
  <c r="D183" i="16" s="1"/>
  <c r="AT184" i="1"/>
  <c r="D184" i="16" s="1"/>
  <c r="AT185" i="1"/>
  <c r="D185" i="16" s="1"/>
  <c r="AT186" i="1"/>
  <c r="D186" i="16" s="1"/>
  <c r="AT187" i="1"/>
  <c r="D187" i="16" s="1"/>
  <c r="AT191" i="1"/>
  <c r="D191" i="16" s="1"/>
  <c r="AT192" i="1"/>
  <c r="D192" i="16" s="1"/>
  <c r="AT193" i="1"/>
  <c r="D193" i="16" s="1"/>
  <c r="AT194" i="1"/>
  <c r="D194" i="16" s="1"/>
  <c r="AT195" i="1"/>
  <c r="D195" i="16" s="1"/>
  <c r="AT196" i="1"/>
  <c r="D196" i="16" s="1"/>
  <c r="AT197" i="1"/>
  <c r="D197" i="16" s="1"/>
  <c r="AT198" i="1"/>
  <c r="D198" i="16" s="1"/>
  <c r="AT199" i="1"/>
  <c r="D199" i="16" s="1"/>
  <c r="AT200" i="1"/>
  <c r="D200" i="16" s="1"/>
  <c r="AT201" i="1"/>
  <c r="D201" i="16" s="1"/>
  <c r="AT202" i="1"/>
  <c r="D202" i="16" s="1"/>
  <c r="AT203" i="1"/>
  <c r="D203" i="16" s="1"/>
  <c r="AT204" i="1"/>
  <c r="D204" i="16" s="1"/>
  <c r="AT205" i="1"/>
  <c r="D205" i="16" s="1"/>
  <c r="AT206" i="1"/>
  <c r="D206" i="16" s="1"/>
  <c r="AT207" i="1"/>
  <c r="D207" i="16" s="1"/>
  <c r="AT208" i="1"/>
  <c r="D208" i="16" s="1"/>
  <c r="AT209" i="1"/>
  <c r="D209" i="16" s="1"/>
  <c r="AT210" i="1"/>
  <c r="D210" i="16" s="1"/>
  <c r="AT214" i="1"/>
  <c r="D214" i="16" s="1"/>
  <c r="AT215" i="1"/>
  <c r="D215" i="16" s="1"/>
  <c r="AT216" i="1"/>
  <c r="D216" i="16" s="1"/>
  <c r="AT217" i="1"/>
  <c r="D217" i="16" s="1"/>
  <c r="AT218" i="1"/>
  <c r="D218" i="16" s="1"/>
  <c r="AT219" i="1"/>
  <c r="D219" i="16" s="1"/>
  <c r="AT220" i="1"/>
  <c r="D220" i="16" s="1"/>
  <c r="AT221" i="1"/>
  <c r="D221" i="16" s="1"/>
  <c r="AT223" i="1"/>
  <c r="D223" i="16" s="1"/>
  <c r="AT6" i="1"/>
  <c r="D6" i="16" s="1"/>
  <c r="D440" i="16" l="1"/>
  <c r="E439" i="16"/>
  <c r="D124" i="16"/>
  <c r="D123" i="16"/>
  <c r="D83" i="16"/>
  <c r="D43" i="16"/>
  <c r="D31" i="16"/>
  <c r="I154" i="16"/>
  <c r="F440" i="16"/>
  <c r="F441" i="16" s="1"/>
  <c r="E440" i="16"/>
  <c r="E441" i="16" s="1"/>
  <c r="D116" i="16"/>
  <c r="I116" i="16" s="1"/>
  <c r="D85" i="16"/>
  <c r="I85" i="16" s="1"/>
  <c r="I222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52" i="16"/>
  <c r="I53" i="16"/>
  <c r="I54" i="16"/>
  <c r="I56" i="16"/>
  <c r="I57" i="16"/>
  <c r="I58" i="16"/>
  <c r="I82" i="16"/>
  <c r="I84" i="16"/>
  <c r="I87" i="16"/>
  <c r="I89" i="16"/>
  <c r="I91" i="16"/>
  <c r="I93" i="16"/>
  <c r="I95" i="16"/>
  <c r="I99" i="16"/>
  <c r="I101" i="16"/>
  <c r="I103" i="16"/>
  <c r="I105" i="16"/>
  <c r="I107" i="16"/>
  <c r="I108" i="16"/>
  <c r="I109" i="16"/>
  <c r="I110" i="16"/>
  <c r="I111" i="16"/>
  <c r="I112" i="16"/>
  <c r="I113" i="16"/>
  <c r="I114" i="16"/>
  <c r="I115" i="16"/>
  <c r="I153" i="16"/>
  <c r="I155" i="16"/>
  <c r="I157" i="16"/>
  <c r="I159" i="16"/>
  <c r="I161" i="16"/>
  <c r="I163" i="16"/>
  <c r="I168" i="16"/>
  <c r="I170" i="16"/>
  <c r="I172" i="16"/>
  <c r="I174" i="16"/>
  <c r="I176" i="16"/>
  <c r="I178" i="16"/>
  <c r="I180" i="16"/>
  <c r="I182" i="16"/>
  <c r="I184" i="16"/>
  <c r="I186" i="16"/>
  <c r="I191" i="16"/>
  <c r="I193" i="16"/>
  <c r="I195" i="16"/>
  <c r="I197" i="16"/>
  <c r="I199" i="16"/>
  <c r="I200" i="16"/>
  <c r="I201" i="16"/>
  <c r="I202" i="16"/>
  <c r="I203" i="16"/>
  <c r="I204" i="16"/>
  <c r="I205" i="16"/>
  <c r="I206" i="16"/>
  <c r="I207" i="16"/>
  <c r="I208" i="16"/>
  <c r="I209" i="16"/>
  <c r="I214" i="16"/>
  <c r="I216" i="16"/>
  <c r="I218" i="16"/>
  <c r="I220" i="16"/>
  <c r="I223" i="16"/>
  <c r="I227" i="16"/>
  <c r="I229" i="16"/>
  <c r="I231" i="16"/>
  <c r="I236" i="16"/>
  <c r="I237" i="16"/>
  <c r="I238" i="16"/>
  <c r="I239" i="16"/>
  <c r="I240" i="16"/>
  <c r="I241" i="16"/>
  <c r="I242" i="16"/>
  <c r="I243" i="16"/>
  <c r="I244" i="16"/>
  <c r="I245" i="16"/>
  <c r="I285" i="16"/>
  <c r="I286" i="16"/>
  <c r="I287" i="16"/>
  <c r="I288" i="16"/>
  <c r="I289" i="16"/>
  <c r="I290" i="16"/>
  <c r="I291" i="16"/>
  <c r="I292" i="16"/>
  <c r="I293" i="16"/>
  <c r="I315" i="16"/>
  <c r="I317" i="16"/>
  <c r="I319" i="16"/>
  <c r="I320" i="16"/>
  <c r="I321" i="16"/>
  <c r="I322" i="16"/>
  <c r="I323" i="16"/>
  <c r="I324" i="16"/>
  <c r="I325" i="16"/>
  <c r="I326" i="16"/>
  <c r="I327" i="16"/>
  <c r="I328" i="16"/>
  <c r="I329" i="16"/>
  <c r="I330" i="16"/>
  <c r="I331" i="16"/>
  <c r="I332" i="16"/>
  <c r="I333" i="16"/>
  <c r="I334" i="16"/>
  <c r="I338" i="16"/>
  <c r="I352" i="16"/>
  <c r="I353" i="16"/>
  <c r="I354" i="16"/>
  <c r="I355" i="16"/>
  <c r="I356" i="16"/>
  <c r="I357" i="16"/>
  <c r="I358" i="16"/>
  <c r="I359" i="16"/>
  <c r="I363" i="16"/>
  <c r="I364" i="16"/>
  <c r="I365" i="16"/>
  <c r="I367" i="16"/>
  <c r="I368" i="16"/>
  <c r="I369" i="16"/>
  <c r="I370" i="16"/>
  <c r="I371" i="16"/>
  <c r="I372" i="16"/>
  <c r="I373" i="16"/>
  <c r="I374" i="16"/>
  <c r="I375" i="16"/>
  <c r="I376" i="16"/>
  <c r="I377" i="16"/>
  <c r="I378" i="16"/>
  <c r="I379" i="16"/>
  <c r="I380" i="16"/>
  <c r="I382" i="16"/>
  <c r="I386" i="16"/>
  <c r="I387" i="16"/>
  <c r="I388" i="16"/>
  <c r="I389" i="16"/>
  <c r="I391" i="16"/>
  <c r="I392" i="16"/>
  <c r="I393" i="16"/>
  <c r="I394" i="16"/>
  <c r="I395" i="16"/>
  <c r="I397" i="16"/>
  <c r="I398" i="16"/>
  <c r="I399" i="16"/>
  <c r="I400" i="16"/>
  <c r="I401" i="16"/>
  <c r="I413" i="16"/>
  <c r="I414" i="16"/>
  <c r="I415" i="16"/>
  <c r="I416" i="16"/>
  <c r="I417" i="16"/>
  <c r="I418" i="16"/>
  <c r="I419" i="16"/>
  <c r="I420" i="16"/>
  <c r="I421" i="16"/>
  <c r="I422" i="16"/>
  <c r="I423" i="16"/>
  <c r="I424" i="16"/>
  <c r="I425" i="16"/>
  <c r="I426" i="16"/>
  <c r="I427" i="16"/>
  <c r="I428" i="16"/>
  <c r="I429" i="16"/>
  <c r="I430" i="16"/>
  <c r="I431" i="16"/>
  <c r="D439" i="16" l="1"/>
  <c r="D441" i="16" s="1"/>
  <c r="I284" i="16"/>
  <c r="I282" i="16"/>
  <c r="I280" i="16"/>
  <c r="I278" i="16"/>
  <c r="I273" i="16"/>
  <c r="I318" i="16"/>
  <c r="I316" i="16"/>
  <c r="I310" i="16"/>
  <c r="I308" i="16"/>
  <c r="I304" i="16"/>
  <c r="I297" i="16"/>
  <c r="I295" i="16"/>
  <c r="I283" i="16"/>
  <c r="I281" i="16"/>
  <c r="I279" i="16"/>
  <c r="I274" i="16"/>
  <c r="I260" i="16"/>
  <c r="I258" i="16"/>
  <c r="I256" i="16"/>
  <c r="I249" i="16"/>
  <c r="I247" i="16"/>
  <c r="I234" i="16"/>
  <c r="I230" i="16"/>
  <c r="I228" i="16"/>
  <c r="I198" i="16"/>
  <c r="I196" i="16"/>
  <c r="I194" i="16"/>
  <c r="I192" i="16"/>
  <c r="I187" i="16"/>
  <c r="I185" i="16"/>
  <c r="I183" i="16"/>
  <c r="I181" i="16"/>
  <c r="I179" i="16"/>
  <c r="I177" i="16"/>
  <c r="I66" i="16"/>
  <c r="I64" i="16"/>
  <c r="I62" i="16"/>
  <c r="I60" i="16"/>
  <c r="I32" i="16"/>
  <c r="I30" i="16"/>
  <c r="I25" i="16"/>
  <c r="I23" i="16"/>
  <c r="I21" i="16"/>
  <c r="I19" i="16"/>
  <c r="I128" i="16"/>
  <c r="I126" i="16"/>
  <c r="I124" i="16"/>
  <c r="I122" i="16"/>
  <c r="I118" i="16"/>
  <c r="I151" i="16"/>
  <c r="I149" i="16"/>
  <c r="I147" i="16"/>
  <c r="I145" i="16"/>
  <c r="I140" i="16"/>
  <c r="I138" i="16"/>
  <c r="I136" i="16"/>
  <c r="I134" i="16"/>
  <c r="I132" i="16"/>
  <c r="I130" i="16"/>
  <c r="I80" i="16"/>
  <c r="I78" i="16"/>
  <c r="I76" i="16"/>
  <c r="I69" i="16"/>
  <c r="I67" i="16"/>
  <c r="I65" i="16"/>
  <c r="I63" i="16"/>
  <c r="I61" i="16"/>
  <c r="I59" i="16"/>
  <c r="I81" i="16"/>
  <c r="I79" i="16"/>
  <c r="I77" i="16"/>
  <c r="I72" i="16"/>
  <c r="I70" i="16"/>
  <c r="I68" i="16"/>
  <c r="I6" i="16"/>
  <c r="I10" i="16"/>
  <c r="I8" i="16"/>
  <c r="I33" i="16"/>
  <c r="I31" i="16"/>
  <c r="I29" i="16"/>
  <c r="I24" i="16"/>
  <c r="I22" i="16"/>
  <c r="I20" i="16"/>
  <c r="I18" i="16"/>
  <c r="I16" i="16"/>
  <c r="I14" i="16"/>
  <c r="I12" i="16"/>
  <c r="I311" i="16"/>
  <c r="I309" i="16"/>
  <c r="I307" i="16"/>
  <c r="I305" i="16"/>
  <c r="I303" i="16"/>
  <c r="I298" i="16"/>
  <c r="I296" i="16"/>
  <c r="I259" i="16"/>
  <c r="I257" i="16"/>
  <c r="I248" i="16"/>
  <c r="I246" i="16"/>
  <c r="I221" i="16"/>
  <c r="I219" i="16"/>
  <c r="I217" i="16"/>
  <c r="I215" i="16"/>
  <c r="I210" i="16"/>
  <c r="I175" i="16"/>
  <c r="I173" i="16"/>
  <c r="I171" i="16"/>
  <c r="I169" i="16"/>
  <c r="I164" i="16"/>
  <c r="I162" i="16"/>
  <c r="I160" i="16"/>
  <c r="I158" i="16"/>
  <c r="I156" i="16"/>
  <c r="I127" i="16"/>
  <c r="I125" i="16"/>
  <c r="I123" i="16"/>
  <c r="I117" i="16"/>
  <c r="I152" i="16"/>
  <c r="I150" i="16"/>
  <c r="I148" i="16"/>
  <c r="I146" i="16"/>
  <c r="I141" i="16"/>
  <c r="I139" i="16"/>
  <c r="I137" i="16"/>
  <c r="I135" i="16"/>
  <c r="I133" i="16"/>
  <c r="I131" i="16"/>
  <c r="I129" i="16"/>
  <c r="I104" i="16"/>
  <c r="I102" i="16"/>
  <c r="I100" i="16"/>
  <c r="I94" i="16"/>
  <c r="I92" i="16"/>
  <c r="I90" i="16"/>
  <c r="I88" i="16"/>
  <c r="I86" i="16"/>
  <c r="I83" i="16"/>
  <c r="I17" i="16"/>
  <c r="I15" i="16"/>
  <c r="I13" i="16"/>
  <c r="I11" i="16"/>
  <c r="I106" i="16"/>
  <c r="I7" i="16"/>
  <c r="J192" i="16" l="1"/>
  <c r="J169" i="16"/>
  <c r="J30" i="16"/>
  <c r="J215" i="16"/>
  <c r="J54" i="16"/>
  <c r="J228" i="16"/>
  <c r="J77" i="16"/>
  <c r="J123" i="16"/>
  <c r="J7" i="16"/>
  <c r="J146" i="16"/>
  <c r="J100" i="16"/>
  <c r="I440" i="16"/>
  <c r="I439" i="16"/>
  <c r="AV6" i="7"/>
  <c r="AZ6" i="7" s="1"/>
  <c r="I441" i="16" l="1"/>
  <c r="AV6" i="1"/>
  <c r="AV6" i="8"/>
  <c r="AZ6" i="8" s="1"/>
  <c r="AX5" i="8" l="1"/>
  <c r="AX5" i="7"/>
  <c r="AW5" i="1"/>
  <c r="AX5" i="1"/>
  <c r="AZ6" i="1"/>
  <c r="AW5" i="7"/>
  <c r="AW5" i="8"/>
  <c r="L5" i="16" l="1"/>
  <c r="M5" i="16"/>
</calcChain>
</file>

<file path=xl/sharedStrings.xml><?xml version="1.0" encoding="utf-8"?>
<sst xmlns="http://schemas.openxmlformats.org/spreadsheetml/2006/main" count="2203" uniqueCount="491">
  <si>
    <t>No</t>
  </si>
  <si>
    <t xml:space="preserve">Name </t>
  </si>
  <si>
    <t xml:space="preserve"> </t>
  </si>
  <si>
    <t>REKAP SHOLAT JAMA'AH</t>
  </si>
  <si>
    <t>IKHWAN</t>
  </si>
  <si>
    <t>AKHWAT</t>
  </si>
  <si>
    <t>Akbar, S.E.I</t>
  </si>
  <si>
    <t>Rian Alfiansyah, S.E.I</t>
  </si>
  <si>
    <t>REKAP TAHSIN-TAHFIDZ</t>
  </si>
  <si>
    <t>REKAP TA'LIM</t>
  </si>
  <si>
    <t>TA'LIM</t>
  </si>
  <si>
    <t>TAHAJJUD</t>
  </si>
  <si>
    <t>PUASA</t>
  </si>
  <si>
    <t>RATA-RATA</t>
  </si>
  <si>
    <t>TAHSIN / TAHFIDZ</t>
  </si>
  <si>
    <t>Abdul Hamid, Lc</t>
  </si>
  <si>
    <t>Muhammad Iqbal</t>
  </si>
  <si>
    <t>Rangga Adithia</t>
  </si>
  <si>
    <t>Lalu Satria Prayuda</t>
  </si>
  <si>
    <t>Adita Dyah Asokawati, S.E.I</t>
  </si>
  <si>
    <t>Lilik Hardianti, S.Si</t>
  </si>
  <si>
    <t>01 - 07</t>
  </si>
  <si>
    <t>PROGRAM MATRIKULASI 2017/2018</t>
  </si>
  <si>
    <t>Moh. Bintang Pamuncak, S.E.I</t>
  </si>
  <si>
    <t xml:space="preserve">NA 4-5 </t>
  </si>
  <si>
    <t>Riski</t>
  </si>
  <si>
    <t>Zaid</t>
  </si>
  <si>
    <t>Alvin</t>
  </si>
  <si>
    <t>Oktober</t>
  </si>
  <si>
    <t>September</t>
  </si>
  <si>
    <t>Dina Maharani, S.Akun</t>
  </si>
  <si>
    <t>SHOLAT</t>
  </si>
  <si>
    <t>TAHSIN</t>
  </si>
  <si>
    <t>KET.</t>
  </si>
  <si>
    <t>SEMESTER GANJIL</t>
  </si>
  <si>
    <t>Nama</t>
  </si>
  <si>
    <t>Dibawah Target</t>
  </si>
  <si>
    <t>November</t>
  </si>
  <si>
    <t>Desember</t>
  </si>
  <si>
    <t>Januari</t>
  </si>
  <si>
    <t>SJ</t>
  </si>
  <si>
    <t>TT</t>
  </si>
  <si>
    <t>TM</t>
  </si>
  <si>
    <t>RR</t>
  </si>
  <si>
    <t>RATA2 FINAL</t>
  </si>
  <si>
    <t>23 - 29</t>
  </si>
  <si>
    <t>04 - 10</t>
  </si>
  <si>
    <t>11 - 17</t>
  </si>
  <si>
    <t>18 - 24</t>
  </si>
  <si>
    <t>25 - 31</t>
  </si>
  <si>
    <t>MATRICULATION PROGRAM</t>
  </si>
  <si>
    <t>AVERAGE</t>
  </si>
  <si>
    <t>PRAY JAMA'AH</t>
  </si>
  <si>
    <t>Supevisor : Akbar, S.E.I</t>
  </si>
  <si>
    <t>Supevisor : Moh. Bintang Pamuncak, S.E.I</t>
  </si>
  <si>
    <t>Supevisor : Rian Alfiansyah, S.E.I</t>
  </si>
  <si>
    <t>Supevisor : Dina Maharani, S.Akun</t>
  </si>
  <si>
    <t>Supevisor : Lilik Hardianti, S.Si</t>
  </si>
  <si>
    <t>Supevisor : Adita Dyah Asokawati, S.E.I</t>
  </si>
  <si>
    <t>Riyan Aryandi, S.Pd</t>
  </si>
  <si>
    <t>Rizki Akbar Choirullah, S.E.I</t>
  </si>
  <si>
    <t>Agim Muhammad Irsyad Destian</t>
  </si>
  <si>
    <t>Ahmad Rizaldi Maulidan</t>
  </si>
  <si>
    <t>Aldi Gunawan</t>
  </si>
  <si>
    <t>Amin Bauw</t>
  </si>
  <si>
    <t>Ammar Fariqi Syafitra</t>
  </si>
  <si>
    <t>Andi Baso Ridho Mangga Barani</t>
  </si>
  <si>
    <t>Aziz Guntur</t>
  </si>
  <si>
    <t>Darwin Iriwanas</t>
  </si>
  <si>
    <t>Dhiya Urrahman Al Fatih</t>
  </si>
  <si>
    <t>Fakhri Fathurahman Kusuma</t>
  </si>
  <si>
    <t>Fakhrie Jihadi A A M</t>
  </si>
  <si>
    <t>Firman Abdoel Syahril</t>
  </si>
  <si>
    <t>Mohammad Ilham Shiddiq</t>
  </si>
  <si>
    <t>Muhammad Faris Naufal Hilmi</t>
  </si>
  <si>
    <t>Muhammad Naufal Irfan</t>
  </si>
  <si>
    <t>Muhammad Rijal Anshorulloh</t>
  </si>
  <si>
    <t>Nur Rachmadi Zul Fahmi</t>
  </si>
  <si>
    <t>Shofiyullah</t>
  </si>
  <si>
    <t>Susilo Ahmad Efendi</t>
  </si>
  <si>
    <t>Ammarruh Jihad</t>
  </si>
  <si>
    <t>Andhika Galih Hartono</t>
  </si>
  <si>
    <t>Derry Drajat Firdaus</t>
  </si>
  <si>
    <t>Dzaki Bustami</t>
  </si>
  <si>
    <t>Gilang Gunawan</t>
  </si>
  <si>
    <t>Haikal Malik Zulfan</t>
  </si>
  <si>
    <t>Ikhsan Fitrah Mahendra</t>
  </si>
  <si>
    <t>Izzudin Hikmatyar Almadani</t>
  </si>
  <si>
    <t>Muhammad Akbar Rezaldi</t>
  </si>
  <si>
    <t>Muhammad Azzam Lubis</t>
  </si>
  <si>
    <t>Muhammad Faiq Abdullah Syafi'E</t>
  </si>
  <si>
    <t>Muhammad Ihsan Muttaqi</t>
  </si>
  <si>
    <t>Muhammad Raihan Gunawan</t>
  </si>
  <si>
    <t>Muhammad Romadhani</t>
  </si>
  <si>
    <t>Muhammad Sofyan Meram</t>
  </si>
  <si>
    <t>Nurjayadi</t>
  </si>
  <si>
    <t>Rabih Huraibi</t>
  </si>
  <si>
    <t>Rizcky Ilham Erlansyah</t>
  </si>
  <si>
    <t>Salim Husein</t>
  </si>
  <si>
    <t>Samun Al-Ghozi</t>
  </si>
  <si>
    <t>Abdullah Az Zahid</t>
  </si>
  <si>
    <t>Alauddin Naufal Assiraj, S.E.I</t>
  </si>
  <si>
    <t>Alfasha Naufal Kurniawan</t>
  </si>
  <si>
    <t>Fadhlullah Akmal Makarim</t>
  </si>
  <si>
    <t xml:space="preserve">Fakhry Febry Muhammad Wildan </t>
  </si>
  <si>
    <t>Febriyanto Andira Bakti</t>
  </si>
  <si>
    <t>Ferdiansyah</t>
  </si>
  <si>
    <t>Imam Mustofa Zia Ul Haq</t>
  </si>
  <si>
    <t>Iqomuddien Muhammad</t>
  </si>
  <si>
    <t>Irfan Hanif Ibrahim</t>
  </si>
  <si>
    <t>Khoir Hermansyah</t>
  </si>
  <si>
    <t>Kresna Bayu Rizki</t>
  </si>
  <si>
    <t>Logi Afisma</t>
  </si>
  <si>
    <t>M. Rifqi Saepurohmat</t>
  </si>
  <si>
    <t>Muhammad Baijury</t>
  </si>
  <si>
    <t>Muhammad Rayhan Naufal</t>
  </si>
  <si>
    <t>Redha Fauzannur</t>
  </si>
  <si>
    <t>Sajidin</t>
  </si>
  <si>
    <t>Sardiansyah</t>
  </si>
  <si>
    <t>Sulthan Muhammad Rezka A. F.</t>
  </si>
  <si>
    <t>Wira Prasetya</t>
  </si>
  <si>
    <t>Achmad Rizalul Fitri</t>
  </si>
  <si>
    <t>Arfin Imanullah</t>
  </si>
  <si>
    <t>Adam Ridhoansyah Sileuw</t>
  </si>
  <si>
    <t>Aditya Zuhal Pratama</t>
  </si>
  <si>
    <t>Ahmad Furqon</t>
  </si>
  <si>
    <t>Ahmad Muhaimin</t>
  </si>
  <si>
    <t>Ahmad Zulhamsyah</t>
  </si>
  <si>
    <t>Alif Dzakwan Abdurrahman</t>
  </si>
  <si>
    <t>Bachremi Fananda</t>
  </si>
  <si>
    <t>Hernando Maulana Pratama</t>
  </si>
  <si>
    <t>Muhammad Tegar Iman</t>
  </si>
  <si>
    <t>Muhammad Zidan Ghazali</t>
  </si>
  <si>
    <t>Rizkhy Derio Putra</t>
  </si>
  <si>
    <t>Sahdan Rabo</t>
  </si>
  <si>
    <t>Sahlan Abbas</t>
  </si>
  <si>
    <t>Sayyid Ibadurrahman</t>
  </si>
  <si>
    <t>Suhardam Ikarupan</t>
  </si>
  <si>
    <t>Tubagus Hasan Fauzi</t>
  </si>
  <si>
    <t xml:space="preserve">Ujang Rahmat Mokan </t>
  </si>
  <si>
    <t>Willy Asyraf Ramadhan</t>
  </si>
  <si>
    <t>Ahmat Parizi</t>
  </si>
  <si>
    <t>Fahmi Al Hadi, S.Ak</t>
  </si>
  <si>
    <t>Arjuna Ikhsanul Qudsi</t>
  </si>
  <si>
    <t>Fachru Rahmatullah</t>
  </si>
  <si>
    <t>Fadli Hamdi</t>
  </si>
  <si>
    <t>Firman Ali Haydar Eka Pratama</t>
  </si>
  <si>
    <t>Helmi Munadhiya Aziz</t>
  </si>
  <si>
    <t>Ikbal Sanusi</t>
  </si>
  <si>
    <t>M. Afif Yasykur</t>
  </si>
  <si>
    <t>Mochammad Rifat Bhyrul Walidail</t>
  </si>
  <si>
    <t>Mufti Izzi Hawarie</t>
  </si>
  <si>
    <t>Muhammad Abdullah Faqih</t>
  </si>
  <si>
    <t>Muhammad Ammar</t>
  </si>
  <si>
    <t>Muhammad Faraghy Hasan</t>
  </si>
  <si>
    <t>Muhammad Iqbal Yusuf Khoiruddin</t>
  </si>
  <si>
    <t>Muhammad Nafis Rizkiansyah</t>
  </si>
  <si>
    <t>Muhammad Rauf Hidayatulloh</t>
  </si>
  <si>
    <t>Wahlul Hidayat</t>
  </si>
  <si>
    <t>Yahya Ayashi Muhammad</t>
  </si>
  <si>
    <t>Adam Abdurrohman</t>
  </si>
  <si>
    <t>M. Sirril Wafa</t>
  </si>
  <si>
    <t>Alan Zakaria Putra</t>
  </si>
  <si>
    <t>Clyvzmaxter Azhzhahir Paath</t>
  </si>
  <si>
    <t>Fauzan Azhima</t>
  </si>
  <si>
    <t>Firza Andini</t>
  </si>
  <si>
    <t>Irwansah</t>
  </si>
  <si>
    <t>Lalu Mifta Respati Rizki</t>
  </si>
  <si>
    <t>M. Fitrah Syawal Anny</t>
  </si>
  <si>
    <t>M. Novan Rizki Ananda</t>
  </si>
  <si>
    <t>Muhammad Azmi Al Khawarizmi</t>
  </si>
  <si>
    <t>Muhammad Habiburrahman</t>
  </si>
  <si>
    <t>Muhammad Padli</t>
  </si>
  <si>
    <t>Muhammad Taqy Shandyka</t>
  </si>
  <si>
    <t>Naufal Ismail</t>
  </si>
  <si>
    <t>Naufal Rizqullah Al Banjari</t>
  </si>
  <si>
    <t>Rofi Fakhridhina</t>
  </si>
  <si>
    <t>Suhendra</t>
  </si>
  <si>
    <t>Taufiq Atthallah Rifqi</t>
  </si>
  <si>
    <t xml:space="preserve">Yudha Agustiardito Saputra </t>
  </si>
  <si>
    <t>Zulfan Andillah</t>
  </si>
  <si>
    <t>Abdul Rozak Sidiq</t>
  </si>
  <si>
    <t>Abdullah Difa</t>
  </si>
  <si>
    <t>Agisni Abimanyu</t>
  </si>
  <si>
    <t>Akbar Kurnia Reqil</t>
  </si>
  <si>
    <t>Aulia Raihan Hafiz</t>
  </si>
  <si>
    <t>Dimas Rizky Satria</t>
  </si>
  <si>
    <t>Farras Nurkamal</t>
  </si>
  <si>
    <t>Gian Adit Putra</t>
  </si>
  <si>
    <t>Gunawan Idrus</t>
  </si>
  <si>
    <t>Hafizh Muhammad Fiqri</t>
  </si>
  <si>
    <t>M. Azizi Yanuar</t>
  </si>
  <si>
    <t>M. Fadila Arsalan</t>
  </si>
  <si>
    <t>Mochammad Aufa Shafly</t>
  </si>
  <si>
    <t>Muhamad Fahreza Harvian</t>
  </si>
  <si>
    <t>Muhammad Ash Shiddiqi</t>
  </si>
  <si>
    <t>Muhammad Fevriensyah Raydane</t>
  </si>
  <si>
    <t>Muhammad Irvalino</t>
  </si>
  <si>
    <t>Muhammad Rafli Ferdiansyah</t>
  </si>
  <si>
    <t>Raihan Yahya Ismail</t>
  </si>
  <si>
    <t>Robby Habib Muliawan Lubis</t>
  </si>
  <si>
    <t>Alfi Nugraha Pratama</t>
  </si>
  <si>
    <t>Anas Saifulloh Fatah</t>
  </si>
  <si>
    <t>Bashir Ammar Hakim</t>
  </si>
  <si>
    <t>Burhan Bumfaran</t>
  </si>
  <si>
    <t>Dimas Fadjri Kurniawan</t>
  </si>
  <si>
    <t>Dimas Muhammad Hilman</t>
  </si>
  <si>
    <t>Fauzi Herman</t>
  </si>
  <si>
    <t>Hilmy Askariah</t>
  </si>
  <si>
    <t>Ilhaam Prayudi Satrioprayitno</t>
  </si>
  <si>
    <t>Muhamad Idris</t>
  </si>
  <si>
    <t>Muhammad Agung Perkasa</t>
  </si>
  <si>
    <t>Muhammad Farhan Rabbani</t>
  </si>
  <si>
    <t>Muhammad Fathi Mustaghfirin</t>
  </si>
  <si>
    <t>Muhammad Raihan</t>
  </si>
  <si>
    <t>Muhammad Syafiq Hulaimi</t>
  </si>
  <si>
    <t>Muhammad Syamsul Bahri</t>
  </si>
  <si>
    <t>Riyon Maranto</t>
  </si>
  <si>
    <t>Suhendri</t>
  </si>
  <si>
    <t>Zahran Hanawa</t>
  </si>
  <si>
    <t>Zulkifli Zainudin</t>
  </si>
  <si>
    <t>Abdillah Pasha Alrizq</t>
  </si>
  <si>
    <t>Agung Pratama</t>
  </si>
  <si>
    <t>Alif Muliawan</t>
  </si>
  <si>
    <t>Elpan Handriansyah</t>
  </si>
  <si>
    <t>Fahmi Syaputra</t>
  </si>
  <si>
    <t>Farhan</t>
  </si>
  <si>
    <t xml:space="preserve">Fathan Wiyoko </t>
  </si>
  <si>
    <t>Mohammad Syarofi Daumanhuri</t>
  </si>
  <si>
    <t>Muhammad Assegaf Gatot Subagyo</t>
  </si>
  <si>
    <t>Muhammad Mirza Alhafiizh</t>
  </si>
  <si>
    <t>Muhammad Redzky Kemal Syarbini</t>
  </si>
  <si>
    <t>Nasrul Azhar</t>
  </si>
  <si>
    <t>Rama Aqila Fauzan</t>
  </si>
  <si>
    <t>Rezali Saputra</t>
  </si>
  <si>
    <t>Rifaldi S. Kadir</t>
  </si>
  <si>
    <t>Riski Agung Saputra</t>
  </si>
  <si>
    <t>Risno Faharuddin</t>
  </si>
  <si>
    <t>Saiful Huda</t>
  </si>
  <si>
    <t>Zainudin Mau</t>
  </si>
  <si>
    <t>Ari Dezan Alfarishi</t>
  </si>
  <si>
    <t>Athfali Muhamad Rahman</t>
  </si>
  <si>
    <t>Daffa Febrian Putra Ramdani</t>
  </si>
  <si>
    <t>M. Inggi Pratama</t>
  </si>
  <si>
    <t>Muhammad Ala Zuhair</t>
  </si>
  <si>
    <t>Muhammad Farras</t>
  </si>
  <si>
    <t>Muhammad Habibullah Harahap</t>
  </si>
  <si>
    <t>Yusuf Ahmad En</t>
  </si>
  <si>
    <t>Afida Hatta Tazkia</t>
  </si>
  <si>
    <t>Afifa Rahmadiani P</t>
  </si>
  <si>
    <t>Afifatus Salma</t>
  </si>
  <si>
    <t>Aisyah Hana Bashirah</t>
  </si>
  <si>
    <t>Alya Hanifah</t>
  </si>
  <si>
    <t>Auliya Tasya Annida</t>
  </si>
  <si>
    <t>Baiq Warikatul Hafizah</t>
  </si>
  <si>
    <t>Evania Herindar</t>
  </si>
  <si>
    <t>Farelya Olanie Paramitha</t>
  </si>
  <si>
    <t>Hafizha Nadhira</t>
  </si>
  <si>
    <t>Hanifa Qotrunnada Hayyi</t>
  </si>
  <si>
    <t>Hasna Hanifah</t>
  </si>
  <si>
    <t>Ishmah Azzahra</t>
  </si>
  <si>
    <t xml:space="preserve">Izanatun Najiha </t>
  </si>
  <si>
    <t>Khairunnisa</t>
  </si>
  <si>
    <t>Larasma Mutiara Putri</t>
  </si>
  <si>
    <t>Nabila Fauziah</t>
  </si>
  <si>
    <t>Nafisatul Hidayah</t>
  </si>
  <si>
    <t>Risha Mulya Putri</t>
  </si>
  <si>
    <t>Salsabila Imtinan Syamil</t>
  </si>
  <si>
    <t>Tatial Maulida Putri</t>
  </si>
  <si>
    <t xml:space="preserve">Wahyuni </t>
  </si>
  <si>
    <t>Amanda Dwi Noviyanti</t>
  </si>
  <si>
    <t>Alfrida Yulistia, S.E</t>
  </si>
  <si>
    <t>Ayu Astianti</t>
  </si>
  <si>
    <t>Dewi Sartika Wokanubun</t>
  </si>
  <si>
    <t>Dilla Vindi Jhelvita</t>
  </si>
  <si>
    <t>Lisa Monika</t>
  </si>
  <si>
    <t>Listia Fitriani Lestari</t>
  </si>
  <si>
    <t>Nabila Azzahra</t>
  </si>
  <si>
    <t>Nadiyah Muadzah</t>
  </si>
  <si>
    <t>Novianti La Daera</t>
  </si>
  <si>
    <t>Rahmi Shafa Zahira</t>
  </si>
  <si>
    <t>Raudatul Jannah Lie</t>
  </si>
  <si>
    <t>Rifatul Akmaliyah Rachman</t>
  </si>
  <si>
    <t>Rifda Fauziah</t>
  </si>
  <si>
    <t>Riska Ervina</t>
  </si>
  <si>
    <t xml:space="preserve">Risya Amelia Wibowo </t>
  </si>
  <si>
    <t>Rizky Syafara Zulfa</t>
  </si>
  <si>
    <t>Rosyida Nur Azis</t>
  </si>
  <si>
    <t>Syifa Nurul Maulani</t>
  </si>
  <si>
    <t>Tasya Nindya Mardatillah Hamid</t>
  </si>
  <si>
    <t>Widya Nurul Fatiha</t>
  </si>
  <si>
    <t>Aina Salsabilla</t>
  </si>
  <si>
    <t>Alvianur Ramdani</t>
  </si>
  <si>
    <t>Aprilia Nabela Kesuma</t>
  </si>
  <si>
    <t>Arramaisa Deyacha</t>
  </si>
  <si>
    <t>Arsita Octi Purnamasari</t>
  </si>
  <si>
    <t>Desy Endah Sundari</t>
  </si>
  <si>
    <t>Fadhilah Putri</t>
  </si>
  <si>
    <t>Halifah</t>
  </si>
  <si>
    <t>Hudayatul 'Aini</t>
  </si>
  <si>
    <t>Intan Anggraeni</t>
  </si>
  <si>
    <t>Khofifah Pirda Utami</t>
  </si>
  <si>
    <t>Lela Nurmayanti</t>
  </si>
  <si>
    <t>Nuraviva Azzahra</t>
  </si>
  <si>
    <t>Nuri Ilmi</t>
  </si>
  <si>
    <t>Reynalda Adara Putri Rinaldy</t>
  </si>
  <si>
    <t>Sherena Sholarita Nugraha</t>
  </si>
  <si>
    <t>sherly novianti</t>
  </si>
  <si>
    <t>Shofya Tarafrafat</t>
  </si>
  <si>
    <t>Suci Ariyanti</t>
  </si>
  <si>
    <t>Tasya Arviannisa</t>
  </si>
  <si>
    <t>Tazkiyah Delya Faiza Usman</t>
  </si>
  <si>
    <t>Umi Faridhotam Mahfuzah</t>
  </si>
  <si>
    <t>Diva Azka Karimah, S.E</t>
  </si>
  <si>
    <t>Alifah Ramadhani</t>
  </si>
  <si>
    <t>Dzikrina Fikrotus Salma, S.E</t>
  </si>
  <si>
    <t>Alvy Nur 'Salimah</t>
  </si>
  <si>
    <t>Annisa Salsabila Fitri</t>
  </si>
  <si>
    <t>Azhara Rabbaniah</t>
  </si>
  <si>
    <t>Bakhitah Hisanah Lindi Putri</t>
  </si>
  <si>
    <t>Diah Rachmah Palupiningtyas</t>
  </si>
  <si>
    <t>Dinda Nur Azkiya</t>
  </si>
  <si>
    <t>Elvira Apriyani Suparman</t>
  </si>
  <si>
    <t>Fina Rizkiyah Hasibuan</t>
  </si>
  <si>
    <t>Laili Salma Lathifah</t>
  </si>
  <si>
    <t>Latifa</t>
  </si>
  <si>
    <t>Maharani Qanita Hendrayani Putri</t>
  </si>
  <si>
    <t>Mylla Kusuma</t>
  </si>
  <si>
    <t>Nadia Salsabila</t>
  </si>
  <si>
    <t>Najmi Farah Adiba</t>
  </si>
  <si>
    <t>Qorin Fariha Basya</t>
  </si>
  <si>
    <t>Rosita Sariu</t>
  </si>
  <si>
    <t>Sastri Fitrianingsih</t>
  </si>
  <si>
    <t>Sherina Ramadhani</t>
  </si>
  <si>
    <t>Tiara Widiyanti</t>
  </si>
  <si>
    <t>Aisha Putri Salsabila</t>
  </si>
  <si>
    <t>Ismi Khumaedah, S.E.I</t>
  </si>
  <si>
    <t>Alya Dita Luthfiyah</t>
  </si>
  <si>
    <t>Anisatul Muslikhah</t>
  </si>
  <si>
    <t>Apritasari</t>
  </si>
  <si>
    <t>Ati</t>
  </si>
  <si>
    <t>Baiq Nisa Fida Amelin</t>
  </si>
  <si>
    <t>Billahi Alfa Aqsama</t>
  </si>
  <si>
    <t>Dwi Kuswanti</t>
  </si>
  <si>
    <t>Hamidah Farras Samaah</t>
  </si>
  <si>
    <t>Imtiyaz Amani</t>
  </si>
  <si>
    <t>Nurmina Mansur</t>
  </si>
  <si>
    <t>Nurul Wafa</t>
  </si>
  <si>
    <t>Rahmawati</t>
  </si>
  <si>
    <t>Reska Lestiana</t>
  </si>
  <si>
    <t>Rini Sundari</t>
  </si>
  <si>
    <t>Savira Khoirunnisa</t>
  </si>
  <si>
    <t>Seri Wahyuni</t>
  </si>
  <si>
    <t>Shofiatasya Qonitatussakinah</t>
  </si>
  <si>
    <t>Zahira Qathrun Nada</t>
  </si>
  <si>
    <t>Zahratun Nisa</t>
  </si>
  <si>
    <t>Ade Nurul Hita Alfiani</t>
  </si>
  <si>
    <t>Asfa Asfia</t>
  </si>
  <si>
    <t>Dwi Sintia Wiranti</t>
  </si>
  <si>
    <t>Fatimah Amirah Sayiva</t>
  </si>
  <si>
    <t>Ghaissani Nursabrina Wijaya</t>
  </si>
  <si>
    <t>Gira Arynta</t>
  </si>
  <si>
    <t>Hanifa</t>
  </si>
  <si>
    <t>Hasna Salsabila</t>
  </si>
  <si>
    <t>Intan Noor Savitri</t>
  </si>
  <si>
    <t>Maulidisya Aulia Fahmi</t>
  </si>
  <si>
    <t>Nafisah Rahma Novanti</t>
  </si>
  <si>
    <t>Nur Hafizah</t>
  </si>
  <si>
    <t>Nurhabibah Werfete</t>
  </si>
  <si>
    <t>Nurhasana Puarada</t>
  </si>
  <si>
    <t>Nursia Rumain</t>
  </si>
  <si>
    <t>Salsabila Dwiayu Fajriah</t>
  </si>
  <si>
    <t>Sulistina</t>
  </si>
  <si>
    <t>Susi Anggraeni</t>
  </si>
  <si>
    <t>Tia Nurafifah Handayani</t>
  </si>
  <si>
    <t>Adelina Azzahra Nabila Putri</t>
  </si>
  <si>
    <t>Putri Rizki Istiqomah, S.Akun</t>
  </si>
  <si>
    <t>Alvianty</t>
  </si>
  <si>
    <t>Ananda Noor Shifa</t>
  </si>
  <si>
    <t>Anisa Iriwanas</t>
  </si>
  <si>
    <t>Aqilla Ratu Pertiwi</t>
  </si>
  <si>
    <t>Dian Alifah Salsabila</t>
  </si>
  <si>
    <t>Hamida Rumakat</t>
  </si>
  <si>
    <t>Kirana Putri Nadia Maharani</t>
  </si>
  <si>
    <t>Nadia Harun</t>
  </si>
  <si>
    <t>Najmah Nurul Izzaty</t>
  </si>
  <si>
    <t>Nur Humairah Alulu</t>
  </si>
  <si>
    <t>Rianti Patiran</t>
  </si>
  <si>
    <t>Rivelda Rizky Calista Millenia</t>
  </si>
  <si>
    <t>Sahra Rabbo</t>
  </si>
  <si>
    <t>Siti Fatimah Azzahro</t>
  </si>
  <si>
    <t>Tiara Rahmat Rahim</t>
  </si>
  <si>
    <t>Adentiya Yelita Wiyantari</t>
  </si>
  <si>
    <t>Alya Shabrina Zata Amani</t>
  </si>
  <si>
    <t>Annisa Putri Rahayu Ningsih</t>
  </si>
  <si>
    <t>Annur Athasya Pradnya Wahyudhi</t>
  </si>
  <si>
    <t>Aura Yusti Rahmawati</t>
  </si>
  <si>
    <t>Ayu Sulistiani</t>
  </si>
  <si>
    <t>Baiq Raisya Putri Novalita</t>
  </si>
  <si>
    <t>Dwi Fatonah</t>
  </si>
  <si>
    <t>Firsta Nur Fadilla Wijayanti</t>
  </si>
  <si>
    <t>Ikha Nur Syamsiah</t>
  </si>
  <si>
    <t xml:space="preserve">Putria Ninda Hanifa </t>
  </si>
  <si>
    <t>Sarifat Rumbouw</t>
  </si>
  <si>
    <t>Sarina Rumain</t>
  </si>
  <si>
    <t>Shusuka Nilta Salsabila</t>
  </si>
  <si>
    <t>Siti Elawati</t>
  </si>
  <si>
    <t>Titi Dalila Keliobas</t>
  </si>
  <si>
    <t>Wimala Hermitasari P</t>
  </si>
  <si>
    <t xml:space="preserve">Winda Sari </t>
  </si>
  <si>
    <t>Zulva Skandinaniva Kietha</t>
  </si>
  <si>
    <t>Aisya Putri Asthari</t>
  </si>
  <si>
    <t>Sitty Rabia Mutia Amalia, S.H</t>
  </si>
  <si>
    <t>Aisyah Suci</t>
  </si>
  <si>
    <t>Amirah Nabilla</t>
  </si>
  <si>
    <t>Andini Eka Putri</t>
  </si>
  <si>
    <t>Anjelita Purnasika</t>
  </si>
  <si>
    <t>Artina</t>
  </si>
  <si>
    <t>Dessy Ramdani</t>
  </si>
  <si>
    <t>Erika Juliani</t>
  </si>
  <si>
    <t>Erina Cahya Dewi</t>
  </si>
  <si>
    <t>Fariza Hadiyati</t>
  </si>
  <si>
    <t>Fidi Fadilah</t>
  </si>
  <si>
    <t>Nada Nisrina Marahaini</t>
  </si>
  <si>
    <t xml:space="preserve">Naffa Afifah Adrita </t>
  </si>
  <si>
    <t>Nova Yunita</t>
  </si>
  <si>
    <t>Nurul Khofifah</t>
  </si>
  <si>
    <t>Ratu Shofa Salsabila Puteri</t>
  </si>
  <si>
    <t>Ricka Krisnawati</t>
  </si>
  <si>
    <t>Selly Oktarahmah</t>
  </si>
  <si>
    <t>Tia Sri Wahyuni</t>
  </si>
  <si>
    <t>Ulandari</t>
  </si>
  <si>
    <t>September 2018</t>
  </si>
  <si>
    <t>Oktober 2018</t>
  </si>
  <si>
    <t>November 2018</t>
  </si>
  <si>
    <t>Desember 2018</t>
  </si>
  <si>
    <t>Januari 2018</t>
  </si>
  <si>
    <t>Rata2</t>
  </si>
  <si>
    <t>Muhammad Fatih Ulwan</t>
  </si>
  <si>
    <t>Sapwan Hadi</t>
  </si>
  <si>
    <t>Muhammad Hanafi</t>
  </si>
  <si>
    <t>Uswatun Hasanah</t>
  </si>
  <si>
    <t>Intan Maylinda</t>
  </si>
  <si>
    <t>Ika Hardiyanti</t>
  </si>
  <si>
    <t>Supevisor : Putri Rizki Istiqomah, S.Akun</t>
  </si>
  <si>
    <t>Supevisor : Ismi Khumaedah, S.E.I</t>
  </si>
  <si>
    <t>Supevisor : Dzikrina Fikrotus Salma, S.E</t>
  </si>
  <si>
    <t>Supevisor : Diva Azka Karimah, S.E</t>
  </si>
  <si>
    <t>Supevisor : Rizki Akbar Choirullah, S.E.I</t>
  </si>
  <si>
    <t>Supevisor : Riyan Aryandi, S.Pd</t>
  </si>
  <si>
    <t>Supevisor : Fahmi Al Hadi, S.Ak</t>
  </si>
  <si>
    <t>Supevisor : Alauddin Naufal Assiraj, S.E.I</t>
  </si>
  <si>
    <t>S</t>
  </si>
  <si>
    <t>Sherly novianti</t>
  </si>
  <si>
    <t>Nurul Choeroh</t>
  </si>
  <si>
    <t>Indri Oktarinda</t>
  </si>
  <si>
    <t>H</t>
  </si>
  <si>
    <t>NIM</t>
  </si>
  <si>
    <t>Haekal Farros</t>
  </si>
  <si>
    <t>DINA MAHARANI, S.Akun</t>
  </si>
  <si>
    <t>Fadhilah Istiqomah</t>
  </si>
  <si>
    <t>Faisal Ardiansyah</t>
  </si>
  <si>
    <t>21 - 27</t>
  </si>
  <si>
    <t>28 - Okt 04</t>
  </si>
  <si>
    <t>05 - 11</t>
  </si>
  <si>
    <t>12 - 18</t>
  </si>
  <si>
    <t>19 - 25</t>
  </si>
  <si>
    <t>26 - 1 Okt</t>
  </si>
  <si>
    <t>Elisa Imamil Islah</t>
  </si>
  <si>
    <t>26 - 1 Nov</t>
  </si>
  <si>
    <t>Supevisor : M. Sirril Wafa, S.H</t>
  </si>
  <si>
    <t>RATA-RATA IKHWAN</t>
  </si>
  <si>
    <t>RATA-RATA AKHWAT</t>
  </si>
  <si>
    <t>02 - 08</t>
  </si>
  <si>
    <t>09 - 15</t>
  </si>
  <si>
    <t>16 - 22</t>
  </si>
  <si>
    <t>30 Nov - 06</t>
  </si>
  <si>
    <t>07 - 13</t>
  </si>
  <si>
    <t>14 - 20</t>
  </si>
  <si>
    <t>Des 28 - 03</t>
  </si>
  <si>
    <t>08 - 15</t>
  </si>
  <si>
    <t>Februari 2018</t>
  </si>
  <si>
    <t>U</t>
  </si>
  <si>
    <t>Burhan Rumfaran</t>
  </si>
  <si>
    <t>Supevisor : Arfin Imanullah, S.E</t>
  </si>
  <si>
    <t>Muslim</t>
  </si>
  <si>
    <t>PERIOD SEPTEMBER - JANUARI 03, 2019</t>
  </si>
  <si>
    <t>Supevisor : Abdul Hamid, Lc</t>
  </si>
  <si>
    <t>PRAY JAMA'AHSHALAT</t>
  </si>
  <si>
    <t>Pembina Mahasiswa : Alfrida Yulistia, S.E</t>
  </si>
  <si>
    <t>Periode 23-29 November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</si>
</sst>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_);_(* \(#,##0\);_(* &quot;-&quot;_);_(@_)"/>
    <numFmt numFmtId="165" formatCode="_(* #,##0.00_);_(* \(#,##0.00\);_(* &quot;-&quot;??_);_(@_)"/>
    <numFmt numFmtId="166" formatCode="0E+00"/>
  </numFmts>
  <fonts count="13" x14ac:knownFonts="1">
    <font>
      <sz val="10"/>
      <name val="Arial"/>
      <family val="2"/>
    </font>
    <font>
      <sz val="10"/>
      <name val="Arial"/>
      <family val="2"/>
    </font>
    <font>
      <sz val="10"/>
      <color indexed="8"/>
      <name val="Trebuchet MS"/>
      <family val="2"/>
    </font>
    <font>
      <sz val="10"/>
      <name val="Trebuchet MS"/>
      <family val="2"/>
    </font>
    <font>
      <sz val="10"/>
      <color theme="1"/>
      <name val="Trebuchet MS"/>
      <family val="2"/>
    </font>
    <font>
      <b/>
      <sz val="10"/>
      <name val="Trebuchet MS"/>
      <family val="2"/>
    </font>
    <font>
      <b/>
      <sz val="10"/>
      <color indexed="8"/>
      <name val="Trebuchet MS"/>
      <family val="2"/>
    </font>
    <font>
      <b/>
      <sz val="10"/>
      <color rgb="FF000000"/>
      <name val="Trebuchet MS"/>
      <family val="2"/>
    </font>
    <font>
      <sz val="10"/>
      <color rgb="FF000000"/>
      <name val="Trebuchet MS"/>
      <family val="2"/>
    </font>
    <font>
      <sz val="10"/>
      <color rgb="FF4B4B4B"/>
      <name val="Trebuchet MS"/>
      <family val="2"/>
    </font>
    <font>
      <sz val="21"/>
      <color indexed="8"/>
      <name val="Trebuchet MS"/>
      <family val="2"/>
    </font>
    <font>
      <b/>
      <sz val="12"/>
      <color indexed="8"/>
      <name val="Trebuchet MS"/>
      <family val="2"/>
    </font>
    <font>
      <b/>
      <sz val="21"/>
      <color rgb="FF444444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99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5" fillId="0" borderId="1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165" fontId="3" fillId="0" borderId="0" xfId="2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165" fontId="5" fillId="0" borderId="1" xfId="2" applyFont="1" applyFill="1" applyBorder="1" applyAlignment="1">
      <alignment vertical="center"/>
    </xf>
    <xf numFmtId="1" fontId="5" fillId="0" borderId="1" xfId="2" applyNumberFormat="1" applyFont="1" applyFill="1" applyBorder="1" applyAlignment="1">
      <alignment horizontal="center" vertical="center"/>
    </xf>
    <xf numFmtId="1" fontId="2" fillId="0" borderId="0" xfId="0" applyNumberFormat="1" applyFont="1" applyFill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65" fontId="5" fillId="0" borderId="1" xfId="2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8" fillId="0" borderId="2" xfId="0" applyFont="1" applyFill="1" applyBorder="1" applyAlignment="1">
      <alignment vertical="center"/>
    </xf>
    <xf numFmtId="1" fontId="2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>
      <alignment horizontal="center" vertical="center"/>
    </xf>
    <xf numFmtId="1" fontId="2" fillId="0" borderId="2" xfId="0" applyNumberFormat="1" applyFont="1" applyFill="1" applyBorder="1" applyAlignment="1">
      <alignment horizontal="center" vertical="center"/>
    </xf>
    <xf numFmtId="164" fontId="2" fillId="0" borderId="0" xfId="5" applyFont="1" applyFill="1" applyAlignment="1">
      <alignment vertical="center"/>
    </xf>
    <xf numFmtId="164" fontId="5" fillId="0" borderId="0" xfId="5" applyFont="1" applyFill="1" applyAlignment="1">
      <alignment vertical="center"/>
    </xf>
    <xf numFmtId="0" fontId="2" fillId="0" borderId="1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64" fontId="2" fillId="0" borderId="0" xfId="5" applyFont="1" applyFill="1" applyBorder="1" applyAlignment="1">
      <alignment vertical="center"/>
    </xf>
    <xf numFmtId="1" fontId="6" fillId="0" borderId="0" xfId="0" applyNumberFormat="1" applyFont="1" applyFill="1" applyBorder="1" applyAlignment="1">
      <alignment vertical="center"/>
    </xf>
    <xf numFmtId="2" fontId="2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2" fontId="2" fillId="0" borderId="0" xfId="0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1" fontId="2" fillId="0" borderId="9" xfId="0" applyNumberFormat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 vertical="center"/>
    </xf>
    <xf numFmtId="0" fontId="6" fillId="0" borderId="9" xfId="0" applyFont="1" applyFill="1" applyBorder="1" applyAlignment="1">
      <alignment vertical="center"/>
    </xf>
    <xf numFmtId="0" fontId="7" fillId="0" borderId="9" xfId="0" applyFont="1" applyFill="1" applyBorder="1" applyAlignment="1">
      <alignment horizontal="left" vertical="center"/>
    </xf>
    <xf numFmtId="0" fontId="6" fillId="0" borderId="12" xfId="0" applyFont="1" applyFill="1" applyBorder="1" applyAlignment="1">
      <alignment vertical="center"/>
    </xf>
    <xf numFmtId="165" fontId="3" fillId="0" borderId="0" xfId="2" applyFont="1" applyFill="1" applyBorder="1" applyAlignment="1">
      <alignment vertical="center"/>
    </xf>
    <xf numFmtId="0" fontId="2" fillId="0" borderId="1" xfId="3" applyFont="1" applyFill="1" applyBorder="1" applyAlignment="1">
      <alignment horizontal="center" vertical="center"/>
    </xf>
    <xf numFmtId="0" fontId="7" fillId="0" borderId="8" xfId="3" applyFont="1" applyFill="1" applyBorder="1" applyAlignment="1">
      <alignment horizontal="left" vertical="center"/>
    </xf>
    <xf numFmtId="0" fontId="6" fillId="0" borderId="0" xfId="3" applyFont="1" applyFill="1" applyAlignment="1">
      <alignment vertical="center"/>
    </xf>
    <xf numFmtId="0" fontId="5" fillId="0" borderId="0" xfId="3" applyFont="1" applyFill="1" applyAlignment="1">
      <alignment vertical="center"/>
    </xf>
    <xf numFmtId="0" fontId="2" fillId="0" borderId="0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left" vertical="center"/>
    </xf>
    <xf numFmtId="0" fontId="2" fillId="0" borderId="0" xfId="3" applyFont="1" applyFill="1" applyBorder="1" applyAlignment="1">
      <alignment vertical="center"/>
    </xf>
    <xf numFmtId="0" fontId="5" fillId="0" borderId="0" xfId="3" applyFont="1" applyFill="1" applyBorder="1" applyAlignment="1">
      <alignment vertical="center"/>
    </xf>
    <xf numFmtId="0" fontId="7" fillId="0" borderId="13" xfId="3" applyFont="1" applyFill="1" applyBorder="1" applyAlignment="1">
      <alignment horizontal="left" vertical="center"/>
    </xf>
    <xf numFmtId="0" fontId="6" fillId="0" borderId="0" xfId="3" applyFont="1" applyFill="1" applyBorder="1" applyAlignment="1">
      <alignment vertical="center"/>
    </xf>
    <xf numFmtId="0" fontId="3" fillId="0" borderId="2" xfId="3" applyFont="1" applyFill="1" applyBorder="1" applyAlignment="1">
      <alignment vertical="center"/>
    </xf>
    <xf numFmtId="0" fontId="5" fillId="0" borderId="0" xfId="3" applyFont="1" applyFill="1" applyBorder="1" applyAlignment="1">
      <alignment horizontal="center" vertical="center"/>
    </xf>
    <xf numFmtId="0" fontId="7" fillId="0" borderId="13" xfId="3" applyFont="1" applyFill="1" applyBorder="1" applyAlignment="1">
      <alignment vertical="center"/>
    </xf>
    <xf numFmtId="0" fontId="3" fillId="0" borderId="0" xfId="3" applyFont="1" applyFill="1" applyBorder="1" applyAlignment="1">
      <alignment vertical="center"/>
    </xf>
    <xf numFmtId="0" fontId="5" fillId="0" borderId="13" xfId="3" applyFont="1" applyFill="1" applyBorder="1" applyAlignment="1">
      <alignment vertical="center"/>
    </xf>
    <xf numFmtId="0" fontId="2" fillId="0" borderId="9" xfId="3" applyFont="1" applyFill="1" applyBorder="1" applyAlignment="1">
      <alignment horizontal="center" vertical="center"/>
    </xf>
    <xf numFmtId="0" fontId="3" fillId="0" borderId="0" xfId="3" applyFont="1" applyFill="1" applyAlignment="1">
      <alignment vertical="center"/>
    </xf>
    <xf numFmtId="0" fontId="7" fillId="0" borderId="0" xfId="3" applyFont="1" applyFill="1" applyBorder="1" applyAlignment="1">
      <alignment vertical="center"/>
    </xf>
    <xf numFmtId="0" fontId="7" fillId="0" borderId="10" xfId="3" applyFont="1" applyFill="1" applyBorder="1" applyAlignment="1">
      <alignment vertical="center"/>
    </xf>
    <xf numFmtId="0" fontId="3" fillId="0" borderId="2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9" fillId="0" borderId="0" xfId="0" applyFont="1" applyFill="1" applyBorder="1"/>
    <xf numFmtId="1" fontId="2" fillId="0" borderId="1" xfId="3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3" fillId="0" borderId="0" xfId="3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6" fillId="0" borderId="1" xfId="3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1" fontId="4" fillId="0" borderId="1" xfId="3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" fontId="4" fillId="0" borderId="0" xfId="3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1" fontId="2" fillId="0" borderId="0" xfId="3" applyNumberFormat="1" applyFont="1" applyFill="1" applyBorder="1" applyAlignment="1">
      <alignment horizontal="center" vertical="center"/>
    </xf>
    <xf numFmtId="1" fontId="3" fillId="0" borderId="0" xfId="3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2" fillId="0" borderId="9" xfId="3" applyNumberFormat="1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1" fontId="4" fillId="0" borderId="0" xfId="3" applyNumberFormat="1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1" fontId="3" fillId="0" borderId="0" xfId="0" applyNumberFormat="1" applyFont="1" applyFill="1" applyBorder="1" applyAlignment="1">
      <alignment vertical="center"/>
    </xf>
    <xf numFmtId="0" fontId="2" fillId="5" borderId="1" xfId="3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6" fillId="5" borderId="0" xfId="3" applyFont="1" applyFill="1" applyAlignment="1">
      <alignment vertical="center"/>
    </xf>
    <xf numFmtId="0" fontId="5" fillId="5" borderId="0" xfId="0" applyFont="1" applyFill="1" applyBorder="1" applyAlignment="1">
      <alignment horizontal="center" vertical="center"/>
    </xf>
    <xf numFmtId="165" fontId="3" fillId="5" borderId="0" xfId="2" applyFont="1" applyFill="1" applyBorder="1" applyAlignment="1">
      <alignment vertical="center"/>
    </xf>
    <xf numFmtId="0" fontId="3" fillId="5" borderId="0" xfId="0" applyFont="1" applyFill="1" applyBorder="1" applyAlignment="1">
      <alignment vertical="center"/>
    </xf>
    <xf numFmtId="0" fontId="2" fillId="5" borderId="0" xfId="0" applyFont="1" applyFill="1" applyBorder="1" applyAlignment="1">
      <alignment vertical="center"/>
    </xf>
    <xf numFmtId="0" fontId="2" fillId="5" borderId="0" xfId="0" applyFont="1" applyFill="1" applyBorder="1" applyAlignment="1">
      <alignment horizontal="center" vertical="center"/>
    </xf>
    <xf numFmtId="164" fontId="2" fillId="5" borderId="0" xfId="5" applyFont="1" applyFill="1" applyBorder="1" applyAlignment="1">
      <alignment vertical="center"/>
    </xf>
    <xf numFmtId="0" fontId="5" fillId="5" borderId="0" xfId="0" applyFont="1" applyFill="1" applyBorder="1" applyAlignment="1">
      <alignment vertical="center"/>
    </xf>
    <xf numFmtId="1" fontId="4" fillId="5" borderId="1" xfId="3" applyNumberFormat="1" applyFont="1" applyFill="1" applyBorder="1" applyAlignment="1">
      <alignment horizontal="center" vertical="center"/>
    </xf>
    <xf numFmtId="1" fontId="2" fillId="5" borderId="1" xfId="3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vertical="center"/>
    </xf>
    <xf numFmtId="1" fontId="3" fillId="0" borderId="0" xfId="0" applyNumberFormat="1" applyFont="1" applyFill="1" applyBorder="1" applyAlignment="1">
      <alignment horizontal="left" vertical="center"/>
    </xf>
    <xf numFmtId="1" fontId="2" fillId="3" borderId="0" xfId="0" applyNumberFormat="1" applyFont="1" applyFill="1" applyBorder="1" applyAlignment="1">
      <alignment vertical="center"/>
    </xf>
    <xf numFmtId="1" fontId="3" fillId="0" borderId="0" xfId="3" applyNumberFormat="1" applyFont="1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horizontal="center" vertical="center"/>
    </xf>
    <xf numFmtId="1" fontId="2" fillId="8" borderId="1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vertical="center"/>
    </xf>
    <xf numFmtId="0" fontId="2" fillId="5" borderId="2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left" vertical="center"/>
    </xf>
    <xf numFmtId="0" fontId="6" fillId="5" borderId="0" xfId="0" applyFont="1" applyFill="1" applyBorder="1" applyAlignment="1">
      <alignment vertical="center"/>
    </xf>
    <xf numFmtId="1" fontId="2" fillId="5" borderId="0" xfId="0" applyNumberFormat="1" applyFont="1" applyFill="1" applyBorder="1" applyAlignment="1">
      <alignment horizontal="center" vertical="center"/>
    </xf>
    <xf numFmtId="1" fontId="2" fillId="5" borderId="0" xfId="0" applyNumberFormat="1" applyFont="1" applyFill="1" applyBorder="1" applyAlignment="1">
      <alignment vertical="center"/>
    </xf>
    <xf numFmtId="0" fontId="6" fillId="0" borderId="3" xfId="0" applyFont="1" applyFill="1" applyBorder="1" applyAlignment="1">
      <alignment vertical="center"/>
    </xf>
    <xf numFmtId="1" fontId="11" fillId="2" borderId="1" xfId="0" applyNumberFormat="1" applyFont="1" applyFill="1" applyBorder="1" applyAlignment="1">
      <alignment horizontal="center" vertical="center"/>
    </xf>
    <xf numFmtId="1" fontId="11" fillId="9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vertical="center"/>
    </xf>
    <xf numFmtId="1" fontId="2" fillId="5" borderId="1" xfId="0" applyNumberFormat="1" applyFont="1" applyFill="1" applyBorder="1" applyAlignment="1">
      <alignment vertical="center"/>
    </xf>
    <xf numFmtId="0" fontId="12" fillId="0" borderId="0" xfId="0" applyFont="1" applyAlignment="1">
      <alignment vertical="center" wrapText="1"/>
    </xf>
    <xf numFmtId="1" fontId="2" fillId="0" borderId="0" xfId="0" applyNumberFormat="1" applyFont="1" applyFill="1" applyAlignment="1">
      <alignment vertical="center"/>
    </xf>
    <xf numFmtId="1" fontId="5" fillId="0" borderId="0" xfId="0" applyNumberFormat="1" applyFont="1" applyFill="1" applyAlignment="1">
      <alignment horizontal="center" vertical="center"/>
    </xf>
    <xf numFmtId="1" fontId="7" fillId="0" borderId="8" xfId="3" applyNumberFormat="1" applyFont="1" applyFill="1" applyBorder="1" applyAlignment="1">
      <alignment horizontal="left" vertical="center"/>
    </xf>
    <xf numFmtId="1" fontId="6" fillId="0" borderId="0" xfId="3" applyNumberFormat="1" applyFont="1" applyFill="1" applyAlignment="1">
      <alignment vertical="center"/>
    </xf>
    <xf numFmtId="1" fontId="5" fillId="0" borderId="0" xfId="3" applyNumberFormat="1" applyFont="1" applyFill="1" applyAlignment="1">
      <alignment vertical="center"/>
    </xf>
    <xf numFmtId="1" fontId="7" fillId="0" borderId="13" xfId="3" applyNumberFormat="1" applyFont="1" applyFill="1" applyBorder="1" applyAlignment="1">
      <alignment horizontal="left" vertical="center"/>
    </xf>
    <xf numFmtId="1" fontId="6" fillId="5" borderId="0" xfId="3" applyNumberFormat="1" applyFont="1" applyFill="1" applyAlignment="1">
      <alignment vertical="center"/>
    </xf>
    <xf numFmtId="1" fontId="7" fillId="0" borderId="13" xfId="3" applyNumberFormat="1" applyFont="1" applyFill="1" applyBorder="1" applyAlignment="1">
      <alignment vertical="center"/>
    </xf>
    <xf numFmtId="1" fontId="6" fillId="0" borderId="0" xfId="3" applyNumberFormat="1" applyFont="1" applyFill="1" applyBorder="1" applyAlignment="1">
      <alignment vertical="center"/>
    </xf>
    <xf numFmtId="1" fontId="5" fillId="0" borderId="13" xfId="3" applyNumberFormat="1" applyFont="1" applyFill="1" applyBorder="1" applyAlignment="1">
      <alignment vertical="center"/>
    </xf>
    <xf numFmtId="1" fontId="3" fillId="0" borderId="0" xfId="3" applyNumberFormat="1" applyFont="1" applyFill="1" applyAlignment="1">
      <alignment vertical="center"/>
    </xf>
    <xf numFmtId="1" fontId="7" fillId="0" borderId="0" xfId="3" applyNumberFormat="1" applyFont="1" applyFill="1" applyBorder="1" applyAlignment="1">
      <alignment vertical="center"/>
    </xf>
    <xf numFmtId="1" fontId="6" fillId="0" borderId="1" xfId="3" applyNumberFormat="1" applyFont="1" applyFill="1" applyBorder="1" applyAlignment="1">
      <alignment vertical="center"/>
    </xf>
    <xf numFmtId="1" fontId="2" fillId="5" borderId="2" xfId="0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1" fontId="2" fillId="0" borderId="5" xfId="0" applyNumberFormat="1" applyFont="1" applyFill="1" applyBorder="1" applyAlignment="1">
      <alignment horizontal="center" vertical="center"/>
    </xf>
    <xf numFmtId="0" fontId="3" fillId="0" borderId="0" xfId="0" quotePrefix="1" applyFont="1" applyFill="1" applyBorder="1" applyAlignment="1">
      <alignment vertical="center"/>
    </xf>
    <xf numFmtId="1" fontId="6" fillId="0" borderId="3" xfId="0" applyNumberFormat="1" applyFont="1" applyFill="1" applyBorder="1" applyAlignment="1">
      <alignment vertical="center"/>
    </xf>
    <xf numFmtId="0" fontId="2" fillId="0" borderId="3" xfId="3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center" vertical="center"/>
    </xf>
    <xf numFmtId="1" fontId="4" fillId="0" borderId="3" xfId="3" applyNumberFormat="1" applyFont="1" applyFill="1" applyBorder="1" applyAlignment="1">
      <alignment horizontal="center" vertical="center"/>
    </xf>
    <xf numFmtId="1" fontId="2" fillId="0" borderId="3" xfId="3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1" fontId="6" fillId="0" borderId="1" xfId="0" quotePrefix="1" applyNumberFormat="1" applyFont="1" applyFill="1" applyBorder="1" applyAlignment="1">
      <alignment horizontal="center" vertical="center" wrapText="1"/>
    </xf>
    <xf numFmtId="1" fontId="6" fillId="0" borderId="4" xfId="0" quotePrefix="1" applyNumberFormat="1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0" borderId="9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1" fontId="6" fillId="0" borderId="9" xfId="0" quotePrefix="1" applyNumberFormat="1" applyFont="1" applyFill="1" applyBorder="1" applyAlignment="1">
      <alignment horizontal="center" vertical="center" wrapText="1"/>
    </xf>
    <xf numFmtId="1" fontId="6" fillId="0" borderId="10" xfId="0" quotePrefix="1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left" vertical="center"/>
    </xf>
    <xf numFmtId="0" fontId="11" fillId="9" borderId="14" xfId="0" applyFont="1" applyFill="1" applyBorder="1" applyAlignment="1">
      <alignment horizontal="left" vertical="center"/>
    </xf>
    <xf numFmtId="0" fontId="11" fillId="9" borderId="8" xfId="0" applyFont="1" applyFill="1" applyBorder="1" applyAlignment="1">
      <alignment horizontal="left" vertical="center"/>
    </xf>
    <xf numFmtId="0" fontId="11" fillId="2" borderId="5" xfId="0" applyFont="1" applyFill="1" applyBorder="1" applyAlignment="1">
      <alignment horizontal="left" vertical="center"/>
    </xf>
    <xf numFmtId="0" fontId="11" fillId="2" borderId="14" xfId="0" applyFont="1" applyFill="1" applyBorder="1" applyAlignment="1">
      <alignment horizontal="left" vertical="center"/>
    </xf>
    <xf numFmtId="0" fontId="11" fillId="2" borderId="8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 vertical="center"/>
    </xf>
    <xf numFmtId="1" fontId="6" fillId="0" borderId="1" xfId="0" quotePrefix="1" applyNumberFormat="1" applyFont="1" applyFill="1" applyBorder="1" applyAlignment="1">
      <alignment horizontal="center" vertical="center"/>
    </xf>
    <xf numFmtId="1" fontId="5" fillId="0" borderId="1" xfId="0" quotePrefix="1" applyNumberFormat="1" applyFont="1" applyFill="1" applyBorder="1" applyAlignment="1">
      <alignment horizontal="center" vertical="center"/>
    </xf>
    <xf numFmtId="166" fontId="5" fillId="0" borderId="1" xfId="0" applyNumberFormat="1" applyFont="1" applyFill="1" applyBorder="1" applyAlignment="1">
      <alignment horizontal="center" vertical="center"/>
    </xf>
    <xf numFmtId="166" fontId="5" fillId="0" borderId="1" xfId="0" quotePrefix="1" applyNumberFormat="1" applyFont="1" applyFill="1" applyBorder="1" applyAlignment="1">
      <alignment horizontal="center" vertical="center"/>
    </xf>
    <xf numFmtId="1" fontId="6" fillId="0" borderId="5" xfId="0" quotePrefix="1" applyNumberFormat="1" applyFont="1" applyFill="1" applyBorder="1" applyAlignment="1">
      <alignment horizontal="center" vertical="center"/>
    </xf>
    <xf numFmtId="1" fontId="6" fillId="0" borderId="14" xfId="0" quotePrefix="1" applyNumberFormat="1" applyFont="1" applyFill="1" applyBorder="1" applyAlignment="1">
      <alignment horizontal="center" vertical="center"/>
    </xf>
    <xf numFmtId="1" fontId="6" fillId="0" borderId="8" xfId="0" quotePrefix="1" applyNumberFormat="1" applyFont="1" applyFill="1" applyBorder="1" applyAlignment="1">
      <alignment horizontal="center" vertical="center"/>
    </xf>
    <xf numFmtId="1" fontId="5" fillId="0" borderId="2" xfId="0" quotePrefix="1" applyNumberFormat="1" applyFont="1" applyFill="1" applyBorder="1" applyAlignment="1">
      <alignment horizontal="center" vertical="center"/>
    </xf>
    <xf numFmtId="1" fontId="5" fillId="0" borderId="5" xfId="0" quotePrefix="1" applyNumberFormat="1" applyFont="1" applyFill="1" applyBorder="1" applyAlignment="1">
      <alignment horizontal="center" vertical="center"/>
    </xf>
    <xf numFmtId="1" fontId="5" fillId="0" borderId="8" xfId="0" quotePrefix="1" applyNumberFormat="1" applyFont="1" applyFill="1" applyBorder="1" applyAlignment="1">
      <alignment horizontal="center" vertical="center"/>
    </xf>
    <xf numFmtId="166" fontId="6" fillId="0" borderId="0" xfId="0" applyNumberFormat="1" applyFont="1" applyFill="1" applyBorder="1" applyAlignment="1">
      <alignment horizontal="center" vertical="center"/>
    </xf>
    <xf numFmtId="166" fontId="6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 wrapText="1"/>
    </xf>
    <xf numFmtId="1" fontId="5" fillId="0" borderId="6" xfId="0" quotePrefix="1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</cellXfs>
  <cellStyles count="6">
    <cellStyle name="Comma" xfId="2" builtinId="3"/>
    <cellStyle name="Comma [0]" xfId="5" builtinId="6"/>
    <cellStyle name="Comma 2" xfId="4"/>
    <cellStyle name="Normal" xfId="0" builtinId="0"/>
    <cellStyle name="Normal 2" xfId="3"/>
    <cellStyle name="Normal 8" xfId="1"/>
  </cellStyles>
  <dxfs count="264"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313765</xdr:colOff>
      <xdr:row>0</xdr:row>
      <xdr:rowOff>0</xdr:rowOff>
    </xdr:from>
    <xdr:to>
      <xdr:col>9</xdr:col>
      <xdr:colOff>705625</xdr:colOff>
      <xdr:row>2</xdr:row>
      <xdr:rowOff>156882</xdr:rowOff>
    </xdr:to>
    <xdr:pic>
      <xdr:nvPicPr>
        <xdr:cNvPr id="2" name="Picture 1" descr="LOGO TAZKIA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152030" y="0"/>
          <a:ext cx="391860" cy="6051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</xdr:col>
      <xdr:colOff>167743</xdr:colOff>
      <xdr:row>2</xdr:row>
      <xdr:rowOff>156883</xdr:rowOff>
    </xdr:to>
    <xdr:pic>
      <xdr:nvPicPr>
        <xdr:cNvPr id="2" name="Picture 1" descr="LOGO TAZKIA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" y="1"/>
          <a:ext cx="391860" cy="60511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</xdr:col>
      <xdr:colOff>167743</xdr:colOff>
      <xdr:row>2</xdr:row>
      <xdr:rowOff>156883</xdr:rowOff>
    </xdr:to>
    <xdr:pic>
      <xdr:nvPicPr>
        <xdr:cNvPr id="2" name="Picture 1" descr="LOGO TAZKIA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" y="1"/>
          <a:ext cx="396342" cy="61408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</xdr:col>
      <xdr:colOff>167743</xdr:colOff>
      <xdr:row>2</xdr:row>
      <xdr:rowOff>156883</xdr:rowOff>
    </xdr:to>
    <xdr:pic>
      <xdr:nvPicPr>
        <xdr:cNvPr id="2" name="Picture 1" descr="LOGO TAZKIA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" y="1"/>
          <a:ext cx="396342" cy="6140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X442"/>
  <sheetViews>
    <sheetView topLeftCell="A247" zoomScale="85" zoomScaleNormal="85" workbookViewId="0">
      <selection activeCell="J262" sqref="J262"/>
    </sheetView>
  </sheetViews>
  <sheetFormatPr defaultColWidth="9" defaultRowHeight="15" x14ac:dyDescent="0.2"/>
  <cols>
    <col min="1" max="1" width="3.5703125" style="32" customWidth="1"/>
    <col min="2" max="2" width="9.28515625" style="32" bestFit="1" customWidth="1"/>
    <col min="3" max="3" width="33.5703125" style="3" customWidth="1"/>
    <col min="4" max="6" width="9.5703125" style="10" customWidth="1"/>
    <col min="7" max="7" width="11.140625" style="10" hidden="1" customWidth="1"/>
    <col min="8" max="8" width="0.5703125" style="10" customWidth="1"/>
    <col min="9" max="9" width="11.85546875" style="10" customWidth="1"/>
    <col min="10" max="10" width="33" style="3" customWidth="1"/>
    <col min="11" max="11" width="5.28515625" style="5" customWidth="1"/>
    <col min="12" max="12" width="9.42578125" style="6" customWidth="1"/>
    <col min="13" max="13" width="9.42578125" style="5" customWidth="1"/>
    <col min="14" max="14" width="28.5703125" style="3" customWidth="1"/>
    <col min="15" max="15" width="12" style="27" customWidth="1"/>
    <col min="16" max="16" width="12" style="3" customWidth="1"/>
    <col min="17" max="17" width="8.42578125" style="3" customWidth="1"/>
    <col min="18" max="20" width="9" style="3" customWidth="1"/>
    <col min="21" max="21" width="4.5703125" style="3" customWidth="1"/>
    <col min="22" max="22" width="28.5703125" style="3" bestFit="1" customWidth="1"/>
    <col min="23" max="23" width="8.85546875" style="3" customWidth="1"/>
    <col min="24" max="43" width="5.28515625" style="3" customWidth="1"/>
    <col min="44" max="44" width="6.85546875" style="3" customWidth="1"/>
    <col min="45" max="48" width="9" style="3"/>
    <col min="49" max="49" width="11.85546875" style="3" bestFit="1" customWidth="1"/>
    <col min="50" max="50" width="10.85546875" style="3" bestFit="1" customWidth="1"/>
    <col min="51" max="16384" width="9" style="3"/>
  </cols>
  <sheetData>
    <row r="1" spans="1:44" ht="18" customHeight="1" x14ac:dyDescent="0.2">
      <c r="A1" s="176" t="s">
        <v>50</v>
      </c>
      <c r="B1" s="176"/>
      <c r="C1" s="176"/>
      <c r="D1" s="176"/>
      <c r="E1" s="176"/>
      <c r="F1" s="176"/>
      <c r="G1" s="176"/>
      <c r="H1" s="176"/>
      <c r="I1" s="176"/>
    </row>
    <row r="2" spans="1:44" ht="18" customHeight="1" x14ac:dyDescent="0.2">
      <c r="A2" s="176" t="s">
        <v>486</v>
      </c>
      <c r="B2" s="176"/>
      <c r="C2" s="176"/>
      <c r="D2" s="176"/>
      <c r="E2" s="176"/>
      <c r="F2" s="176"/>
      <c r="G2" s="176"/>
      <c r="H2" s="176"/>
      <c r="I2" s="176"/>
    </row>
    <row r="3" spans="1:44" ht="18" customHeight="1" x14ac:dyDescent="0.2">
      <c r="A3" s="170" t="s">
        <v>487</v>
      </c>
      <c r="B3" s="170"/>
      <c r="C3" s="170"/>
      <c r="D3" s="170"/>
      <c r="E3" s="170"/>
      <c r="F3" s="170"/>
      <c r="G3" s="170"/>
      <c r="H3" s="170"/>
      <c r="I3" s="170"/>
      <c r="P3" s="183" t="s">
        <v>34</v>
      </c>
      <c r="Q3" s="183"/>
      <c r="R3" s="183"/>
      <c r="S3" s="183"/>
      <c r="T3" s="183"/>
      <c r="U3" s="15"/>
    </row>
    <row r="4" spans="1:44" s="2" customFormat="1" ht="18.75" customHeight="1" x14ac:dyDescent="0.2">
      <c r="A4" s="164" t="s">
        <v>0</v>
      </c>
      <c r="B4" s="168" t="s">
        <v>457</v>
      </c>
      <c r="C4" s="165" t="s">
        <v>1</v>
      </c>
      <c r="D4" s="166" t="s">
        <v>488</v>
      </c>
      <c r="E4" s="166" t="s">
        <v>14</v>
      </c>
      <c r="F4" s="167" t="s">
        <v>10</v>
      </c>
      <c r="G4" s="166" t="s">
        <v>11</v>
      </c>
      <c r="H4" s="166" t="s">
        <v>12</v>
      </c>
      <c r="I4" s="166" t="s">
        <v>51</v>
      </c>
      <c r="J4" s="7"/>
      <c r="L4" s="8" t="s">
        <v>4</v>
      </c>
      <c r="M4" s="4" t="s">
        <v>5</v>
      </c>
      <c r="O4" s="28"/>
      <c r="P4" s="4" t="s">
        <v>33</v>
      </c>
      <c r="Q4" s="175" t="s">
        <v>31</v>
      </c>
      <c r="R4" s="175" t="s">
        <v>32</v>
      </c>
      <c r="S4" s="175" t="s">
        <v>10</v>
      </c>
      <c r="T4" s="175" t="s">
        <v>13</v>
      </c>
      <c r="U4" s="175" t="s">
        <v>0</v>
      </c>
      <c r="V4" s="175" t="s">
        <v>35</v>
      </c>
      <c r="W4" s="175" t="s">
        <v>36</v>
      </c>
      <c r="X4" s="175" t="s">
        <v>29</v>
      </c>
      <c r="Y4" s="175"/>
      <c r="Z4" s="175"/>
      <c r="AA4" s="175"/>
      <c r="AB4" s="175" t="s">
        <v>28</v>
      </c>
      <c r="AC4" s="175"/>
      <c r="AD4" s="175"/>
      <c r="AE4" s="175"/>
      <c r="AF4" s="175" t="s">
        <v>37</v>
      </c>
      <c r="AG4" s="175"/>
      <c r="AH4" s="175"/>
      <c r="AI4" s="175"/>
      <c r="AJ4" s="175" t="s">
        <v>38</v>
      </c>
      <c r="AK4" s="175"/>
      <c r="AL4" s="175"/>
      <c r="AM4" s="175"/>
      <c r="AN4" s="175" t="s">
        <v>39</v>
      </c>
      <c r="AO4" s="175"/>
      <c r="AP4" s="175"/>
      <c r="AQ4" s="175"/>
      <c r="AR4" s="175" t="s">
        <v>44</v>
      </c>
    </row>
    <row r="5" spans="1:44" s="2" customFormat="1" ht="17.25" customHeight="1" x14ac:dyDescent="0.2">
      <c r="A5" s="164"/>
      <c r="B5" s="169"/>
      <c r="C5" s="165"/>
      <c r="D5" s="166"/>
      <c r="E5" s="166"/>
      <c r="F5" s="167"/>
      <c r="G5" s="166"/>
      <c r="H5" s="166"/>
      <c r="I5" s="166"/>
      <c r="J5" s="7"/>
      <c r="L5" s="9">
        <f>SUM(K6:K197)</f>
        <v>0</v>
      </c>
      <c r="M5" s="34">
        <f>SUM(K222:K416)</f>
        <v>0</v>
      </c>
      <c r="O5" s="28"/>
      <c r="P5" s="4"/>
      <c r="Q5" s="175"/>
      <c r="R5" s="175"/>
      <c r="S5" s="175"/>
      <c r="T5" s="175"/>
      <c r="U5" s="175"/>
      <c r="V5" s="175"/>
      <c r="W5" s="175"/>
      <c r="X5" s="70" t="s">
        <v>40</v>
      </c>
      <c r="Y5" s="70" t="s">
        <v>41</v>
      </c>
      <c r="Z5" s="70" t="s">
        <v>42</v>
      </c>
      <c r="AA5" s="70" t="s">
        <v>43</v>
      </c>
      <c r="AB5" s="70" t="s">
        <v>40</v>
      </c>
      <c r="AC5" s="70" t="s">
        <v>41</v>
      </c>
      <c r="AD5" s="70" t="s">
        <v>42</v>
      </c>
      <c r="AE5" s="70" t="s">
        <v>43</v>
      </c>
      <c r="AF5" s="70" t="s">
        <v>40</v>
      </c>
      <c r="AG5" s="70" t="s">
        <v>41</v>
      </c>
      <c r="AH5" s="70" t="s">
        <v>42</v>
      </c>
      <c r="AI5" s="70" t="s">
        <v>43</v>
      </c>
      <c r="AJ5" s="70" t="s">
        <v>40</v>
      </c>
      <c r="AK5" s="70" t="s">
        <v>41</v>
      </c>
      <c r="AL5" s="70" t="s">
        <v>42</v>
      </c>
      <c r="AM5" s="70" t="s">
        <v>43</v>
      </c>
      <c r="AN5" s="70" t="s">
        <v>40</v>
      </c>
      <c r="AO5" s="70" t="s">
        <v>41</v>
      </c>
      <c r="AP5" s="70" t="s">
        <v>42</v>
      </c>
      <c r="AQ5" s="70" t="s">
        <v>43</v>
      </c>
      <c r="AR5" s="175"/>
    </row>
    <row r="6" spans="1:44" ht="16.5" customHeight="1" x14ac:dyDescent="0.2">
      <c r="A6" s="50">
        <v>1</v>
      </c>
      <c r="B6" s="71">
        <v>18101012</v>
      </c>
      <c r="C6" s="69" t="s">
        <v>61</v>
      </c>
      <c r="D6" s="21">
        <f>SHALAT!AT6</f>
        <v>94.727182539682545</v>
      </c>
      <c r="E6" s="82">
        <f>'TAHSIN-TAHFIDZ'!AT6</f>
        <v>95.925925925925938</v>
      </c>
      <c r="F6" s="73">
        <f>'TA''LIM'!AT6</f>
        <v>95.357142857142861</v>
      </c>
      <c r="G6" s="73"/>
      <c r="H6" s="73"/>
      <c r="I6" s="73">
        <f>(D6*65%)+(E6*20%)+(F6*15%)</f>
        <v>95.06142526455028</v>
      </c>
      <c r="J6" s="51" t="s">
        <v>15</v>
      </c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1" t="s">
        <v>15</v>
      </c>
      <c r="AQ6" s="44"/>
      <c r="AR6" s="43"/>
    </row>
    <row r="7" spans="1:44" s="16" customFormat="1" ht="16.5" customHeight="1" x14ac:dyDescent="0.2">
      <c r="A7" s="50">
        <v>2</v>
      </c>
      <c r="B7" s="71">
        <v>18102052</v>
      </c>
      <c r="C7" s="69" t="s">
        <v>62</v>
      </c>
      <c r="D7" s="21">
        <f>SHALAT!AT7</f>
        <v>83.985974945533755</v>
      </c>
      <c r="E7" s="82">
        <f>'TAHSIN-TAHFIDZ'!AT7</f>
        <v>84.894179894179885</v>
      </c>
      <c r="F7" s="73">
        <f>'TA''LIM'!AT7</f>
        <v>96.785714285714292</v>
      </c>
      <c r="G7" s="73"/>
      <c r="H7" s="73"/>
      <c r="I7" s="73">
        <f t="shared" ref="I7:I72" si="0">(D7*65%)+(E7*20%)+(F7*15%)</f>
        <v>86.087576836290054</v>
      </c>
      <c r="J7" s="143">
        <f>AVERAGE(I6:I25)</f>
        <v>88.176507391495974</v>
      </c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2"/>
      <c r="AQ7" s="25"/>
      <c r="AR7" s="15"/>
    </row>
    <row r="8" spans="1:44" s="16" customFormat="1" ht="16.5" customHeight="1" x14ac:dyDescent="0.2">
      <c r="A8" s="50">
        <v>3</v>
      </c>
      <c r="B8" s="71">
        <v>18101167</v>
      </c>
      <c r="C8" s="19" t="s">
        <v>63</v>
      </c>
      <c r="D8" s="21">
        <f>SHALAT!AT8</f>
        <v>98.25066137566138</v>
      </c>
      <c r="E8" s="82">
        <f>'TAHSIN-TAHFIDZ'!AT8</f>
        <v>94.629629629629619</v>
      </c>
      <c r="F8" s="73">
        <f>'TA''LIM'!AT8</f>
        <v>100</v>
      </c>
      <c r="G8" s="73"/>
      <c r="H8" s="73"/>
      <c r="I8" s="73">
        <f t="shared" si="0"/>
        <v>97.788855820105823</v>
      </c>
      <c r="J8" s="52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2"/>
      <c r="AQ8" s="25"/>
      <c r="AR8" s="15"/>
    </row>
    <row r="9" spans="1:44" s="109" customFormat="1" ht="16.5" hidden="1" customHeight="1" x14ac:dyDescent="0.2">
      <c r="A9" s="99">
        <v>4</v>
      </c>
      <c r="B9" s="100">
        <v>18108014</v>
      </c>
      <c r="C9" s="128" t="s">
        <v>64</v>
      </c>
      <c r="D9" s="103"/>
      <c r="E9" s="113"/>
      <c r="F9" s="114"/>
      <c r="G9" s="114"/>
      <c r="H9" s="114"/>
      <c r="I9" s="114"/>
      <c r="J9" s="105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  <c r="AP9" s="105"/>
      <c r="AQ9" s="132"/>
      <c r="AR9" s="110"/>
    </row>
    <row r="10" spans="1:44" s="16" customFormat="1" ht="16.5" customHeight="1" x14ac:dyDescent="0.2">
      <c r="A10" s="50">
        <v>4</v>
      </c>
      <c r="B10" s="71">
        <v>18101183</v>
      </c>
      <c r="C10" s="20" t="s">
        <v>65</v>
      </c>
      <c r="D10" s="21">
        <f>SHALAT!AT10</f>
        <v>83.030188085335141</v>
      </c>
      <c r="E10" s="82">
        <f>'TAHSIN-TAHFIDZ'!AT10</f>
        <v>88.798941798941811</v>
      </c>
      <c r="F10" s="73">
        <f>'TA''LIM'!AT10</f>
        <v>98.571428571428569</v>
      </c>
      <c r="G10" s="73"/>
      <c r="H10" s="73"/>
      <c r="I10" s="73">
        <f t="shared" si="0"/>
        <v>86.515124900970477</v>
      </c>
      <c r="J10" s="52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2"/>
      <c r="AQ10" s="25"/>
      <c r="AR10" s="15"/>
    </row>
    <row r="11" spans="1:44" s="16" customFormat="1" ht="16.5" customHeight="1" x14ac:dyDescent="0.2">
      <c r="A11" s="50">
        <v>5</v>
      </c>
      <c r="B11" s="71">
        <v>18101192</v>
      </c>
      <c r="C11" s="69" t="s">
        <v>66</v>
      </c>
      <c r="D11" s="21">
        <f>SHALAT!AT11</f>
        <v>85.441763375830888</v>
      </c>
      <c r="E11" s="82">
        <f>'TAHSIN-TAHFIDZ'!AT11</f>
        <v>90.965608465608469</v>
      </c>
      <c r="F11" s="73">
        <f>'TA''LIM'!AT11</f>
        <v>86.666666666666657</v>
      </c>
      <c r="G11" s="73"/>
      <c r="H11" s="73"/>
      <c r="I11" s="73">
        <f t="shared" si="0"/>
        <v>86.73026788741177</v>
      </c>
      <c r="J11" s="52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2"/>
      <c r="AQ11" s="25"/>
      <c r="AR11" s="15"/>
    </row>
    <row r="12" spans="1:44" s="16" customFormat="1" ht="16.5" customHeight="1" x14ac:dyDescent="0.2">
      <c r="A12" s="50">
        <v>6</v>
      </c>
      <c r="B12" s="71">
        <v>17101108</v>
      </c>
      <c r="C12" s="69" t="s">
        <v>67</v>
      </c>
      <c r="D12" s="21">
        <f>SHALAT!AT12</f>
        <v>86.810282629248135</v>
      </c>
      <c r="E12" s="82">
        <f>'TAHSIN-TAHFIDZ'!AT12</f>
        <v>72.367724867724846</v>
      </c>
      <c r="F12" s="73">
        <f>'TA''LIM'!AT12</f>
        <v>100</v>
      </c>
      <c r="G12" s="73"/>
      <c r="H12" s="73"/>
      <c r="I12" s="73">
        <f t="shared" si="0"/>
        <v>85.900228682556261</v>
      </c>
      <c r="J12" s="52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2"/>
      <c r="AQ12" s="25"/>
      <c r="AR12" s="15"/>
    </row>
    <row r="13" spans="1:44" s="16" customFormat="1" ht="16.5" customHeight="1" x14ac:dyDescent="0.2">
      <c r="A13" s="50">
        <v>7</v>
      </c>
      <c r="B13" s="71">
        <v>18108007</v>
      </c>
      <c r="C13" s="19" t="s">
        <v>68</v>
      </c>
      <c r="D13" s="21">
        <f>SHALAT!AT13</f>
        <v>90.670194003527328</v>
      </c>
      <c r="E13" s="82">
        <f>'TAHSIN-TAHFIDZ'!AT13</f>
        <v>94.629629629629633</v>
      </c>
      <c r="F13" s="73">
        <f>'TA''LIM'!AT13</f>
        <v>96.190476190476176</v>
      </c>
      <c r="G13" s="73"/>
      <c r="H13" s="73"/>
      <c r="I13" s="73">
        <f t="shared" si="0"/>
        <v>92.290123456790127</v>
      </c>
      <c r="J13" s="53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3"/>
      <c r="AQ13" s="25"/>
      <c r="AR13" s="15"/>
    </row>
    <row r="14" spans="1:44" s="16" customFormat="1" ht="16.5" customHeight="1" x14ac:dyDescent="0.2">
      <c r="A14" s="50">
        <v>8</v>
      </c>
      <c r="B14" s="71">
        <v>18102053</v>
      </c>
      <c r="C14" s="69" t="s">
        <v>69</v>
      </c>
      <c r="D14" s="21">
        <f>SHALAT!AT14</f>
        <v>91.61861967009024</v>
      </c>
      <c r="E14" s="82">
        <f>'TAHSIN-TAHFIDZ'!AT14</f>
        <v>85.955026455026456</v>
      </c>
      <c r="F14" s="73">
        <f>'TA''LIM'!AT14</f>
        <v>96.428571428571431</v>
      </c>
      <c r="G14" s="73"/>
      <c r="H14" s="73"/>
      <c r="I14" s="73">
        <f t="shared" si="0"/>
        <v>91.207393790849665</v>
      </c>
      <c r="J14" s="52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2"/>
      <c r="AQ14" s="25"/>
      <c r="AR14" s="15"/>
    </row>
    <row r="15" spans="1:44" s="16" customFormat="1" ht="16.5" customHeight="1" x14ac:dyDescent="0.2">
      <c r="A15" s="50">
        <v>9</v>
      </c>
      <c r="B15" s="71">
        <v>18101074</v>
      </c>
      <c r="C15" s="69" t="s">
        <v>70</v>
      </c>
      <c r="D15" s="21">
        <f>SHALAT!AT15</f>
        <v>95.461017740429497</v>
      </c>
      <c r="E15" s="82">
        <f>'TAHSIN-TAHFIDZ'!AT15</f>
        <v>97.037037037037038</v>
      </c>
      <c r="F15" s="73">
        <f>'TA''LIM'!AT15</f>
        <v>98.571428571428569</v>
      </c>
      <c r="G15" s="73"/>
      <c r="H15" s="73"/>
      <c r="I15" s="73">
        <f t="shared" si="0"/>
        <v>96.242783224400881</v>
      </c>
      <c r="J15" s="52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2"/>
      <c r="AQ15" s="25"/>
      <c r="AR15" s="15"/>
    </row>
    <row r="16" spans="1:44" s="16" customFormat="1" ht="16.5" customHeight="1" x14ac:dyDescent="0.2">
      <c r="A16" s="50">
        <v>10</v>
      </c>
      <c r="B16" s="71">
        <v>18101196</v>
      </c>
      <c r="C16" s="69" t="s">
        <v>71</v>
      </c>
      <c r="D16" s="21">
        <f>SHALAT!AT16</f>
        <v>71.498793962029254</v>
      </c>
      <c r="E16" s="82">
        <f>'TAHSIN-TAHFIDZ'!AT16</f>
        <v>78.111111111111114</v>
      </c>
      <c r="F16" s="73">
        <f>'TA''LIM'!AT16</f>
        <v>85.357142857142861</v>
      </c>
      <c r="G16" s="73"/>
      <c r="H16" s="73"/>
      <c r="I16" s="73">
        <f t="shared" si="0"/>
        <v>74.900009726112671</v>
      </c>
      <c r="J16" s="53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3"/>
      <c r="AQ16" s="25"/>
      <c r="AR16" s="15"/>
    </row>
    <row r="17" spans="1:50" s="16" customFormat="1" ht="16.5" customHeight="1" x14ac:dyDescent="0.2">
      <c r="A17" s="50">
        <v>11</v>
      </c>
      <c r="B17" s="71">
        <v>18101082</v>
      </c>
      <c r="C17" s="18" t="s">
        <v>72</v>
      </c>
      <c r="D17" s="21">
        <f>SHALAT!AT17</f>
        <v>79.915577342047925</v>
      </c>
      <c r="E17" s="82">
        <f>'TAHSIN-TAHFIDZ'!AT17</f>
        <v>89.603174603174608</v>
      </c>
      <c r="F17" s="73">
        <f>'TA''LIM'!AT17</f>
        <v>92.023809523809533</v>
      </c>
      <c r="G17" s="73"/>
      <c r="H17" s="73"/>
      <c r="I17" s="73">
        <f t="shared" si="0"/>
        <v>83.669331621537509</v>
      </c>
      <c r="J17" s="53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3"/>
      <c r="AQ17" s="25"/>
      <c r="AR17" s="15"/>
    </row>
    <row r="18" spans="1:50" s="16" customFormat="1" ht="16.5" customHeight="1" x14ac:dyDescent="0.2">
      <c r="A18" s="50">
        <v>12</v>
      </c>
      <c r="B18" s="71">
        <v>18103036</v>
      </c>
      <c r="C18" s="19" t="s">
        <v>73</v>
      </c>
      <c r="D18" s="21">
        <f>SHALAT!AT18</f>
        <v>83.546626984126988</v>
      </c>
      <c r="E18" s="82">
        <f>'TAHSIN-TAHFIDZ'!AT18</f>
        <v>86.17724867724867</v>
      </c>
      <c r="F18" s="73">
        <f>'TA''LIM'!AT18</f>
        <v>96.190476190476176</v>
      </c>
      <c r="G18" s="73"/>
      <c r="H18" s="73"/>
      <c r="I18" s="73">
        <f t="shared" si="0"/>
        <v>85.969328703703709</v>
      </c>
      <c r="J18" s="53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3"/>
      <c r="AQ18" s="25"/>
      <c r="AR18" s="15"/>
    </row>
    <row r="19" spans="1:50" s="16" customFormat="1" ht="16.5" customHeight="1" x14ac:dyDescent="0.2">
      <c r="A19" s="50">
        <v>13</v>
      </c>
      <c r="B19" s="71">
        <v>18102054</v>
      </c>
      <c r="C19" s="69" t="s">
        <v>74</v>
      </c>
      <c r="D19" s="21">
        <f>SHALAT!AT19</f>
        <v>82.059504357298493</v>
      </c>
      <c r="E19" s="82">
        <f>'TAHSIN-TAHFIDZ'!AT19</f>
        <v>83.269841269841265</v>
      </c>
      <c r="F19" s="73">
        <f>'TA''LIM'!AT19</f>
        <v>93.928571428571431</v>
      </c>
      <c r="G19" s="73"/>
      <c r="H19" s="73"/>
      <c r="I19" s="73">
        <f t="shared" si="0"/>
        <v>84.081931800497983</v>
      </c>
      <c r="J19" s="53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3"/>
      <c r="AQ19" s="25"/>
      <c r="AR19" s="15"/>
    </row>
    <row r="20" spans="1:50" s="16" customFormat="1" ht="16.5" customHeight="1" x14ac:dyDescent="0.2">
      <c r="A20" s="50">
        <v>14</v>
      </c>
      <c r="B20" s="36">
        <v>18101207</v>
      </c>
      <c r="C20" s="19" t="s">
        <v>75</v>
      </c>
      <c r="D20" s="21">
        <f>SHALAT!AT20</f>
        <v>95.348875661375658</v>
      </c>
      <c r="E20" s="82">
        <f>'TAHSIN-TAHFIDZ'!AT20</f>
        <v>95.555555555555571</v>
      </c>
      <c r="F20" s="73">
        <f>'TA''LIM'!AT20</f>
        <v>100</v>
      </c>
      <c r="G20" s="73"/>
      <c r="H20" s="73"/>
      <c r="I20" s="73">
        <f t="shared" si="0"/>
        <v>96.087880291005291</v>
      </c>
      <c r="J20" s="53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3"/>
      <c r="AQ20" s="25"/>
      <c r="AR20" s="15"/>
    </row>
    <row r="21" spans="1:50" s="16" customFormat="1" ht="16.5" customHeight="1" x14ac:dyDescent="0.2">
      <c r="A21" s="50">
        <v>15</v>
      </c>
      <c r="B21" s="71">
        <v>18103034</v>
      </c>
      <c r="C21" s="69" t="s">
        <v>76</v>
      </c>
      <c r="D21" s="21">
        <f>SHALAT!AT21</f>
        <v>91.761690787426076</v>
      </c>
      <c r="E21" s="82">
        <f>'TAHSIN-TAHFIDZ'!AT21</f>
        <v>91.296296296296291</v>
      </c>
      <c r="F21" s="73">
        <f>'TA''LIM'!AT21</f>
        <v>100</v>
      </c>
      <c r="G21" s="73"/>
      <c r="H21" s="73"/>
      <c r="I21" s="73">
        <f t="shared" si="0"/>
        <v>92.90435827108621</v>
      </c>
      <c r="J21" s="53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3"/>
      <c r="AQ21" s="25"/>
      <c r="AR21" s="15"/>
    </row>
    <row r="22" spans="1:50" s="16" customFormat="1" ht="16.5" customHeight="1" x14ac:dyDescent="0.2">
      <c r="A22" s="50">
        <v>16</v>
      </c>
      <c r="B22" s="71">
        <v>18101117</v>
      </c>
      <c r="C22" s="69" t="s">
        <v>77</v>
      </c>
      <c r="D22" s="21">
        <f>SHALAT!AT22</f>
        <v>85.623054777466535</v>
      </c>
      <c r="E22" s="82">
        <f>'TAHSIN-TAHFIDZ'!AT22</f>
        <v>94.81481481481481</v>
      </c>
      <c r="F22" s="73">
        <f>'TA''LIM'!AT22</f>
        <v>98.571428571428569</v>
      </c>
      <c r="G22" s="73"/>
      <c r="H22" s="73"/>
      <c r="I22" s="73">
        <f t="shared" si="0"/>
        <v>89.4036628540305</v>
      </c>
      <c r="J22" s="53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3"/>
      <c r="AQ22" s="25"/>
      <c r="AR22" s="15"/>
    </row>
    <row r="23" spans="1:50" s="16" customFormat="1" ht="16.5" customHeight="1" x14ac:dyDescent="0.2">
      <c r="A23" s="50">
        <v>17</v>
      </c>
      <c r="B23" s="71">
        <v>17101192</v>
      </c>
      <c r="C23" s="19" t="s">
        <v>17</v>
      </c>
      <c r="D23" s="21">
        <f>SHALAT!AT23</f>
        <v>60.395269889565029</v>
      </c>
      <c r="E23" s="82">
        <f>'TAHSIN-TAHFIDZ'!AT23</f>
        <v>54.423280423280417</v>
      </c>
      <c r="F23" s="73">
        <f>'TA''LIM'!AT23</f>
        <v>85.476190476190482</v>
      </c>
      <c r="G23" s="73"/>
      <c r="H23" s="73"/>
      <c r="I23" s="73">
        <f t="shared" si="0"/>
        <v>62.963010084301928</v>
      </c>
      <c r="J23" s="52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2"/>
      <c r="AQ23" s="25"/>
      <c r="AR23" s="15"/>
    </row>
    <row r="24" spans="1:50" s="16" customFormat="1" ht="16.5" customHeight="1" x14ac:dyDescent="0.2">
      <c r="A24" s="50">
        <v>18</v>
      </c>
      <c r="B24" s="36">
        <v>18101208</v>
      </c>
      <c r="C24" s="19" t="s">
        <v>78</v>
      </c>
      <c r="D24" s="21">
        <f>SHALAT!AT24</f>
        <v>88.280423280423292</v>
      </c>
      <c r="E24" s="82">
        <f>'TAHSIN-TAHFIDZ'!AT24</f>
        <v>86.455026455026456</v>
      </c>
      <c r="F24" s="73">
        <f>'TA''LIM'!AT24</f>
        <v>98.571428571428569</v>
      </c>
      <c r="G24" s="73"/>
      <c r="H24" s="73"/>
      <c r="I24" s="73">
        <f t="shared" si="0"/>
        <v>89.458994708994709</v>
      </c>
      <c r="J24" s="52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2"/>
      <c r="AQ24" s="25"/>
      <c r="AR24" s="15"/>
    </row>
    <row r="25" spans="1:50" s="16" customFormat="1" ht="16.5" customHeight="1" x14ac:dyDescent="0.2">
      <c r="A25" s="50">
        <v>19</v>
      </c>
      <c r="B25" s="36">
        <v>18104024</v>
      </c>
      <c r="C25" s="19" t="s">
        <v>79</v>
      </c>
      <c r="D25" s="21">
        <f>SHALAT!AT25</f>
        <v>97.8125</v>
      </c>
      <c r="E25" s="82">
        <f>'TAHSIN-TAHFIDZ'!AT25</f>
        <v>97.56613756613757</v>
      </c>
      <c r="F25" s="73">
        <f>'TA''LIM'!AT25</f>
        <v>100</v>
      </c>
      <c r="G25" s="73"/>
      <c r="H25" s="73"/>
      <c r="I25" s="73">
        <f t="shared" si="0"/>
        <v>98.09135251322752</v>
      </c>
      <c r="J25" s="53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3"/>
      <c r="AQ25" s="24"/>
    </row>
    <row r="26" spans="1:50" s="16" customFormat="1" ht="16.5" customHeight="1" x14ac:dyDescent="0.2">
      <c r="A26" s="134" t="s">
        <v>53</v>
      </c>
      <c r="B26" s="134"/>
      <c r="C26" s="134"/>
      <c r="D26" s="134"/>
      <c r="E26" s="134"/>
      <c r="F26" s="134"/>
      <c r="G26" s="134"/>
      <c r="H26" s="134"/>
      <c r="I26" s="157"/>
      <c r="J26" s="53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3"/>
      <c r="AQ26" s="24"/>
    </row>
    <row r="27" spans="1:50" s="16" customFormat="1" ht="16.5" customHeight="1" x14ac:dyDescent="0.2">
      <c r="A27" s="164" t="s">
        <v>0</v>
      </c>
      <c r="B27" s="168" t="s">
        <v>457</v>
      </c>
      <c r="C27" s="165" t="s">
        <v>1</v>
      </c>
      <c r="D27" s="166" t="s">
        <v>52</v>
      </c>
      <c r="E27" s="166" t="s">
        <v>14</v>
      </c>
      <c r="F27" s="167" t="s">
        <v>10</v>
      </c>
      <c r="G27" s="166" t="s">
        <v>11</v>
      </c>
      <c r="H27" s="166" t="s">
        <v>12</v>
      </c>
      <c r="I27" s="166" t="s">
        <v>51</v>
      </c>
      <c r="J27" s="53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3"/>
      <c r="AQ27" s="24"/>
    </row>
    <row r="28" spans="1:50" s="16" customFormat="1" ht="16.5" customHeight="1" x14ac:dyDescent="0.2">
      <c r="A28" s="164"/>
      <c r="B28" s="169"/>
      <c r="C28" s="165"/>
      <c r="D28" s="166"/>
      <c r="E28" s="166"/>
      <c r="F28" s="167"/>
      <c r="G28" s="166"/>
      <c r="H28" s="166"/>
      <c r="I28" s="166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7"/>
      <c r="AQ28" s="24"/>
    </row>
    <row r="29" spans="1:50" s="16" customFormat="1" ht="16.5" customHeight="1" x14ac:dyDescent="0.2">
      <c r="A29" s="50">
        <v>1</v>
      </c>
      <c r="B29" s="71">
        <v>18101072</v>
      </c>
      <c r="C29" s="69" t="s">
        <v>80</v>
      </c>
      <c r="D29" s="21">
        <f>SHALAT!AT29</f>
        <v>76.713449268596335</v>
      </c>
      <c r="E29" s="82">
        <f>'TAHSIN-TAHFIDZ'!AT29</f>
        <v>92.380952380952365</v>
      </c>
      <c r="F29" s="73">
        <f>'TA''LIM'!AT29</f>
        <v>96.190476190476176</v>
      </c>
      <c r="G29" s="73"/>
      <c r="H29" s="73"/>
      <c r="I29" s="73">
        <f t="shared" si="0"/>
        <v>82.768503929349535</v>
      </c>
      <c r="J29" s="58" t="s">
        <v>6</v>
      </c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8" t="s">
        <v>6</v>
      </c>
      <c r="AQ29" s="24"/>
      <c r="AW29" s="39"/>
      <c r="AX29" s="39"/>
    </row>
    <row r="30" spans="1:50" s="16" customFormat="1" ht="16.5" customHeight="1" x14ac:dyDescent="0.2">
      <c r="A30" s="50">
        <v>2</v>
      </c>
      <c r="B30" s="71">
        <v>18102004</v>
      </c>
      <c r="C30" s="69" t="s">
        <v>81</v>
      </c>
      <c r="D30" s="21">
        <f>SHALAT!AT30</f>
        <v>91.892604263927794</v>
      </c>
      <c r="E30" s="82">
        <f>'TAHSIN-TAHFIDZ'!AT30</f>
        <v>92.5</v>
      </c>
      <c r="F30" s="73">
        <f>'TA''LIM'!AT30</f>
        <v>97.61904761904762</v>
      </c>
      <c r="G30" s="73"/>
      <c r="H30" s="73"/>
      <c r="I30" s="73">
        <f t="shared" si="0"/>
        <v>92.873049914410217</v>
      </c>
      <c r="J30" s="143">
        <f>AVERAGE(I29:I47)</f>
        <v>86.101470745717251</v>
      </c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2"/>
      <c r="AQ30" s="24"/>
      <c r="AW30" s="42"/>
      <c r="AX30" s="42"/>
    </row>
    <row r="31" spans="1:50" s="16" customFormat="1" ht="16.5" customHeight="1" x14ac:dyDescent="0.2">
      <c r="A31" s="50">
        <v>3</v>
      </c>
      <c r="B31" s="71">
        <v>18102003</v>
      </c>
      <c r="C31" s="69" t="s">
        <v>82</v>
      </c>
      <c r="D31" s="21">
        <f>SHALAT!AT31</f>
        <v>67.531590413943348</v>
      </c>
      <c r="E31" s="82">
        <f>'TAHSIN-TAHFIDZ'!AT31</f>
        <v>79.529100529100546</v>
      </c>
      <c r="F31" s="73">
        <f>'TA''LIM'!AT31</f>
        <v>95.357142857142861</v>
      </c>
      <c r="G31" s="73"/>
      <c r="H31" s="73"/>
      <c r="I31" s="73">
        <f t="shared" si="0"/>
        <v>74.104925303454721</v>
      </c>
      <c r="J31" s="52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2"/>
      <c r="AQ31" s="24"/>
      <c r="AW31" s="42"/>
      <c r="AX31" s="15"/>
    </row>
    <row r="32" spans="1:50" s="16" customFormat="1" ht="16.5" customHeight="1" x14ac:dyDescent="0.2">
      <c r="A32" s="50">
        <v>4</v>
      </c>
      <c r="B32" s="71">
        <v>18101017</v>
      </c>
      <c r="C32" s="69" t="s">
        <v>83</v>
      </c>
      <c r="D32" s="21">
        <f>SHALAT!AT32</f>
        <v>69.691779489573605</v>
      </c>
      <c r="E32" s="82">
        <f>'TAHSIN-TAHFIDZ'!AT32</f>
        <v>90.714285714285722</v>
      </c>
      <c r="F32" s="73">
        <f>'TA''LIM'!AT32</f>
        <v>96.428571428571431</v>
      </c>
      <c r="G32" s="73"/>
      <c r="H32" s="73"/>
      <c r="I32" s="73">
        <f t="shared" si="0"/>
        <v>77.906799525365699</v>
      </c>
      <c r="J32" s="52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2"/>
      <c r="AQ32" s="24"/>
    </row>
    <row r="33" spans="1:43" s="16" customFormat="1" ht="16.5" customHeight="1" x14ac:dyDescent="0.2">
      <c r="A33" s="50">
        <v>5</v>
      </c>
      <c r="B33" s="71">
        <v>18101186</v>
      </c>
      <c r="C33" s="18" t="s">
        <v>84</v>
      </c>
      <c r="D33" s="21">
        <f>SHALAT!AT33</f>
        <v>98.214285714285722</v>
      </c>
      <c r="E33" s="82">
        <f>'TAHSIN-TAHFIDZ'!AT33</f>
        <v>99.259259259259267</v>
      </c>
      <c r="F33" s="73">
        <f>'TA''LIM'!AT33</f>
        <v>100</v>
      </c>
      <c r="G33" s="73"/>
      <c r="H33" s="73"/>
      <c r="I33" s="73">
        <f t="shared" si="0"/>
        <v>98.69113756613757</v>
      </c>
      <c r="J33" s="52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2"/>
      <c r="AQ33" s="24"/>
    </row>
    <row r="34" spans="1:43" s="16" customFormat="1" ht="16.5" customHeight="1" x14ac:dyDescent="0.2">
      <c r="A34" s="50">
        <v>6</v>
      </c>
      <c r="B34" s="71">
        <v>18101133</v>
      </c>
      <c r="C34" s="69" t="s">
        <v>85</v>
      </c>
      <c r="D34" s="21">
        <f>SHALAT!AT34</f>
        <v>90.928065670712726</v>
      </c>
      <c r="E34" s="82">
        <f>'TAHSIN-TAHFIDZ'!AT34</f>
        <v>86.30952380952381</v>
      </c>
      <c r="F34" s="73">
        <f>'TA''LIM'!AT34</f>
        <v>98.214285714285708</v>
      </c>
      <c r="G34" s="73"/>
      <c r="H34" s="73"/>
      <c r="I34" s="73">
        <f t="shared" si="0"/>
        <v>91.097290305010901</v>
      </c>
      <c r="J34" s="52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2"/>
      <c r="AQ34" s="24"/>
    </row>
    <row r="35" spans="1:43" s="16" customFormat="1" ht="16.5" customHeight="1" x14ac:dyDescent="0.2">
      <c r="A35" s="50">
        <v>7</v>
      </c>
      <c r="B35" s="71">
        <v>18101185</v>
      </c>
      <c r="C35" s="20" t="s">
        <v>86</v>
      </c>
      <c r="D35" s="21">
        <f>SHALAT!AT35</f>
        <v>92.081679894179899</v>
      </c>
      <c r="E35" s="82">
        <f>'TAHSIN-TAHFIDZ'!AT35</f>
        <v>95.555555555555557</v>
      </c>
      <c r="F35" s="73">
        <f>'TA''LIM'!AT35</f>
        <v>97.619047619047606</v>
      </c>
      <c r="G35" s="73"/>
      <c r="H35" s="73"/>
      <c r="I35" s="73">
        <f t="shared" si="0"/>
        <v>93.60706018518519</v>
      </c>
      <c r="J35" s="52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2"/>
      <c r="AQ35" s="24"/>
    </row>
    <row r="36" spans="1:43" s="16" customFormat="1" ht="16.5" customHeight="1" x14ac:dyDescent="0.2">
      <c r="A36" s="50">
        <v>8</v>
      </c>
      <c r="B36" s="71">
        <v>18101099</v>
      </c>
      <c r="C36" s="69" t="s">
        <v>87</v>
      </c>
      <c r="D36" s="21">
        <f>SHALAT!AT36</f>
        <v>93.313686585745387</v>
      </c>
      <c r="E36" s="82">
        <f>'TAHSIN-TAHFIDZ'!AT36</f>
        <v>97.777777777777771</v>
      </c>
      <c r="F36" s="73">
        <f>'TA''LIM'!AT36</f>
        <v>100</v>
      </c>
      <c r="G36" s="73"/>
      <c r="H36" s="73"/>
      <c r="I36" s="73">
        <f t="shared" si="0"/>
        <v>95.209451836290057</v>
      </c>
      <c r="J36" s="52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2"/>
      <c r="AQ36" s="24"/>
    </row>
    <row r="37" spans="1:43" s="16" customFormat="1" ht="16.5" customHeight="1" x14ac:dyDescent="0.2">
      <c r="A37" s="50">
        <v>9</v>
      </c>
      <c r="B37" s="71">
        <v>18103038</v>
      </c>
      <c r="C37" s="69" t="s">
        <v>88</v>
      </c>
      <c r="D37" s="21">
        <f>SHALAT!AT37</f>
        <v>84.837379396202934</v>
      </c>
      <c r="E37" s="82">
        <f>'TAHSIN-TAHFIDZ'!AT37</f>
        <v>88.769841269841251</v>
      </c>
      <c r="F37" s="73">
        <f>'TA''LIM'!AT37</f>
        <v>96.428571428571431</v>
      </c>
      <c r="G37" s="73"/>
      <c r="H37" s="73"/>
      <c r="I37" s="73">
        <f t="shared" si="0"/>
        <v>87.36255057578586</v>
      </c>
      <c r="J37" s="52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2"/>
      <c r="AQ37" s="24"/>
    </row>
    <row r="38" spans="1:43" s="16" customFormat="1" ht="16.5" customHeight="1" x14ac:dyDescent="0.2">
      <c r="A38" s="50">
        <v>10</v>
      </c>
      <c r="B38" s="71">
        <v>18101116</v>
      </c>
      <c r="C38" s="69" t="s">
        <v>89</v>
      </c>
      <c r="D38" s="21">
        <f>SHALAT!AT38</f>
        <v>83.032601929660757</v>
      </c>
      <c r="E38" s="82">
        <f>'TAHSIN-TAHFIDZ'!AT38</f>
        <v>95</v>
      </c>
      <c r="F38" s="73">
        <f>'TA''LIM'!AT38</f>
        <v>90</v>
      </c>
      <c r="G38" s="73"/>
      <c r="H38" s="73"/>
      <c r="I38" s="73">
        <f t="shared" si="0"/>
        <v>86.471191254279489</v>
      </c>
      <c r="J38" s="52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2"/>
      <c r="AQ38" s="24"/>
    </row>
    <row r="39" spans="1:43" s="16" customFormat="1" ht="16.5" customHeight="1" x14ac:dyDescent="0.2">
      <c r="A39" s="50">
        <v>11</v>
      </c>
      <c r="B39" s="71">
        <v>18103041</v>
      </c>
      <c r="C39" s="69" t="s">
        <v>90</v>
      </c>
      <c r="D39" s="21">
        <f>SHALAT!AT39</f>
        <v>76.432850918145036</v>
      </c>
      <c r="E39" s="82">
        <f>'TAHSIN-TAHFIDZ'!AT39</f>
        <v>88.611111111111114</v>
      </c>
      <c r="F39" s="73">
        <f>'TA''LIM'!AT39</f>
        <v>85</v>
      </c>
      <c r="G39" s="73"/>
      <c r="H39" s="73"/>
      <c r="I39" s="73">
        <f t="shared" si="0"/>
        <v>80.153575319016497</v>
      </c>
      <c r="J39" s="52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2"/>
      <c r="AQ39" s="24"/>
    </row>
    <row r="40" spans="1:43" s="16" customFormat="1" ht="16.5" customHeight="1" x14ac:dyDescent="0.2">
      <c r="A40" s="50">
        <v>12</v>
      </c>
      <c r="B40" s="71">
        <v>18101153</v>
      </c>
      <c r="C40" s="69" t="s">
        <v>91</v>
      </c>
      <c r="D40" s="21">
        <f>SHALAT!AT40</f>
        <v>90.381077551793666</v>
      </c>
      <c r="E40" s="82">
        <f>'TAHSIN-TAHFIDZ'!AT40</f>
        <v>96.944444444444443</v>
      </c>
      <c r="F40" s="73">
        <f>'TA''LIM'!AT40</f>
        <v>100</v>
      </c>
      <c r="G40" s="73"/>
      <c r="H40" s="73"/>
      <c r="I40" s="73">
        <f t="shared" si="0"/>
        <v>93.136589297554778</v>
      </c>
      <c r="J40" s="52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2"/>
      <c r="AQ40" s="24"/>
    </row>
    <row r="41" spans="1:43" s="16" customFormat="1" ht="16.5" customHeight="1" x14ac:dyDescent="0.2">
      <c r="A41" s="50">
        <v>13</v>
      </c>
      <c r="B41" s="71">
        <v>18103049</v>
      </c>
      <c r="C41" s="19" t="s">
        <v>92</v>
      </c>
      <c r="D41" s="21">
        <f>SHALAT!AT41</f>
        <v>97.455357142857139</v>
      </c>
      <c r="E41" s="82">
        <f>'TAHSIN-TAHFIDZ'!AT41</f>
        <v>97.777777777777786</v>
      </c>
      <c r="F41" s="73">
        <f>'TA''LIM'!AT41</f>
        <v>100</v>
      </c>
      <c r="G41" s="73"/>
      <c r="H41" s="73"/>
      <c r="I41" s="73">
        <f t="shared" si="0"/>
        <v>97.90153769841271</v>
      </c>
      <c r="J41" s="52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2"/>
      <c r="AQ41" s="24"/>
    </row>
    <row r="42" spans="1:43" s="16" customFormat="1" ht="16.5" customHeight="1" x14ac:dyDescent="0.2">
      <c r="A42" s="50">
        <v>14</v>
      </c>
      <c r="B42" s="71">
        <v>18104006</v>
      </c>
      <c r="C42" s="69" t="s">
        <v>93</v>
      </c>
      <c r="D42" s="21">
        <f>SHALAT!AT42</f>
        <v>49.103745201784413</v>
      </c>
      <c r="E42" s="82">
        <f>'TAHSIN-TAHFIDZ'!AT42</f>
        <v>68.907407407407405</v>
      </c>
      <c r="F42" s="73">
        <f>'TA''LIM'!AT42</f>
        <v>80.119047619047606</v>
      </c>
      <c r="G42" s="73"/>
      <c r="H42" s="73"/>
      <c r="I42" s="73">
        <f t="shared" si="0"/>
        <v>57.716773005498489</v>
      </c>
      <c r="J42" s="52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2"/>
      <c r="AQ42" s="24"/>
    </row>
    <row r="43" spans="1:43" s="16" customFormat="1" ht="16.5" customHeight="1" x14ac:dyDescent="0.2">
      <c r="A43" s="50">
        <v>15</v>
      </c>
      <c r="B43" s="71">
        <v>18108011</v>
      </c>
      <c r="C43" s="19" t="s">
        <v>94</v>
      </c>
      <c r="D43" s="21">
        <f>SHALAT!AT43</f>
        <v>69.679913632119522</v>
      </c>
      <c r="E43" s="82">
        <f>'TAHSIN-TAHFIDZ'!AT43</f>
        <v>71.817460317460302</v>
      </c>
      <c r="F43" s="73">
        <f>'TA''LIM'!AT43</f>
        <v>88.690476190476176</v>
      </c>
      <c r="G43" s="73"/>
      <c r="H43" s="73"/>
      <c r="I43" s="73">
        <f t="shared" si="0"/>
        <v>72.959007352941185</v>
      </c>
      <c r="J43" s="52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2"/>
      <c r="AQ43" s="24"/>
    </row>
    <row r="44" spans="1:43" s="16" customFormat="1" ht="16.5" customHeight="1" x14ac:dyDescent="0.2">
      <c r="A44" s="50">
        <v>16</v>
      </c>
      <c r="B44" s="71">
        <v>18108001</v>
      </c>
      <c r="C44" s="20" t="s">
        <v>95</v>
      </c>
      <c r="D44" s="21">
        <f>SHALAT!AT44</f>
        <v>93.432247899159663</v>
      </c>
      <c r="E44" s="82">
        <f>'TAHSIN-TAHFIDZ'!AT44</f>
        <v>97.777777777777771</v>
      </c>
      <c r="F44" s="73">
        <f>'TA''LIM'!AT44</f>
        <v>95.833333333333329</v>
      </c>
      <c r="G44" s="73"/>
      <c r="H44" s="73"/>
      <c r="I44" s="73">
        <f t="shared" si="0"/>
        <v>94.661516690009336</v>
      </c>
      <c r="J44" s="52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2"/>
      <c r="AQ44" s="24"/>
    </row>
    <row r="45" spans="1:43" s="16" customFormat="1" ht="16.5" customHeight="1" x14ac:dyDescent="0.2">
      <c r="A45" s="50">
        <v>17</v>
      </c>
      <c r="B45" s="71">
        <v>18102047</v>
      </c>
      <c r="C45" s="69" t="s">
        <v>96</v>
      </c>
      <c r="D45" s="21">
        <f>SHALAT!AT45</f>
        <v>90.070514316837844</v>
      </c>
      <c r="E45" s="82">
        <f>'TAHSIN-TAHFIDZ'!AT45</f>
        <v>97.037037037037038</v>
      </c>
      <c r="F45" s="73">
        <f>'TA''LIM'!AT45</f>
        <v>93.452380952380949</v>
      </c>
      <c r="G45" s="73"/>
      <c r="H45" s="73"/>
      <c r="I45" s="73">
        <f t="shared" si="0"/>
        <v>91.971098856209153</v>
      </c>
      <c r="J45" s="52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2"/>
      <c r="AQ45" s="24"/>
    </row>
    <row r="46" spans="1:43" s="16" customFormat="1" ht="16.5" customHeight="1" x14ac:dyDescent="0.2">
      <c r="A46" s="50">
        <v>18</v>
      </c>
      <c r="B46" s="71">
        <v>18101169</v>
      </c>
      <c r="C46" s="69" t="s">
        <v>97</v>
      </c>
      <c r="D46" s="21">
        <f>SHALAT!AT46</f>
        <v>84.237180983504516</v>
      </c>
      <c r="E46" s="82">
        <f>'TAHSIN-TAHFIDZ'!AT46</f>
        <v>92.870370370370381</v>
      </c>
      <c r="F46" s="73">
        <f>'TA''LIM'!AT46</f>
        <v>94.047619047619037</v>
      </c>
      <c r="G46" s="73"/>
      <c r="H46" s="73"/>
      <c r="I46" s="73">
        <f t="shared" si="0"/>
        <v>87.435384570494875</v>
      </c>
      <c r="J46" s="52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2"/>
      <c r="AQ46" s="24"/>
    </row>
    <row r="47" spans="1:43" s="16" customFormat="1" ht="16.5" customHeight="1" x14ac:dyDescent="0.2">
      <c r="A47" s="50">
        <v>19</v>
      </c>
      <c r="B47" s="71">
        <v>18101081</v>
      </c>
      <c r="C47" s="69" t="s">
        <v>98</v>
      </c>
      <c r="D47" s="21">
        <f>SHALAT!AT47</f>
        <v>72.802765045412087</v>
      </c>
      <c r="E47" s="82">
        <f>'TAHSIN-TAHFIDZ'!AT47</f>
        <v>91.018518518518505</v>
      </c>
      <c r="F47" s="73">
        <f>'TA''LIM'!AT47</f>
        <v>95.833333333333329</v>
      </c>
      <c r="G47" s="73"/>
      <c r="H47" s="73"/>
      <c r="I47" s="73">
        <f t="shared" si="0"/>
        <v>79.900500983221562</v>
      </c>
      <c r="J47" s="52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2"/>
      <c r="AQ47" s="24"/>
    </row>
    <row r="48" spans="1:43" s="109" customFormat="1" ht="16.5" customHeight="1" x14ac:dyDescent="0.2">
      <c r="A48" s="99">
        <v>20</v>
      </c>
      <c r="B48" s="100">
        <v>18101150</v>
      </c>
      <c r="C48" s="101" t="s">
        <v>99</v>
      </c>
      <c r="D48" s="103"/>
      <c r="E48" s="113"/>
      <c r="F48" s="114"/>
      <c r="G48" s="114"/>
      <c r="H48" s="114"/>
      <c r="I48" s="114"/>
      <c r="J48" s="105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  <c r="AA48" s="99"/>
      <c r="AB48" s="99"/>
      <c r="AC48" s="99"/>
      <c r="AD48" s="99"/>
      <c r="AE48" s="99"/>
      <c r="AF48" s="99"/>
      <c r="AG48" s="99"/>
      <c r="AH48" s="99"/>
      <c r="AI48" s="99"/>
      <c r="AJ48" s="99"/>
      <c r="AK48" s="99"/>
      <c r="AL48" s="99"/>
      <c r="AM48" s="99"/>
      <c r="AN48" s="99"/>
      <c r="AO48" s="99"/>
      <c r="AP48" s="105"/>
      <c r="AQ48" s="133"/>
    </row>
    <row r="49" spans="1:43" s="16" customFormat="1" ht="16.5" customHeight="1" x14ac:dyDescent="0.2">
      <c r="A49" s="134" t="s">
        <v>451</v>
      </c>
      <c r="B49" s="134"/>
      <c r="C49" s="134"/>
      <c r="D49" s="134"/>
      <c r="E49" s="134"/>
      <c r="F49" s="134"/>
      <c r="G49" s="134"/>
      <c r="H49" s="134"/>
      <c r="I49" s="157"/>
      <c r="J49" s="52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2"/>
      <c r="AQ49" s="24"/>
    </row>
    <row r="50" spans="1:43" s="16" customFormat="1" ht="16.5" customHeight="1" x14ac:dyDescent="0.2">
      <c r="A50" s="164" t="s">
        <v>0</v>
      </c>
      <c r="B50" s="168" t="s">
        <v>457</v>
      </c>
      <c r="C50" s="165" t="s">
        <v>1</v>
      </c>
      <c r="D50" s="166" t="s">
        <v>52</v>
      </c>
      <c r="E50" s="166" t="s">
        <v>14</v>
      </c>
      <c r="F50" s="167" t="s">
        <v>10</v>
      </c>
      <c r="G50" s="166" t="s">
        <v>11</v>
      </c>
      <c r="H50" s="166" t="s">
        <v>12</v>
      </c>
      <c r="I50" s="166" t="s">
        <v>51</v>
      </c>
      <c r="J50" s="52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2"/>
      <c r="AQ50" s="24"/>
    </row>
    <row r="51" spans="1:43" s="16" customFormat="1" ht="16.5" customHeight="1" x14ac:dyDescent="0.2">
      <c r="A51" s="164"/>
      <c r="B51" s="169"/>
      <c r="C51" s="165"/>
      <c r="D51" s="166"/>
      <c r="E51" s="166"/>
      <c r="F51" s="167"/>
      <c r="G51" s="166"/>
      <c r="H51" s="166"/>
      <c r="I51" s="166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9"/>
      <c r="AQ51" s="24"/>
    </row>
    <row r="52" spans="1:43" s="16" customFormat="1" ht="16.5" customHeight="1" x14ac:dyDescent="0.2">
      <c r="A52" s="50">
        <v>1</v>
      </c>
      <c r="B52" s="71">
        <v>18104003</v>
      </c>
      <c r="C52" s="19" t="s">
        <v>100</v>
      </c>
      <c r="D52" s="21">
        <f>SHALAT!AT52</f>
        <v>67.303182384064741</v>
      </c>
      <c r="E52" s="82">
        <f>'TAHSIN-TAHFIDZ'!AT52</f>
        <v>83.544973544973544</v>
      </c>
      <c r="F52" s="73">
        <f>'TA''LIM'!AT52</f>
        <v>100</v>
      </c>
      <c r="G52" s="73"/>
      <c r="H52" s="73"/>
      <c r="I52" s="73">
        <f t="shared" si="0"/>
        <v>75.456063258636789</v>
      </c>
      <c r="J52" s="58" t="s">
        <v>101</v>
      </c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8" t="s">
        <v>101</v>
      </c>
      <c r="AQ52" s="24"/>
    </row>
    <row r="53" spans="1:43" s="109" customFormat="1" ht="16.5" hidden="1" customHeight="1" x14ac:dyDescent="0.2">
      <c r="A53" s="99">
        <v>2</v>
      </c>
      <c r="B53" s="100">
        <v>18101018</v>
      </c>
      <c r="C53" s="101" t="s">
        <v>102</v>
      </c>
      <c r="D53" s="103">
        <f>SHALAT!AT53</f>
        <v>31.630355846042118</v>
      </c>
      <c r="E53" s="113">
        <f>'TAHSIN-TAHFIDZ'!AT53</f>
        <v>60.912698412698411</v>
      </c>
      <c r="F53" s="114">
        <f>'TA''LIM'!AT53</f>
        <v>89.404761904761898</v>
      </c>
      <c r="G53" s="114"/>
      <c r="H53" s="114"/>
      <c r="I53" s="114">
        <f t="shared" si="0"/>
        <v>46.152985268181347</v>
      </c>
      <c r="J53" s="105"/>
      <c r="K53" s="99"/>
      <c r="L53" s="99"/>
      <c r="M53" s="99"/>
      <c r="N53" s="99"/>
      <c r="O53" s="99"/>
      <c r="P53" s="99"/>
      <c r="Q53" s="99"/>
      <c r="R53" s="99"/>
      <c r="S53" s="99"/>
      <c r="T53" s="99"/>
      <c r="U53" s="99"/>
      <c r="V53" s="99"/>
      <c r="W53" s="99"/>
      <c r="X53" s="99"/>
      <c r="Y53" s="99"/>
      <c r="Z53" s="99"/>
      <c r="AA53" s="99"/>
      <c r="AB53" s="99"/>
      <c r="AC53" s="99"/>
      <c r="AD53" s="99"/>
      <c r="AE53" s="99"/>
      <c r="AF53" s="99"/>
      <c r="AG53" s="99"/>
      <c r="AH53" s="99"/>
      <c r="AI53" s="99"/>
      <c r="AJ53" s="99"/>
      <c r="AK53" s="99"/>
      <c r="AL53" s="99"/>
      <c r="AM53" s="99"/>
      <c r="AN53" s="99"/>
      <c r="AO53" s="99"/>
      <c r="AP53" s="105"/>
      <c r="AQ53" s="133"/>
    </row>
    <row r="54" spans="1:43" s="16" customFormat="1" ht="16.5" customHeight="1" x14ac:dyDescent="0.2">
      <c r="A54" s="50">
        <v>3</v>
      </c>
      <c r="B54" s="71">
        <v>18101047</v>
      </c>
      <c r="C54" s="69" t="s">
        <v>103</v>
      </c>
      <c r="D54" s="21">
        <f>SHALAT!AT54</f>
        <v>84.926956893868663</v>
      </c>
      <c r="E54" s="82">
        <f>'TAHSIN-TAHFIDZ'!AT54</f>
        <v>92.513227513227505</v>
      </c>
      <c r="F54" s="73">
        <f>'TA''LIM'!AT54</f>
        <v>95.238095238095227</v>
      </c>
      <c r="G54" s="73"/>
      <c r="H54" s="73"/>
      <c r="I54" s="73">
        <f t="shared" si="0"/>
        <v>87.990881769374411</v>
      </c>
      <c r="J54" s="143">
        <f>AVERAGE(I52:I72)</f>
        <v>87.709817620602365</v>
      </c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2"/>
      <c r="AQ54" s="24"/>
    </row>
    <row r="55" spans="1:43" s="16" customFormat="1" ht="16.5" customHeight="1" x14ac:dyDescent="0.2">
      <c r="A55" s="50">
        <v>4</v>
      </c>
      <c r="B55" s="71">
        <v>18101214</v>
      </c>
      <c r="C55" s="95" t="s">
        <v>461</v>
      </c>
      <c r="D55" s="21">
        <f>SHALAT!AT55</f>
        <v>81.08165488417589</v>
      </c>
      <c r="E55" s="82">
        <f>'TAHSIN-TAHFIDZ'!AT55</f>
        <v>99.145299145299148</v>
      </c>
      <c r="F55" s="73">
        <f>'TA''LIM'!AT55</f>
        <v>92.051282051282044</v>
      </c>
      <c r="G55" s="73"/>
      <c r="H55" s="73"/>
      <c r="I55" s="73">
        <f t="shared" si="0"/>
        <v>86.339827811466463</v>
      </c>
      <c r="J55" s="52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2"/>
      <c r="AQ55" s="24"/>
    </row>
    <row r="56" spans="1:43" s="16" customFormat="1" ht="16.5" customHeight="1" x14ac:dyDescent="0.2">
      <c r="A56" s="50">
        <v>5</v>
      </c>
      <c r="B56" s="36">
        <v>18101204</v>
      </c>
      <c r="C56" s="19" t="s">
        <v>104</v>
      </c>
      <c r="D56" s="21">
        <f>SHALAT!AT56</f>
        <v>96.898634453781511</v>
      </c>
      <c r="E56" s="82">
        <f>'TAHSIN-TAHFIDZ'!AT56</f>
        <v>94.761904761904773</v>
      </c>
      <c r="F56" s="73">
        <f>'TA''LIM'!AT56</f>
        <v>98.214285714285708</v>
      </c>
      <c r="G56" s="73"/>
      <c r="H56" s="73"/>
      <c r="I56" s="73">
        <f t="shared" si="0"/>
        <v>96.6686362044818</v>
      </c>
      <c r="J56" s="52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2"/>
      <c r="AQ56" s="24"/>
    </row>
    <row r="57" spans="1:43" s="16" customFormat="1" ht="16.5" customHeight="1" x14ac:dyDescent="0.2">
      <c r="A57" s="50">
        <v>6</v>
      </c>
      <c r="B57" s="71">
        <v>18101161</v>
      </c>
      <c r="C57" s="69" t="s">
        <v>105</v>
      </c>
      <c r="D57" s="21">
        <f>SHALAT!AT57</f>
        <v>93.76984126984128</v>
      </c>
      <c r="E57" s="82">
        <f>'TAHSIN-TAHFIDZ'!AT57</f>
        <v>93.161375661375658</v>
      </c>
      <c r="F57" s="73">
        <f>'TA''LIM'!AT57</f>
        <v>98.571428571428569</v>
      </c>
      <c r="G57" s="73"/>
      <c r="H57" s="73"/>
      <c r="I57" s="73">
        <f t="shared" si="0"/>
        <v>94.368386243386254</v>
      </c>
      <c r="J57" s="52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2"/>
      <c r="AQ57" s="24"/>
    </row>
    <row r="58" spans="1:43" s="16" customFormat="1" ht="16.5" customHeight="1" x14ac:dyDescent="0.2">
      <c r="A58" s="50">
        <v>7</v>
      </c>
      <c r="B58" s="71">
        <v>18103056</v>
      </c>
      <c r="C58" s="69" t="s">
        <v>106</v>
      </c>
      <c r="D58" s="21">
        <f>SHALAT!AT58</f>
        <v>98.392857142857139</v>
      </c>
      <c r="E58" s="82">
        <f>'TAHSIN-TAHFIDZ'!AT58</f>
        <v>100</v>
      </c>
      <c r="F58" s="73">
        <f>'TA''LIM'!AT58</f>
        <v>100</v>
      </c>
      <c r="G58" s="73"/>
      <c r="H58" s="73"/>
      <c r="I58" s="73">
        <f t="shared" si="0"/>
        <v>98.955357142857139</v>
      </c>
      <c r="J58" s="52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2"/>
      <c r="AQ58" s="24"/>
    </row>
    <row r="59" spans="1:43" s="16" customFormat="1" ht="16.5" customHeight="1" x14ac:dyDescent="0.2">
      <c r="A59" s="50">
        <v>8</v>
      </c>
      <c r="B59" s="71">
        <v>18102037</v>
      </c>
      <c r="C59" s="69" t="s">
        <v>107</v>
      </c>
      <c r="D59" s="21">
        <f>SHALAT!AT59</f>
        <v>88.576291627762217</v>
      </c>
      <c r="E59" s="82">
        <f>'TAHSIN-TAHFIDZ'!AT59</f>
        <v>95.873015873015873</v>
      </c>
      <c r="F59" s="73">
        <f>'TA''LIM'!AT59</f>
        <v>98.214285714285708</v>
      </c>
      <c r="G59" s="73"/>
      <c r="H59" s="73"/>
      <c r="I59" s="73">
        <f t="shared" si="0"/>
        <v>91.481335589791485</v>
      </c>
      <c r="J59" s="52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2"/>
      <c r="AQ59" s="24"/>
    </row>
    <row r="60" spans="1:43" s="16" customFormat="1" ht="16.5" customHeight="1" x14ac:dyDescent="0.2">
      <c r="A60" s="50">
        <v>9</v>
      </c>
      <c r="B60" s="71">
        <v>18103019</v>
      </c>
      <c r="C60" s="69" t="s">
        <v>108</v>
      </c>
      <c r="D60" s="21">
        <f>SHALAT!AT60</f>
        <v>96.964285714285722</v>
      </c>
      <c r="E60" s="82">
        <f>'TAHSIN-TAHFIDZ'!AT60</f>
        <v>100</v>
      </c>
      <c r="F60" s="73">
        <f>'TA''LIM'!AT60</f>
        <v>100</v>
      </c>
      <c r="G60" s="73"/>
      <c r="H60" s="73"/>
      <c r="I60" s="73">
        <f t="shared" si="0"/>
        <v>98.026785714285722</v>
      </c>
      <c r="J60" s="52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2"/>
      <c r="AQ60" s="24"/>
    </row>
    <row r="61" spans="1:43" s="16" customFormat="1" ht="16.5" customHeight="1" x14ac:dyDescent="0.2">
      <c r="A61" s="50">
        <v>10</v>
      </c>
      <c r="B61" s="71">
        <v>18103043</v>
      </c>
      <c r="C61" s="69" t="s">
        <v>109</v>
      </c>
      <c r="D61" s="21">
        <f>SHALAT!AT61</f>
        <v>72.606792717086819</v>
      </c>
      <c r="E61" s="82">
        <f>'TAHSIN-TAHFIDZ'!AT61</f>
        <v>83.796296296296291</v>
      </c>
      <c r="F61" s="73">
        <f>'TA''LIM'!AT61</f>
        <v>91.904761904761898</v>
      </c>
      <c r="G61" s="73"/>
      <c r="H61" s="73"/>
      <c r="I61" s="73">
        <f t="shared" si="0"/>
        <v>77.739388811079976</v>
      </c>
      <c r="J61" s="52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2"/>
      <c r="AQ61" s="24"/>
    </row>
    <row r="62" spans="1:43" s="16" customFormat="1" ht="16.5" customHeight="1" x14ac:dyDescent="0.2">
      <c r="A62" s="50">
        <v>11</v>
      </c>
      <c r="B62" s="71">
        <v>18101028</v>
      </c>
      <c r="C62" s="69" t="s">
        <v>110</v>
      </c>
      <c r="D62" s="21">
        <f>SHALAT!AT62</f>
        <v>92.99155773420479</v>
      </c>
      <c r="E62" s="82">
        <f>'TAHSIN-TAHFIDZ'!AT62</f>
        <v>99.047619047619051</v>
      </c>
      <c r="F62" s="73">
        <f>'TA''LIM'!AT62</f>
        <v>100</v>
      </c>
      <c r="G62" s="73"/>
      <c r="H62" s="73"/>
      <c r="I62" s="73">
        <f t="shared" si="0"/>
        <v>95.254036336756926</v>
      </c>
      <c r="J62" s="52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2"/>
      <c r="AQ62" s="24"/>
    </row>
    <row r="63" spans="1:43" s="16" customFormat="1" ht="16.5" customHeight="1" x14ac:dyDescent="0.2">
      <c r="A63" s="50">
        <v>12</v>
      </c>
      <c r="B63" s="71">
        <v>18101165</v>
      </c>
      <c r="C63" s="20" t="s">
        <v>111</v>
      </c>
      <c r="D63" s="21">
        <f>SHALAT!AT63</f>
        <v>82.154917522564588</v>
      </c>
      <c r="E63" s="82">
        <f>'TAHSIN-TAHFIDZ'!AT63</f>
        <v>95.873015873015873</v>
      </c>
      <c r="F63" s="73">
        <f>'TA''LIM'!AT63</f>
        <v>97.142857142857139</v>
      </c>
      <c r="G63" s="73"/>
      <c r="H63" s="73"/>
      <c r="I63" s="73">
        <f t="shared" si="0"/>
        <v>87.146728135698723</v>
      </c>
      <c r="J63" s="52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2"/>
      <c r="AQ63" s="24"/>
    </row>
    <row r="64" spans="1:43" s="16" customFormat="1" ht="16.5" customHeight="1" x14ac:dyDescent="0.2">
      <c r="A64" s="50">
        <v>13</v>
      </c>
      <c r="B64" s="36">
        <v>18101203</v>
      </c>
      <c r="C64" s="19" t="s">
        <v>112</v>
      </c>
      <c r="D64" s="21">
        <f>SHALAT!AT64</f>
        <v>93.07208994708995</v>
      </c>
      <c r="E64" s="82">
        <f>'TAHSIN-TAHFIDZ'!AT64</f>
        <v>89.126984126984127</v>
      </c>
      <c r="F64" s="73">
        <f>'TA''LIM'!AT64</f>
        <v>100</v>
      </c>
      <c r="G64" s="73"/>
      <c r="H64" s="73"/>
      <c r="I64" s="73">
        <f t="shared" si="0"/>
        <v>93.322255291005291</v>
      </c>
      <c r="J64" s="52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2"/>
      <c r="AQ64" s="24"/>
    </row>
    <row r="65" spans="1:43" s="16" customFormat="1" ht="16.5" customHeight="1" x14ac:dyDescent="0.2">
      <c r="A65" s="50">
        <v>14</v>
      </c>
      <c r="B65" s="71">
        <v>18101179</v>
      </c>
      <c r="C65" s="19" t="s">
        <v>113</v>
      </c>
      <c r="D65" s="21">
        <f>SHALAT!AT65</f>
        <v>90.28847650171177</v>
      </c>
      <c r="E65" s="82">
        <f>'TAHSIN-TAHFIDZ'!AT65</f>
        <v>97.142857142857139</v>
      </c>
      <c r="F65" s="73">
        <f>'TA''LIM'!AT65</f>
        <v>98.571428571428569</v>
      </c>
      <c r="G65" s="73"/>
      <c r="H65" s="73"/>
      <c r="I65" s="73">
        <f t="shared" si="0"/>
        <v>92.901795440398359</v>
      </c>
      <c r="J65" s="52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50"/>
      <c r="AM65" s="50"/>
      <c r="AN65" s="50"/>
      <c r="AO65" s="50"/>
      <c r="AP65" s="52"/>
      <c r="AQ65" s="24"/>
    </row>
    <row r="66" spans="1:43" s="16" customFormat="1" ht="16.5" customHeight="1" x14ac:dyDescent="0.2">
      <c r="A66" s="50">
        <v>15</v>
      </c>
      <c r="B66" s="71">
        <v>18101119</v>
      </c>
      <c r="C66" s="69" t="s">
        <v>114</v>
      </c>
      <c r="D66" s="21">
        <f>SHALAT!AT66</f>
        <v>97.798980703392473</v>
      </c>
      <c r="E66" s="82">
        <f>'TAHSIN-TAHFIDZ'!AT66</f>
        <v>99.047619047619051</v>
      </c>
      <c r="F66" s="73">
        <f>'TA''LIM'!AT66</f>
        <v>98.214285714285708</v>
      </c>
      <c r="G66" s="73"/>
      <c r="H66" s="73"/>
      <c r="I66" s="73">
        <f t="shared" si="0"/>
        <v>98.11100412387178</v>
      </c>
      <c r="J66" s="52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2"/>
      <c r="AQ66" s="24"/>
    </row>
    <row r="67" spans="1:43" s="16" customFormat="1" ht="16.5" customHeight="1" x14ac:dyDescent="0.2">
      <c r="A67" s="50">
        <v>16</v>
      </c>
      <c r="B67" s="71">
        <v>18104007</v>
      </c>
      <c r="C67" s="69" t="s">
        <v>115</v>
      </c>
      <c r="D67" s="21">
        <f>SHALAT!AT67</f>
        <v>84.347961406784933</v>
      </c>
      <c r="E67" s="82">
        <f>'TAHSIN-TAHFIDZ'!AT67</f>
        <v>91.269841269841265</v>
      </c>
      <c r="F67" s="73">
        <f>'TA''LIM'!AT67</f>
        <v>96.785714285714292</v>
      </c>
      <c r="G67" s="73"/>
      <c r="H67" s="73"/>
      <c r="I67" s="73">
        <f t="shared" si="0"/>
        <v>87.598000311235609</v>
      </c>
      <c r="J67" s="52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2"/>
      <c r="AQ67" s="24"/>
    </row>
    <row r="68" spans="1:43" s="16" customFormat="1" ht="16.5" customHeight="1" x14ac:dyDescent="0.2">
      <c r="A68" s="50">
        <v>17</v>
      </c>
      <c r="B68" s="71">
        <v>18101151</v>
      </c>
      <c r="C68" s="69" t="s">
        <v>116</v>
      </c>
      <c r="D68" s="21">
        <f>SHALAT!AT68</f>
        <v>56.189989884842831</v>
      </c>
      <c r="E68" s="82">
        <f>'TAHSIN-TAHFIDZ'!AT68</f>
        <v>70.396825396825378</v>
      </c>
      <c r="F68" s="73">
        <f>'TA''LIM'!AT68</f>
        <v>90.357142857142861</v>
      </c>
      <c r="G68" s="73"/>
      <c r="H68" s="73"/>
      <c r="I68" s="73">
        <f t="shared" si="0"/>
        <v>64.15642993308434</v>
      </c>
      <c r="J68" s="52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  <c r="AM68" s="50"/>
      <c r="AN68" s="50"/>
      <c r="AO68" s="50"/>
      <c r="AP68" s="52"/>
      <c r="AQ68" s="24"/>
    </row>
    <row r="69" spans="1:43" s="16" customFormat="1" ht="16.5" customHeight="1" x14ac:dyDescent="0.2">
      <c r="A69" s="50">
        <v>18</v>
      </c>
      <c r="B69" s="71">
        <v>18104012</v>
      </c>
      <c r="C69" s="19" t="s">
        <v>117</v>
      </c>
      <c r="D69" s="21">
        <f>SHALAT!AT69</f>
        <v>83.688822751322746</v>
      </c>
      <c r="E69" s="82">
        <f>'TAHSIN-TAHFIDZ'!AT69</f>
        <v>87.222222222222214</v>
      </c>
      <c r="F69" s="73">
        <f>'TA''LIM'!AT69</f>
        <v>86.190476190476176</v>
      </c>
      <c r="G69" s="73"/>
      <c r="H69" s="73"/>
      <c r="I69" s="73">
        <f t="shared" si="0"/>
        <v>84.770750661375658</v>
      </c>
      <c r="J69" s="52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0"/>
      <c r="AM69" s="50"/>
      <c r="AN69" s="50"/>
      <c r="AO69" s="50"/>
      <c r="AP69" s="52"/>
      <c r="AQ69" s="24"/>
    </row>
    <row r="70" spans="1:43" s="16" customFormat="1" ht="16.5" customHeight="1" x14ac:dyDescent="0.2">
      <c r="A70" s="50">
        <v>19</v>
      </c>
      <c r="B70" s="36">
        <v>18102070</v>
      </c>
      <c r="C70" s="19" t="s">
        <v>118</v>
      </c>
      <c r="D70" s="21">
        <f>SHALAT!AT70</f>
        <v>99.196428571428569</v>
      </c>
      <c r="E70" s="82">
        <f>'TAHSIN-TAHFIDZ'!AT70</f>
        <v>98.306878306878318</v>
      </c>
      <c r="F70" s="73">
        <f>'TA''LIM'!AT70</f>
        <v>100</v>
      </c>
      <c r="G70" s="73"/>
      <c r="H70" s="73"/>
      <c r="I70" s="73">
        <f t="shared" si="0"/>
        <v>99.139054232804227</v>
      </c>
      <c r="J70" s="52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  <c r="AL70" s="50"/>
      <c r="AM70" s="50"/>
      <c r="AN70" s="50"/>
      <c r="AO70" s="50"/>
      <c r="AP70" s="52"/>
      <c r="AQ70" s="24"/>
    </row>
    <row r="71" spans="1:43" s="16" customFormat="1" ht="16.5" hidden="1" customHeight="1" x14ac:dyDescent="0.2">
      <c r="A71" s="99"/>
      <c r="B71" s="100">
        <v>18101193</v>
      </c>
      <c r="C71" s="101" t="s">
        <v>119</v>
      </c>
      <c r="D71" s="21"/>
      <c r="E71" s="82"/>
      <c r="F71" s="73"/>
      <c r="G71" s="114"/>
      <c r="H71" s="114"/>
      <c r="I71" s="114"/>
      <c r="J71" s="52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2"/>
      <c r="AQ71" s="24"/>
    </row>
    <row r="72" spans="1:43" s="16" customFormat="1" ht="16.5" customHeight="1" x14ac:dyDescent="0.2">
      <c r="A72" s="50">
        <v>20</v>
      </c>
      <c r="B72" s="71">
        <v>18101166</v>
      </c>
      <c r="C72" s="69" t="s">
        <v>120</v>
      </c>
      <c r="D72" s="21">
        <f>SHALAT!AT72</f>
        <v>98.38458994708995</v>
      </c>
      <c r="E72" s="82">
        <f>'TAHSIN-TAHFIDZ'!AT72</f>
        <v>98.333333333333329</v>
      </c>
      <c r="F72" s="73">
        <f>'TA''LIM'!AT72</f>
        <v>100</v>
      </c>
      <c r="G72" s="73"/>
      <c r="H72" s="73"/>
      <c r="I72" s="73">
        <f t="shared" si="0"/>
        <v>98.61665013227514</v>
      </c>
      <c r="J72" s="52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  <c r="AI72" s="50"/>
      <c r="AJ72" s="50"/>
      <c r="AK72" s="50"/>
      <c r="AL72" s="50"/>
      <c r="AM72" s="50"/>
      <c r="AN72" s="50"/>
      <c r="AO72" s="50"/>
      <c r="AP72" s="52"/>
      <c r="AQ72" s="24"/>
    </row>
    <row r="73" spans="1:43" s="16" customFormat="1" ht="16.5" customHeight="1" x14ac:dyDescent="0.2">
      <c r="A73" s="134" t="s">
        <v>484</v>
      </c>
      <c r="B73" s="134"/>
      <c r="C73" s="134"/>
      <c r="D73" s="134"/>
      <c r="E73" s="134"/>
      <c r="F73" s="134"/>
      <c r="G73" s="134"/>
      <c r="H73" s="134"/>
      <c r="I73" s="157"/>
      <c r="J73" s="52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2"/>
      <c r="AQ73" s="24"/>
    </row>
    <row r="74" spans="1:43" s="16" customFormat="1" ht="16.5" customHeight="1" x14ac:dyDescent="0.2">
      <c r="A74" s="164" t="s">
        <v>0</v>
      </c>
      <c r="B74" s="168" t="s">
        <v>457</v>
      </c>
      <c r="C74" s="165" t="s">
        <v>1</v>
      </c>
      <c r="D74" s="166" t="s">
        <v>52</v>
      </c>
      <c r="E74" s="166" t="s">
        <v>14</v>
      </c>
      <c r="F74" s="167" t="s">
        <v>10</v>
      </c>
      <c r="G74" s="166" t="s">
        <v>11</v>
      </c>
      <c r="H74" s="166" t="s">
        <v>12</v>
      </c>
      <c r="I74" s="166" t="s">
        <v>51</v>
      </c>
      <c r="J74" s="52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2"/>
      <c r="AQ74" s="24"/>
    </row>
    <row r="75" spans="1:43" s="16" customFormat="1" ht="16.5" customHeight="1" x14ac:dyDescent="0.2">
      <c r="A75" s="164"/>
      <c r="B75" s="169"/>
      <c r="C75" s="165"/>
      <c r="D75" s="166"/>
      <c r="E75" s="166"/>
      <c r="F75" s="167"/>
      <c r="G75" s="166"/>
      <c r="H75" s="166"/>
      <c r="I75" s="166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9"/>
      <c r="AQ75" s="24"/>
    </row>
    <row r="76" spans="1:43" s="16" customFormat="1" ht="16.5" customHeight="1" x14ac:dyDescent="0.2">
      <c r="A76" s="50">
        <v>1</v>
      </c>
      <c r="B76" s="71">
        <v>18101188</v>
      </c>
      <c r="C76" s="69" t="s">
        <v>121</v>
      </c>
      <c r="D76" s="21">
        <f>SHALAT!AT76</f>
        <v>93.716931216931215</v>
      </c>
      <c r="E76" s="82">
        <f>'TAHSIN-TAHFIDZ'!AT76</f>
        <v>100</v>
      </c>
      <c r="F76" s="73">
        <f>'TA''LIM'!AT76</f>
        <v>98.461538461538467</v>
      </c>
      <c r="G76" s="73"/>
      <c r="H76" s="73"/>
      <c r="I76" s="73">
        <f t="shared" ref="I76:I95" si="1">(D76*65%)+(E76*20%)+(F76*15%)</f>
        <v>95.685236060236065</v>
      </c>
      <c r="J76" s="58" t="s">
        <v>122</v>
      </c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0"/>
      <c r="AP76" s="58" t="s">
        <v>122</v>
      </c>
      <c r="AQ76" s="24"/>
    </row>
    <row r="77" spans="1:43" s="16" customFormat="1" ht="16.5" customHeight="1" x14ac:dyDescent="0.2">
      <c r="A77" s="50">
        <v>2</v>
      </c>
      <c r="B77" s="71">
        <v>18102040</v>
      </c>
      <c r="C77" s="69" t="s">
        <v>123</v>
      </c>
      <c r="D77" s="21">
        <f>SHALAT!AT77</f>
        <v>77.493580765639578</v>
      </c>
      <c r="E77" s="82">
        <f>'TAHSIN-TAHFIDZ'!AT77</f>
        <v>98.412698412698418</v>
      </c>
      <c r="F77" s="73">
        <f>'TA''LIM'!AT77</f>
        <v>100</v>
      </c>
      <c r="G77" s="73"/>
      <c r="H77" s="73"/>
      <c r="I77" s="73">
        <f t="shared" si="1"/>
        <v>85.053367180205413</v>
      </c>
      <c r="J77" s="143">
        <f>AVERAGE(I76:I95)</f>
        <v>86.317236364744673</v>
      </c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2"/>
      <c r="AQ77" s="24"/>
    </row>
    <row r="78" spans="1:43" s="16" customFormat="1" ht="16.5" customHeight="1" x14ac:dyDescent="0.2">
      <c r="A78" s="50">
        <v>3</v>
      </c>
      <c r="B78" s="71">
        <v>18101147</v>
      </c>
      <c r="C78" s="69" t="s">
        <v>124</v>
      </c>
      <c r="D78" s="21">
        <f>SHALAT!AT78</f>
        <v>85.178182384064741</v>
      </c>
      <c r="E78" s="82">
        <f>'TAHSIN-TAHFIDZ'!AT78</f>
        <v>99.206349206349202</v>
      </c>
      <c r="F78" s="73">
        <f>'TA''LIM'!AT78</f>
        <v>95.512820512820497</v>
      </c>
      <c r="G78" s="73"/>
      <c r="H78" s="73"/>
      <c r="I78" s="73">
        <f t="shared" si="1"/>
        <v>89.534011467835015</v>
      </c>
      <c r="J78" s="52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52"/>
      <c r="AQ78" s="24"/>
    </row>
    <row r="79" spans="1:43" s="16" customFormat="1" ht="16.5" customHeight="1" x14ac:dyDescent="0.2">
      <c r="A79" s="50">
        <v>4</v>
      </c>
      <c r="B79" s="71">
        <v>18101092</v>
      </c>
      <c r="C79" s="69" t="s">
        <v>125</v>
      </c>
      <c r="D79" s="21">
        <f>SHALAT!AT79</f>
        <v>73.95736072206661</v>
      </c>
      <c r="E79" s="82">
        <f>'TAHSIN-TAHFIDZ'!AT79</f>
        <v>94.444444444444443</v>
      </c>
      <c r="F79" s="73">
        <f>'TA''LIM'!AT79</f>
        <v>96.538461538461533</v>
      </c>
      <c r="G79" s="73"/>
      <c r="H79" s="73"/>
      <c r="I79" s="73">
        <f t="shared" si="1"/>
        <v>81.441942589001414</v>
      </c>
      <c r="J79" s="52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  <c r="AL79" s="50"/>
      <c r="AM79" s="50"/>
      <c r="AN79" s="50"/>
      <c r="AO79" s="50"/>
      <c r="AP79" s="52"/>
      <c r="AQ79" s="24"/>
    </row>
    <row r="80" spans="1:43" s="16" customFormat="1" ht="16.5" customHeight="1" x14ac:dyDescent="0.2">
      <c r="A80" s="50">
        <v>5</v>
      </c>
      <c r="B80" s="71">
        <v>18101134</v>
      </c>
      <c r="C80" s="69" t="s">
        <v>126</v>
      </c>
      <c r="D80" s="21">
        <f>SHALAT!AT80</f>
        <v>85.734126984126988</v>
      </c>
      <c r="E80" s="82">
        <f>'TAHSIN-TAHFIDZ'!AT80</f>
        <v>97.61904761904762</v>
      </c>
      <c r="F80" s="73">
        <f>'TA''LIM'!AT80</f>
        <v>91.025641025641036</v>
      </c>
      <c r="G80" s="73"/>
      <c r="H80" s="73"/>
      <c r="I80" s="73">
        <f t="shared" si="1"/>
        <v>88.904838217338238</v>
      </c>
      <c r="J80" s="52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  <c r="AL80" s="50"/>
      <c r="AM80" s="50"/>
      <c r="AN80" s="50"/>
      <c r="AO80" s="50"/>
      <c r="AP80" s="52"/>
      <c r="AQ80" s="24"/>
    </row>
    <row r="81" spans="1:43" s="16" customFormat="1" ht="16.5" customHeight="1" x14ac:dyDescent="0.2">
      <c r="A81" s="50">
        <v>6</v>
      </c>
      <c r="B81" s="71">
        <v>18101144</v>
      </c>
      <c r="C81" s="69" t="s">
        <v>127</v>
      </c>
      <c r="D81" s="21">
        <f>SHALAT!AT81</f>
        <v>89.437927948957352</v>
      </c>
      <c r="E81" s="82">
        <f>'TAHSIN-TAHFIDZ'!AT81</f>
        <v>96.825396825396822</v>
      </c>
      <c r="F81" s="73">
        <f>'TA''LIM'!AT81</f>
        <v>92.948717948717942</v>
      </c>
      <c r="G81" s="73"/>
      <c r="H81" s="73"/>
      <c r="I81" s="73">
        <f t="shared" si="1"/>
        <v>91.44204022420935</v>
      </c>
      <c r="J81" s="52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  <c r="AG81" s="50"/>
      <c r="AH81" s="50"/>
      <c r="AI81" s="50"/>
      <c r="AJ81" s="50"/>
      <c r="AK81" s="50"/>
      <c r="AL81" s="50"/>
      <c r="AM81" s="50"/>
      <c r="AN81" s="50"/>
      <c r="AO81" s="50"/>
      <c r="AP81" s="52"/>
      <c r="AQ81" s="24"/>
    </row>
    <row r="82" spans="1:43" s="16" customFormat="1" ht="16.5" customHeight="1" x14ac:dyDescent="0.2">
      <c r="A82" s="50">
        <v>7</v>
      </c>
      <c r="B82" s="71">
        <v>18101125</v>
      </c>
      <c r="C82" s="69" t="s">
        <v>128</v>
      </c>
      <c r="D82" s="21">
        <f>SHALAT!AT82</f>
        <v>53.842689853719264</v>
      </c>
      <c r="E82" s="82">
        <f>'TAHSIN-TAHFIDZ'!AT82</f>
        <v>88.662131519274382</v>
      </c>
      <c r="F82" s="73">
        <f>'TA''LIM'!AT82</f>
        <v>81.025641025641036</v>
      </c>
      <c r="G82" s="73"/>
      <c r="H82" s="73"/>
      <c r="I82" s="73">
        <f t="shared" si="1"/>
        <v>64.884020862618556</v>
      </c>
      <c r="J82" s="52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0"/>
      <c r="AM82" s="50"/>
      <c r="AN82" s="50"/>
      <c r="AO82" s="50"/>
      <c r="AP82" s="52"/>
      <c r="AQ82" s="24"/>
    </row>
    <row r="83" spans="1:43" s="16" customFormat="1" ht="16.5" customHeight="1" x14ac:dyDescent="0.2">
      <c r="A83" s="50">
        <v>8</v>
      </c>
      <c r="B83" s="71">
        <v>18101137</v>
      </c>
      <c r="C83" s="69" t="s">
        <v>129</v>
      </c>
      <c r="D83" s="21">
        <f>SHALAT!AT83</f>
        <v>65.537921365127247</v>
      </c>
      <c r="E83" s="82">
        <f>'TAHSIN-TAHFIDZ'!AT83</f>
        <v>86.30952380952381</v>
      </c>
      <c r="F83" s="73">
        <f>'TA''LIM'!AT83</f>
        <v>93.589743589743577</v>
      </c>
      <c r="G83" s="73"/>
      <c r="H83" s="73"/>
      <c r="I83" s="73">
        <f t="shared" si="1"/>
        <v>73.900015187699012</v>
      </c>
      <c r="J83" s="52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2"/>
      <c r="AQ83" s="24"/>
    </row>
    <row r="84" spans="1:43" s="16" customFormat="1" ht="16.5" customHeight="1" x14ac:dyDescent="0.2">
      <c r="A84" s="50">
        <v>9</v>
      </c>
      <c r="B84" s="71">
        <v>18102049</v>
      </c>
      <c r="C84" s="69" t="s">
        <v>130</v>
      </c>
      <c r="D84" s="21">
        <f>SHALAT!AT84</f>
        <v>85.463113275613281</v>
      </c>
      <c r="E84" s="82">
        <f>'TAHSIN-TAHFIDZ'!AT84</f>
        <v>96.428571428571431</v>
      </c>
      <c r="F84" s="73">
        <f>'TA''LIM'!AT84</f>
        <v>100</v>
      </c>
      <c r="G84" s="73"/>
      <c r="H84" s="73"/>
      <c r="I84" s="73">
        <f t="shared" si="1"/>
        <v>89.836737914862923</v>
      </c>
      <c r="J84" s="52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0"/>
      <c r="AK84" s="50"/>
      <c r="AL84" s="50"/>
      <c r="AM84" s="50"/>
      <c r="AN84" s="50"/>
      <c r="AO84" s="50"/>
      <c r="AP84" s="52"/>
      <c r="AQ84" s="24"/>
    </row>
    <row r="85" spans="1:43" s="16" customFormat="1" ht="16.5" customHeight="1" x14ac:dyDescent="0.2">
      <c r="A85" s="50">
        <v>10</v>
      </c>
      <c r="B85" s="50">
        <v>18101212</v>
      </c>
      <c r="C85" s="69" t="s">
        <v>438</v>
      </c>
      <c r="D85" s="21">
        <f>SHALAT!AT85</f>
        <v>74.893764913372749</v>
      </c>
      <c r="E85" s="82">
        <f>'TAHSIN-TAHFIDZ'!AT85</f>
        <v>88.782051282051285</v>
      </c>
      <c r="F85" s="73">
        <f>'TA''LIM'!AT85</f>
        <v>93.974358974358964</v>
      </c>
      <c r="G85" s="73"/>
      <c r="H85" s="73"/>
      <c r="I85" s="73">
        <f t="shared" si="1"/>
        <v>80.533511296256393</v>
      </c>
      <c r="J85" s="52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  <c r="AM85" s="50"/>
      <c r="AN85" s="50"/>
      <c r="AO85" s="50"/>
      <c r="AP85" s="52"/>
      <c r="AQ85" s="24"/>
    </row>
    <row r="86" spans="1:43" s="16" customFormat="1" ht="16.5" customHeight="1" x14ac:dyDescent="0.2">
      <c r="A86" s="50">
        <v>11</v>
      </c>
      <c r="B86" s="71">
        <v>18103067</v>
      </c>
      <c r="C86" s="19" t="s">
        <v>131</v>
      </c>
      <c r="D86" s="21">
        <f>SHALAT!AT86</f>
        <v>82.730314347961411</v>
      </c>
      <c r="E86" s="82">
        <f>'TAHSIN-TAHFIDZ'!AT86</f>
        <v>95.238095238095255</v>
      </c>
      <c r="F86" s="73">
        <f>'TA''LIM'!AT86</f>
        <v>95.897435897435884</v>
      </c>
      <c r="G86" s="73"/>
      <c r="H86" s="73"/>
      <c r="I86" s="73">
        <f t="shared" si="1"/>
        <v>87.206938758409365</v>
      </c>
      <c r="J86" s="52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0"/>
      <c r="AK86" s="50"/>
      <c r="AL86" s="50"/>
      <c r="AM86" s="50"/>
      <c r="AN86" s="50"/>
      <c r="AO86" s="50"/>
      <c r="AP86" s="52"/>
      <c r="AQ86" s="24"/>
    </row>
    <row r="87" spans="1:43" s="16" customFormat="1" ht="16.5" customHeight="1" x14ac:dyDescent="0.2">
      <c r="A87" s="50">
        <v>12</v>
      </c>
      <c r="B87" s="71">
        <v>18101105</v>
      </c>
      <c r="C87" s="69" t="s">
        <v>132</v>
      </c>
      <c r="D87" s="21">
        <f>SHALAT!AT87</f>
        <v>56.302812791783381</v>
      </c>
      <c r="E87" s="82">
        <f>'TAHSIN-TAHFIDZ'!AT87</f>
        <v>83.772675736961446</v>
      </c>
      <c r="F87" s="73">
        <f>'TA''LIM'!AT87</f>
        <v>88.71794871794873</v>
      </c>
      <c r="G87" s="73"/>
      <c r="H87" s="73"/>
      <c r="I87" s="73">
        <f t="shared" si="1"/>
        <v>66.659055769743802</v>
      </c>
      <c r="J87" s="52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  <c r="AM87" s="50"/>
      <c r="AN87" s="50"/>
      <c r="AO87" s="50"/>
      <c r="AP87" s="52"/>
      <c r="AQ87" s="24"/>
    </row>
    <row r="88" spans="1:43" s="16" customFormat="1" ht="16.5" customHeight="1" x14ac:dyDescent="0.2">
      <c r="A88" s="50">
        <v>13</v>
      </c>
      <c r="B88" s="71">
        <v>18101054</v>
      </c>
      <c r="C88" s="69" t="s">
        <v>133</v>
      </c>
      <c r="D88" s="21">
        <f>SHALAT!AT88</f>
        <v>82.50933706816059</v>
      </c>
      <c r="E88" s="82">
        <f>'TAHSIN-TAHFIDZ'!AT88</f>
        <v>95.1388888888889</v>
      </c>
      <c r="F88" s="73">
        <f>'TA''LIM'!AT88</f>
        <v>98.07692307692308</v>
      </c>
      <c r="G88" s="73"/>
      <c r="H88" s="73"/>
      <c r="I88" s="73">
        <f t="shared" si="1"/>
        <v>87.370385333620632</v>
      </c>
      <c r="J88" s="52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  <c r="AL88" s="50"/>
      <c r="AM88" s="50"/>
      <c r="AN88" s="50"/>
      <c r="AO88" s="50"/>
      <c r="AP88" s="52"/>
      <c r="AQ88" s="24"/>
    </row>
    <row r="89" spans="1:43" s="16" customFormat="1" ht="16.5" customHeight="1" x14ac:dyDescent="0.2">
      <c r="A89" s="50">
        <v>14</v>
      </c>
      <c r="B89" s="71">
        <v>18108020</v>
      </c>
      <c r="C89" s="19" t="s">
        <v>134</v>
      </c>
      <c r="D89" s="21">
        <f>SHALAT!AT89</f>
        <v>90.161550731403651</v>
      </c>
      <c r="E89" s="82">
        <f>'TAHSIN-TAHFIDZ'!AT89</f>
        <v>93.154761904761926</v>
      </c>
      <c r="F89" s="73">
        <f>'TA''LIM'!AT89</f>
        <v>100</v>
      </c>
      <c r="G89" s="73"/>
      <c r="H89" s="73"/>
      <c r="I89" s="73">
        <f t="shared" si="1"/>
        <v>92.235960356364757</v>
      </c>
      <c r="J89" s="52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50"/>
      <c r="AP89" s="52"/>
      <c r="AQ89" s="24"/>
    </row>
    <row r="90" spans="1:43" s="16" customFormat="1" ht="16.5" customHeight="1" x14ac:dyDescent="0.2">
      <c r="A90" s="50">
        <v>15</v>
      </c>
      <c r="B90" s="71">
        <v>18103048</v>
      </c>
      <c r="C90" s="19" t="s">
        <v>135</v>
      </c>
      <c r="D90" s="21">
        <f>SHALAT!AT90</f>
        <v>94.991732804232797</v>
      </c>
      <c r="E90" s="82">
        <f>'TAHSIN-TAHFIDZ'!AT90</f>
        <v>98.412698412698418</v>
      </c>
      <c r="F90" s="73">
        <f>'TA''LIM'!AT90</f>
        <v>100</v>
      </c>
      <c r="G90" s="73"/>
      <c r="H90" s="73"/>
      <c r="I90" s="73">
        <f t="shared" si="1"/>
        <v>96.427166005291014</v>
      </c>
      <c r="J90" s="52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2"/>
      <c r="AQ90" s="24"/>
    </row>
    <row r="91" spans="1:43" s="16" customFormat="1" ht="16.5" customHeight="1" x14ac:dyDescent="0.2">
      <c r="A91" s="50">
        <v>16</v>
      </c>
      <c r="B91" s="71">
        <v>18103037</v>
      </c>
      <c r="C91" s="69" t="s">
        <v>136</v>
      </c>
      <c r="D91" s="21">
        <f>SHALAT!AT91</f>
        <v>75.340316682228448</v>
      </c>
      <c r="E91" s="82">
        <f>'TAHSIN-TAHFIDZ'!AT91</f>
        <v>94.246031746031761</v>
      </c>
      <c r="F91" s="73">
        <f>'TA''LIM'!AT91</f>
        <v>95.897435897435884</v>
      </c>
      <c r="G91" s="73"/>
      <c r="H91" s="73"/>
      <c r="I91" s="73">
        <f t="shared" si="1"/>
        <v>82.205027577270229</v>
      </c>
      <c r="J91" s="52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50"/>
      <c r="AP91" s="52"/>
      <c r="AQ91" s="24"/>
    </row>
    <row r="92" spans="1:43" s="16" customFormat="1" ht="16.5" customHeight="1" x14ac:dyDescent="0.2">
      <c r="A92" s="50">
        <v>17</v>
      </c>
      <c r="B92" s="71">
        <v>18101009</v>
      </c>
      <c r="C92" s="69" t="s">
        <v>137</v>
      </c>
      <c r="D92" s="21">
        <f>SHALAT!AT92</f>
        <v>95.25958994708995</v>
      </c>
      <c r="E92" s="82">
        <f>'TAHSIN-TAHFIDZ'!AT92</f>
        <v>99.206349206349202</v>
      </c>
      <c r="F92" s="73">
        <f>'TA''LIM'!AT92</f>
        <v>97.435897435897431</v>
      </c>
      <c r="G92" s="73"/>
      <c r="H92" s="73"/>
      <c r="I92" s="73">
        <f t="shared" si="1"/>
        <v>96.375387922262917</v>
      </c>
      <c r="J92" s="52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0"/>
      <c r="AM92" s="50"/>
      <c r="AN92" s="50"/>
      <c r="AO92" s="50"/>
      <c r="AP92" s="52"/>
      <c r="AQ92" s="24"/>
    </row>
    <row r="93" spans="1:43" s="16" customFormat="1" ht="16.5" customHeight="1" x14ac:dyDescent="0.2">
      <c r="A93" s="50">
        <v>18</v>
      </c>
      <c r="B93" s="71">
        <v>18101036</v>
      </c>
      <c r="C93" s="69" t="s">
        <v>138</v>
      </c>
      <c r="D93" s="21">
        <f>SHALAT!AT93</f>
        <v>93.402194211017743</v>
      </c>
      <c r="E93" s="82">
        <f>'TAHSIN-TAHFIDZ'!AT93</f>
        <v>96.825396825396837</v>
      </c>
      <c r="F93" s="73">
        <f>'TA''LIM'!AT93</f>
        <v>95.512820512820497</v>
      </c>
      <c r="G93" s="73"/>
      <c r="H93" s="73"/>
      <c r="I93" s="73">
        <f t="shared" si="1"/>
        <v>94.40342867916398</v>
      </c>
      <c r="J93" s="52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  <c r="AP93" s="52"/>
      <c r="AQ93" s="24"/>
    </row>
    <row r="94" spans="1:43" s="16" customFormat="1" ht="16.5" customHeight="1" x14ac:dyDescent="0.2">
      <c r="A94" s="50">
        <v>19</v>
      </c>
      <c r="B94" s="71">
        <v>18108003</v>
      </c>
      <c r="C94" s="19" t="s">
        <v>139</v>
      </c>
      <c r="D94" s="21">
        <f>SHALAT!AT94</f>
        <v>83.022720199190786</v>
      </c>
      <c r="E94" s="82">
        <f>'TAHSIN-TAHFIDZ'!AT94</f>
        <v>93.650793650793645</v>
      </c>
      <c r="F94" s="73">
        <f>'TA''LIM'!AT94</f>
        <v>96.538461538461533</v>
      </c>
      <c r="G94" s="73"/>
      <c r="H94" s="73"/>
      <c r="I94" s="73">
        <f t="shared" si="1"/>
        <v>87.175696090401971</v>
      </c>
      <c r="J94" s="52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  <c r="AL94" s="50"/>
      <c r="AM94" s="50"/>
      <c r="AN94" s="50"/>
      <c r="AO94" s="50"/>
      <c r="AP94" s="52"/>
      <c r="AQ94" s="24"/>
    </row>
    <row r="95" spans="1:43" s="16" customFormat="1" ht="16.5" customHeight="1" x14ac:dyDescent="0.2">
      <c r="A95" s="50">
        <v>20</v>
      </c>
      <c r="B95" s="71">
        <v>18103018</v>
      </c>
      <c r="C95" s="23" t="s">
        <v>140</v>
      </c>
      <c r="D95" s="21">
        <f>SHALAT!AT95</f>
        <v>94.693877551020393</v>
      </c>
      <c r="E95" s="82">
        <f>'TAHSIN-TAHFIDZ'!AT95</f>
        <v>98.958333333333329</v>
      </c>
      <c r="F95" s="73">
        <f>'TA''LIM'!AT95</f>
        <v>91.515151515151516</v>
      </c>
      <c r="G95" s="73"/>
      <c r="H95" s="73"/>
      <c r="I95" s="73">
        <f t="shared" si="1"/>
        <v>95.069959802102659</v>
      </c>
      <c r="J95" s="52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0"/>
      <c r="AM95" s="50"/>
      <c r="AN95" s="50"/>
      <c r="AO95" s="50"/>
      <c r="AP95" s="52"/>
      <c r="AQ95" s="24"/>
    </row>
    <row r="96" spans="1:43" s="16" customFormat="1" ht="16.5" customHeight="1" x14ac:dyDescent="0.2">
      <c r="A96" s="134" t="s">
        <v>450</v>
      </c>
      <c r="B96" s="134"/>
      <c r="C96" s="134"/>
      <c r="D96" s="134"/>
      <c r="E96" s="134"/>
      <c r="F96" s="134"/>
      <c r="G96" s="134"/>
      <c r="H96" s="134"/>
      <c r="I96" s="157"/>
      <c r="J96" s="52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2"/>
      <c r="AQ96" s="24"/>
    </row>
    <row r="97" spans="1:43" s="16" customFormat="1" ht="16.5" customHeight="1" x14ac:dyDescent="0.2">
      <c r="A97" s="168" t="s">
        <v>0</v>
      </c>
      <c r="B97" s="168" t="s">
        <v>457</v>
      </c>
      <c r="C97" s="171" t="s">
        <v>1</v>
      </c>
      <c r="D97" s="173" t="s">
        <v>52</v>
      </c>
      <c r="E97" s="173" t="s">
        <v>14</v>
      </c>
      <c r="F97" s="173" t="s">
        <v>10</v>
      </c>
      <c r="G97" s="166" t="s">
        <v>11</v>
      </c>
      <c r="H97" s="166" t="s">
        <v>12</v>
      </c>
      <c r="I97" s="166" t="s">
        <v>51</v>
      </c>
      <c r="J97" s="52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2"/>
      <c r="AQ97" s="24"/>
    </row>
    <row r="98" spans="1:43" s="16" customFormat="1" ht="16.5" customHeight="1" x14ac:dyDescent="0.2">
      <c r="A98" s="169"/>
      <c r="B98" s="169"/>
      <c r="C98" s="172"/>
      <c r="D98" s="174"/>
      <c r="E98" s="174"/>
      <c r="F98" s="174"/>
      <c r="G98" s="166"/>
      <c r="H98" s="166"/>
      <c r="I98" s="166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9"/>
      <c r="AQ98" s="24"/>
    </row>
    <row r="99" spans="1:43" s="16" customFormat="1" ht="16.5" customHeight="1" x14ac:dyDescent="0.2">
      <c r="A99" s="50">
        <v>1</v>
      </c>
      <c r="B99" s="71">
        <v>18103014</v>
      </c>
      <c r="C99" s="69" t="s">
        <v>141</v>
      </c>
      <c r="D99" s="21">
        <f>SHALAT!AT99</f>
        <v>96.018518518518505</v>
      </c>
      <c r="E99" s="82">
        <f>'TAHSIN-TAHFIDZ'!AT99</f>
        <v>100</v>
      </c>
      <c r="F99" s="73">
        <f>'TA''LIM'!AT99</f>
        <v>100</v>
      </c>
      <c r="G99" s="73"/>
      <c r="H99" s="73"/>
      <c r="I99" s="73">
        <f t="shared" ref="I99:I118" si="2">(D99*65%)+(E99*20%)+(F99*15%)</f>
        <v>97.412037037037038</v>
      </c>
      <c r="J99" s="58" t="s">
        <v>142</v>
      </c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  <c r="AL99" s="50"/>
      <c r="AM99" s="50"/>
      <c r="AN99" s="50"/>
      <c r="AO99" s="50"/>
      <c r="AP99" s="58" t="s">
        <v>142</v>
      </c>
      <c r="AQ99" s="24"/>
    </row>
    <row r="100" spans="1:43" s="16" customFormat="1" ht="16.5" customHeight="1" x14ac:dyDescent="0.2">
      <c r="A100" s="50">
        <v>2</v>
      </c>
      <c r="B100" s="71">
        <v>18102063</v>
      </c>
      <c r="C100" s="20" t="s">
        <v>143</v>
      </c>
      <c r="D100" s="21">
        <f>SHALAT!AT100</f>
        <v>67.621517205916192</v>
      </c>
      <c r="E100" s="82">
        <f>'TAHSIN-TAHFIDZ'!AT100</f>
        <v>84.777777777777771</v>
      </c>
      <c r="F100" s="73">
        <f>'TA''LIM'!AT100</f>
        <v>84.88095238095238</v>
      </c>
      <c r="G100" s="73"/>
      <c r="H100" s="73"/>
      <c r="I100" s="73">
        <f t="shared" si="2"/>
        <v>73.641684596543939</v>
      </c>
      <c r="J100" s="143">
        <f>AVERAGE(I99:I118)</f>
        <v>88.558094799119004</v>
      </c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  <c r="AG100" s="50"/>
      <c r="AH100" s="50"/>
      <c r="AI100" s="50"/>
      <c r="AJ100" s="50"/>
      <c r="AK100" s="50"/>
      <c r="AL100" s="50"/>
      <c r="AM100" s="50"/>
      <c r="AN100" s="50"/>
      <c r="AO100" s="50"/>
      <c r="AP100" s="52"/>
      <c r="AQ100" s="24"/>
    </row>
    <row r="101" spans="1:43" s="16" customFormat="1" ht="16.5" customHeight="1" x14ac:dyDescent="0.2">
      <c r="A101" s="50">
        <v>3</v>
      </c>
      <c r="B101" s="71">
        <v>18101038</v>
      </c>
      <c r="C101" s="69" t="s">
        <v>144</v>
      </c>
      <c r="D101" s="21">
        <f>SHALAT!AT101</f>
        <v>95.315806878306887</v>
      </c>
      <c r="E101" s="82">
        <f>'TAHSIN-TAHFIDZ'!AT101</f>
        <v>97.18518518518519</v>
      </c>
      <c r="F101" s="73">
        <f>'TA''LIM'!AT101</f>
        <v>94.404761904761898</v>
      </c>
      <c r="G101" s="73"/>
      <c r="H101" s="73"/>
      <c r="I101" s="73">
        <f t="shared" si="2"/>
        <v>95.553025793650789</v>
      </c>
      <c r="J101" s="52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  <c r="AF101" s="50"/>
      <c r="AG101" s="50"/>
      <c r="AH101" s="50"/>
      <c r="AI101" s="50"/>
      <c r="AJ101" s="50"/>
      <c r="AK101" s="50"/>
      <c r="AL101" s="50"/>
      <c r="AM101" s="50"/>
      <c r="AN101" s="50"/>
      <c r="AO101" s="50"/>
      <c r="AP101" s="52"/>
      <c r="AQ101" s="24"/>
    </row>
    <row r="102" spans="1:43" s="16" customFormat="1" ht="16.5" customHeight="1" x14ac:dyDescent="0.2">
      <c r="A102" s="50">
        <v>4</v>
      </c>
      <c r="B102" s="71">
        <v>18103044</v>
      </c>
      <c r="C102" s="69" t="s">
        <v>145</v>
      </c>
      <c r="D102" s="21">
        <f>SHALAT!AT102</f>
        <v>64.231053532524115</v>
      </c>
      <c r="E102" s="82">
        <f>'TAHSIN-TAHFIDZ'!AT102</f>
        <v>84.148148148148138</v>
      </c>
      <c r="F102" s="73">
        <f>'TA''LIM'!AT102</f>
        <v>91.190476190476176</v>
      </c>
      <c r="G102" s="73"/>
      <c r="H102" s="73"/>
      <c r="I102" s="73">
        <f t="shared" si="2"/>
        <v>72.258385854341739</v>
      </c>
      <c r="J102" s="52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  <c r="AL102" s="50"/>
      <c r="AM102" s="50"/>
      <c r="AN102" s="50"/>
      <c r="AO102" s="50"/>
      <c r="AP102" s="52"/>
      <c r="AQ102" s="24"/>
    </row>
    <row r="103" spans="1:43" s="16" customFormat="1" ht="16.5" customHeight="1" x14ac:dyDescent="0.2">
      <c r="A103" s="50">
        <v>5</v>
      </c>
      <c r="B103" s="71">
        <v>18101039</v>
      </c>
      <c r="C103" s="69" t="s">
        <v>146</v>
      </c>
      <c r="D103" s="21">
        <f>SHALAT!AT103</f>
        <v>86.618133364456881</v>
      </c>
      <c r="E103" s="82">
        <f>'TAHSIN-TAHFIDZ'!AT103</f>
        <v>98.518518518518519</v>
      </c>
      <c r="F103" s="73">
        <f>'TA''LIM'!AT103</f>
        <v>98.214285714285708</v>
      </c>
      <c r="G103" s="73"/>
      <c r="H103" s="73"/>
      <c r="I103" s="73">
        <f t="shared" si="2"/>
        <v>90.737633247743545</v>
      </c>
      <c r="J103" s="52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  <c r="AJ103" s="50"/>
      <c r="AK103" s="50"/>
      <c r="AL103" s="50"/>
      <c r="AM103" s="50"/>
      <c r="AN103" s="50"/>
      <c r="AO103" s="50"/>
      <c r="AP103" s="52"/>
      <c r="AQ103" s="24"/>
    </row>
    <row r="104" spans="1:43" s="16" customFormat="1" ht="16.5" customHeight="1" x14ac:dyDescent="0.2">
      <c r="A104" s="50">
        <v>6</v>
      </c>
      <c r="B104" s="71">
        <v>18103045</v>
      </c>
      <c r="C104" s="19" t="s">
        <v>147</v>
      </c>
      <c r="D104" s="21">
        <f>SHALAT!AT104</f>
        <v>82.62147914721443</v>
      </c>
      <c r="E104" s="82">
        <f>'TAHSIN-TAHFIDZ'!AT104</f>
        <v>88.703703703703709</v>
      </c>
      <c r="F104" s="73">
        <f>'TA''LIM'!AT104</f>
        <v>96.190476190476176</v>
      </c>
      <c r="G104" s="73"/>
      <c r="H104" s="73"/>
      <c r="I104" s="73">
        <f t="shared" si="2"/>
        <v>85.873273615001551</v>
      </c>
      <c r="J104" s="52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  <c r="AJ104" s="50"/>
      <c r="AK104" s="50"/>
      <c r="AL104" s="50"/>
      <c r="AM104" s="50"/>
      <c r="AN104" s="50"/>
      <c r="AO104" s="50"/>
      <c r="AP104" s="52"/>
      <c r="AQ104" s="24"/>
    </row>
    <row r="105" spans="1:43" s="16" customFormat="1" ht="16.5" customHeight="1" x14ac:dyDescent="0.2">
      <c r="A105" s="50">
        <v>7</v>
      </c>
      <c r="B105" s="71">
        <v>18101124</v>
      </c>
      <c r="C105" s="69" t="s">
        <v>148</v>
      </c>
      <c r="D105" s="21">
        <f>SHALAT!AT105</f>
        <v>92.804232804232797</v>
      </c>
      <c r="E105" s="82">
        <f>'TAHSIN-TAHFIDZ'!AT105</f>
        <v>97.037037037037038</v>
      </c>
      <c r="F105" s="73">
        <f>'TA''LIM'!AT105</f>
        <v>100</v>
      </c>
      <c r="G105" s="73"/>
      <c r="H105" s="73"/>
      <c r="I105" s="73">
        <f t="shared" si="2"/>
        <v>94.730158730158735</v>
      </c>
      <c r="J105" s="52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  <c r="AL105" s="50"/>
      <c r="AM105" s="50"/>
      <c r="AN105" s="50"/>
      <c r="AO105" s="50"/>
      <c r="AP105" s="52"/>
      <c r="AQ105" s="24"/>
    </row>
    <row r="106" spans="1:43" s="16" customFormat="1" ht="16.5" customHeight="1" x14ac:dyDescent="0.2">
      <c r="A106" s="50">
        <v>8</v>
      </c>
      <c r="B106" s="71">
        <v>18101107</v>
      </c>
      <c r="C106" s="69" t="s">
        <v>149</v>
      </c>
      <c r="D106" s="21">
        <f>SHALAT!AT106</f>
        <v>70.21282979003567</v>
      </c>
      <c r="E106" s="82">
        <f>'TAHSIN-TAHFIDZ'!AT106</f>
        <v>82.703703703703709</v>
      </c>
      <c r="F106" s="73">
        <f>'TA''LIM'!AT106</f>
        <v>97.619047619047606</v>
      </c>
      <c r="G106" s="73"/>
      <c r="H106" s="73"/>
      <c r="I106" s="73">
        <f t="shared" si="2"/>
        <v>76.82193724712107</v>
      </c>
      <c r="J106" s="52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  <c r="AE106" s="50"/>
      <c r="AF106" s="50"/>
      <c r="AG106" s="50"/>
      <c r="AH106" s="50"/>
      <c r="AI106" s="50"/>
      <c r="AJ106" s="50"/>
      <c r="AK106" s="50"/>
      <c r="AL106" s="50"/>
      <c r="AM106" s="50"/>
      <c r="AN106" s="50"/>
      <c r="AO106" s="50"/>
      <c r="AP106" s="52"/>
      <c r="AQ106" s="24"/>
    </row>
    <row r="107" spans="1:43" s="16" customFormat="1" ht="16.5" customHeight="1" x14ac:dyDescent="0.2">
      <c r="A107" s="50">
        <v>9</v>
      </c>
      <c r="B107" s="71">
        <v>18101004</v>
      </c>
      <c r="C107" s="19" t="s">
        <v>150</v>
      </c>
      <c r="D107" s="21">
        <f>SHALAT!AT107</f>
        <v>90.884589947089935</v>
      </c>
      <c r="E107" s="82">
        <f>'TAHSIN-TAHFIDZ'!AT107</f>
        <v>100</v>
      </c>
      <c r="F107" s="73">
        <f>'TA''LIM'!AT107</f>
        <v>94.047619047619037</v>
      </c>
      <c r="G107" s="73"/>
      <c r="H107" s="73"/>
      <c r="I107" s="73">
        <f t="shared" si="2"/>
        <v>93.182126322751316</v>
      </c>
      <c r="J107" s="52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  <c r="AF107" s="50"/>
      <c r="AG107" s="50"/>
      <c r="AH107" s="50"/>
      <c r="AI107" s="50"/>
      <c r="AJ107" s="50"/>
      <c r="AK107" s="50"/>
      <c r="AL107" s="50"/>
      <c r="AM107" s="50"/>
      <c r="AN107" s="50"/>
      <c r="AO107" s="50"/>
      <c r="AP107" s="52"/>
      <c r="AQ107" s="24"/>
    </row>
    <row r="108" spans="1:43" s="16" customFormat="1" ht="16.5" customHeight="1" x14ac:dyDescent="0.2">
      <c r="A108" s="50">
        <v>10</v>
      </c>
      <c r="B108" s="71">
        <v>18101162</v>
      </c>
      <c r="C108" s="19" t="s">
        <v>151</v>
      </c>
      <c r="D108" s="21">
        <f>SHALAT!AT108</f>
        <v>92.523148148148152</v>
      </c>
      <c r="E108" s="82">
        <f>'TAHSIN-TAHFIDZ'!AT108</f>
        <v>95.259259259259267</v>
      </c>
      <c r="F108" s="73">
        <f>'TA''LIM'!AT108</f>
        <v>94.761904761904745</v>
      </c>
      <c r="G108" s="73"/>
      <c r="H108" s="73"/>
      <c r="I108" s="73">
        <f t="shared" si="2"/>
        <v>93.406183862433863</v>
      </c>
      <c r="J108" s="52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  <c r="AG108" s="50"/>
      <c r="AH108" s="50"/>
      <c r="AI108" s="50"/>
      <c r="AJ108" s="50"/>
      <c r="AK108" s="50"/>
      <c r="AL108" s="50"/>
      <c r="AM108" s="50"/>
      <c r="AN108" s="50"/>
      <c r="AO108" s="50"/>
      <c r="AP108" s="52"/>
      <c r="AQ108" s="24"/>
    </row>
    <row r="109" spans="1:43" s="16" customFormat="1" ht="16.5" customHeight="1" x14ac:dyDescent="0.2">
      <c r="A109" s="50">
        <v>11</v>
      </c>
      <c r="B109" s="71">
        <v>18101015</v>
      </c>
      <c r="C109" s="69" t="s">
        <v>152</v>
      </c>
      <c r="D109" s="21">
        <f>SHALAT!AT109</f>
        <v>85.371732026143775</v>
      </c>
      <c r="E109" s="82">
        <f>'TAHSIN-TAHFIDZ'!AT109</f>
        <v>96.592592592592595</v>
      </c>
      <c r="F109" s="73">
        <f>'TA''LIM'!AT109</f>
        <v>95.833333333333329</v>
      </c>
      <c r="G109" s="73"/>
      <c r="H109" s="73"/>
      <c r="I109" s="73">
        <f t="shared" si="2"/>
        <v>89.185144335511978</v>
      </c>
      <c r="J109" s="52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  <c r="AG109" s="50"/>
      <c r="AH109" s="50"/>
      <c r="AI109" s="50"/>
      <c r="AJ109" s="50"/>
      <c r="AK109" s="50"/>
      <c r="AL109" s="50"/>
      <c r="AM109" s="50"/>
      <c r="AN109" s="50"/>
      <c r="AO109" s="50"/>
      <c r="AP109" s="52"/>
      <c r="AQ109" s="24"/>
    </row>
    <row r="110" spans="1:43" s="16" customFormat="1" ht="16.5" customHeight="1" x14ac:dyDescent="0.2">
      <c r="A110" s="50">
        <v>12</v>
      </c>
      <c r="B110" s="71">
        <v>18101148</v>
      </c>
      <c r="C110" s="19" t="s">
        <v>153</v>
      </c>
      <c r="D110" s="21">
        <f>SHALAT!AT110</f>
        <v>81.911375661375658</v>
      </c>
      <c r="E110" s="82">
        <f>'TAHSIN-TAHFIDZ'!AT110</f>
        <v>92.888888888888886</v>
      </c>
      <c r="F110" s="73">
        <f>'TA''LIM'!AT110</f>
        <v>92.307692307692307</v>
      </c>
      <c r="G110" s="73"/>
      <c r="H110" s="73"/>
      <c r="I110" s="73">
        <f t="shared" si="2"/>
        <v>85.666325803825799</v>
      </c>
      <c r="J110" s="52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50"/>
      <c r="AM110" s="50"/>
      <c r="AN110" s="50"/>
      <c r="AO110" s="50"/>
      <c r="AP110" s="52"/>
      <c r="AQ110" s="24"/>
    </row>
    <row r="111" spans="1:43" s="16" customFormat="1" ht="16.5" customHeight="1" x14ac:dyDescent="0.2">
      <c r="A111" s="50">
        <v>13</v>
      </c>
      <c r="B111" s="71">
        <v>18101146</v>
      </c>
      <c r="C111" s="69" t="s">
        <v>154</v>
      </c>
      <c r="D111" s="21">
        <f>SHALAT!AT111</f>
        <v>95.051256613756607</v>
      </c>
      <c r="E111" s="82">
        <f>'TAHSIN-TAHFIDZ'!AT111</f>
        <v>100</v>
      </c>
      <c r="F111" s="73">
        <f>'TA''LIM'!AT111</f>
        <v>95.238095238095227</v>
      </c>
      <c r="G111" s="73"/>
      <c r="H111" s="73"/>
      <c r="I111" s="73">
        <f t="shared" si="2"/>
        <v>96.069031084656075</v>
      </c>
      <c r="J111" s="52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  <c r="AL111" s="50"/>
      <c r="AM111" s="50"/>
      <c r="AN111" s="50"/>
      <c r="AO111" s="50"/>
      <c r="AP111" s="52"/>
      <c r="AQ111" s="24"/>
    </row>
    <row r="112" spans="1:43" s="16" customFormat="1" ht="16.5" customHeight="1" x14ac:dyDescent="0.2">
      <c r="A112" s="50">
        <v>14</v>
      </c>
      <c r="B112" s="71">
        <v>18101024</v>
      </c>
      <c r="C112" s="69" t="s">
        <v>16</v>
      </c>
      <c r="D112" s="21">
        <f>SHALAT!AT112</f>
        <v>92.958002645502646</v>
      </c>
      <c r="E112" s="82">
        <f>'TAHSIN-TAHFIDZ'!AT112</f>
        <v>98.666666666666671</v>
      </c>
      <c r="F112" s="73">
        <f>'TA''LIM'!AT112</f>
        <v>96.190476190476176</v>
      </c>
      <c r="G112" s="73"/>
      <c r="H112" s="73"/>
      <c r="I112" s="73">
        <f t="shared" si="2"/>
        <v>94.584606481481487</v>
      </c>
      <c r="J112" s="52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  <c r="AL112" s="50"/>
      <c r="AM112" s="50"/>
      <c r="AN112" s="50"/>
      <c r="AO112" s="50"/>
      <c r="AP112" s="52"/>
      <c r="AQ112" s="24"/>
    </row>
    <row r="113" spans="1:43" s="16" customFormat="1" ht="16.5" customHeight="1" x14ac:dyDescent="0.2">
      <c r="A113" s="50">
        <v>15</v>
      </c>
      <c r="B113" s="71">
        <v>18101164</v>
      </c>
      <c r="C113" s="19" t="s">
        <v>155</v>
      </c>
      <c r="D113" s="21">
        <f>SHALAT!AT113</f>
        <v>89.663476501711784</v>
      </c>
      <c r="E113" s="82">
        <f>'TAHSIN-TAHFIDZ'!AT113</f>
        <v>98</v>
      </c>
      <c r="F113" s="73">
        <f>'TA''LIM'!AT113</f>
        <v>95.833333333333329</v>
      </c>
      <c r="G113" s="73"/>
      <c r="H113" s="73"/>
      <c r="I113" s="73">
        <f t="shared" si="2"/>
        <v>92.25625972611266</v>
      </c>
      <c r="J113" s="52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  <c r="AG113" s="50"/>
      <c r="AH113" s="50"/>
      <c r="AI113" s="50"/>
      <c r="AJ113" s="50"/>
      <c r="AK113" s="50"/>
      <c r="AL113" s="50"/>
      <c r="AM113" s="50"/>
      <c r="AN113" s="50"/>
      <c r="AO113" s="50"/>
      <c r="AP113" s="52"/>
      <c r="AQ113" s="24"/>
    </row>
    <row r="114" spans="1:43" s="16" customFormat="1" ht="16.5" customHeight="1" x14ac:dyDescent="0.2">
      <c r="A114" s="50">
        <v>16</v>
      </c>
      <c r="B114" s="71">
        <v>18101095</v>
      </c>
      <c r="C114" s="69" t="s">
        <v>156</v>
      </c>
      <c r="D114" s="21">
        <f>SHALAT!AT114</f>
        <v>93.011690787426062</v>
      </c>
      <c r="E114" s="82">
        <f>'TAHSIN-TAHFIDZ'!AT114</f>
        <v>100</v>
      </c>
      <c r="F114" s="73">
        <f>'TA''LIM'!AT114</f>
        <v>97.619047619047606</v>
      </c>
      <c r="G114" s="73"/>
      <c r="H114" s="73"/>
      <c r="I114" s="73">
        <f t="shared" si="2"/>
        <v>95.100456154684082</v>
      </c>
      <c r="J114" s="52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  <c r="AF114" s="50"/>
      <c r="AG114" s="50"/>
      <c r="AH114" s="50"/>
      <c r="AI114" s="50"/>
      <c r="AJ114" s="50"/>
      <c r="AK114" s="50"/>
      <c r="AL114" s="50"/>
      <c r="AM114" s="50"/>
      <c r="AN114" s="50"/>
      <c r="AO114" s="50"/>
      <c r="AP114" s="52"/>
      <c r="AQ114" s="24"/>
    </row>
    <row r="115" spans="1:43" s="16" customFormat="1" ht="16.5" customHeight="1" x14ac:dyDescent="0.2">
      <c r="A115" s="50">
        <v>17</v>
      </c>
      <c r="B115" s="71">
        <v>18101033</v>
      </c>
      <c r="C115" s="19" t="s">
        <v>157</v>
      </c>
      <c r="D115" s="21">
        <f>SHALAT!AT115</f>
        <v>69.934835045129148</v>
      </c>
      <c r="E115" s="82">
        <f>'TAHSIN-TAHFIDZ'!AT115</f>
        <v>86.703703703703709</v>
      </c>
      <c r="F115" s="73">
        <f>'TA''LIM'!AT115</f>
        <v>96.190476190476176</v>
      </c>
      <c r="G115" s="73"/>
      <c r="H115" s="73"/>
      <c r="I115" s="73">
        <f t="shared" si="2"/>
        <v>77.22695494864611</v>
      </c>
      <c r="J115" s="52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50"/>
      <c r="AM115" s="50"/>
      <c r="AN115" s="50"/>
      <c r="AO115" s="50"/>
      <c r="AP115" s="52"/>
      <c r="AQ115" s="24"/>
    </row>
    <row r="116" spans="1:43" s="16" customFormat="1" ht="16.5" customHeight="1" x14ac:dyDescent="0.2">
      <c r="A116" s="50">
        <v>18</v>
      </c>
      <c r="B116" s="50">
        <v>18102071</v>
      </c>
      <c r="C116" s="69" t="s">
        <v>439</v>
      </c>
      <c r="D116" s="21">
        <f>SHALAT!AT116</f>
        <v>98.935574229691881</v>
      </c>
      <c r="E116" s="82">
        <f>'TAHSIN-TAHFIDZ'!AT116</f>
        <v>100</v>
      </c>
      <c r="F116" s="73">
        <f>'TA''LIM'!AT116</f>
        <v>100</v>
      </c>
      <c r="G116" s="73"/>
      <c r="H116" s="73"/>
      <c r="I116" s="73">
        <f t="shared" si="2"/>
        <v>99.308123249299726</v>
      </c>
      <c r="J116" s="52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  <c r="AF116" s="50"/>
      <c r="AG116" s="50"/>
      <c r="AH116" s="50"/>
      <c r="AI116" s="50"/>
      <c r="AJ116" s="50"/>
      <c r="AK116" s="50"/>
      <c r="AL116" s="50"/>
      <c r="AM116" s="50"/>
      <c r="AN116" s="50"/>
      <c r="AO116" s="50"/>
      <c r="AP116" s="52"/>
      <c r="AQ116" s="24"/>
    </row>
    <row r="117" spans="1:43" s="16" customFormat="1" ht="16.5" customHeight="1" x14ac:dyDescent="0.2">
      <c r="A117" s="50">
        <v>19</v>
      </c>
      <c r="B117" s="71">
        <v>18101104</v>
      </c>
      <c r="C117" s="19" t="s">
        <v>158</v>
      </c>
      <c r="D117" s="21">
        <f>SHALAT!AT117</f>
        <v>84.027680516651102</v>
      </c>
      <c r="E117" s="82">
        <f>'TAHSIN-TAHFIDZ'!AT117</f>
        <v>90.037037037037038</v>
      </c>
      <c r="F117" s="73">
        <f>'TA''LIM'!AT117</f>
        <v>95.238095238095227</v>
      </c>
      <c r="G117" s="73"/>
      <c r="H117" s="73"/>
      <c r="I117" s="73">
        <f t="shared" si="2"/>
        <v>86.911114028944908</v>
      </c>
      <c r="J117" s="52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  <c r="AF117" s="50"/>
      <c r="AG117" s="50"/>
      <c r="AH117" s="50"/>
      <c r="AI117" s="50"/>
      <c r="AJ117" s="50"/>
      <c r="AK117" s="50"/>
      <c r="AL117" s="50"/>
      <c r="AM117" s="50"/>
      <c r="AN117" s="50"/>
      <c r="AO117" s="50"/>
      <c r="AP117" s="52"/>
      <c r="AQ117" s="24"/>
    </row>
    <row r="118" spans="1:43" s="16" customFormat="1" ht="16.5" customHeight="1" x14ac:dyDescent="0.2">
      <c r="A118" s="50">
        <v>20</v>
      </c>
      <c r="B118" s="71">
        <v>18101141</v>
      </c>
      <c r="C118" s="13" t="s">
        <v>159</v>
      </c>
      <c r="D118" s="21">
        <f>SHALAT!AT118</f>
        <v>76.984126984126988</v>
      </c>
      <c r="E118" s="82">
        <f>'TAHSIN-TAHFIDZ'!AT118</f>
        <v>90.18518518518519</v>
      </c>
      <c r="F118" s="73">
        <f>'TA''LIM'!AT118</f>
        <v>87.738095238095227</v>
      </c>
      <c r="G118" s="73"/>
      <c r="H118" s="73"/>
      <c r="I118" s="73">
        <f t="shared" si="2"/>
        <v>81.237433862433861</v>
      </c>
      <c r="J118" s="52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  <c r="AF118" s="50"/>
      <c r="AG118" s="50"/>
      <c r="AH118" s="50"/>
      <c r="AI118" s="50"/>
      <c r="AJ118" s="50"/>
      <c r="AK118" s="50"/>
      <c r="AL118" s="50"/>
      <c r="AM118" s="50"/>
      <c r="AN118" s="50"/>
      <c r="AO118" s="50"/>
      <c r="AP118" s="52"/>
      <c r="AQ118" s="24"/>
    </row>
    <row r="119" spans="1:43" s="16" customFormat="1" ht="16.5" customHeight="1" x14ac:dyDescent="0.2">
      <c r="A119" s="170" t="s">
        <v>470</v>
      </c>
      <c r="B119" s="170"/>
      <c r="C119" s="170"/>
      <c r="D119" s="170"/>
      <c r="E119" s="170"/>
      <c r="F119" s="170"/>
      <c r="G119" s="170"/>
      <c r="H119" s="170"/>
      <c r="I119" s="170"/>
      <c r="J119" s="52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2"/>
      <c r="AQ119" s="24"/>
    </row>
    <row r="120" spans="1:43" s="16" customFormat="1" ht="16.5" customHeight="1" x14ac:dyDescent="0.2">
      <c r="A120" s="164" t="s">
        <v>0</v>
      </c>
      <c r="B120" s="168" t="s">
        <v>457</v>
      </c>
      <c r="C120" s="165" t="s">
        <v>1</v>
      </c>
      <c r="D120" s="166" t="s">
        <v>52</v>
      </c>
      <c r="E120" s="166" t="s">
        <v>14</v>
      </c>
      <c r="F120" s="167" t="s">
        <v>10</v>
      </c>
      <c r="G120" s="166" t="s">
        <v>11</v>
      </c>
      <c r="H120" s="166" t="s">
        <v>12</v>
      </c>
      <c r="I120" s="166" t="s">
        <v>51</v>
      </c>
      <c r="J120" s="52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2"/>
      <c r="AQ120" s="24"/>
    </row>
    <row r="121" spans="1:43" s="16" customFormat="1" ht="16.5" customHeight="1" x14ac:dyDescent="0.2">
      <c r="A121" s="164"/>
      <c r="B121" s="169"/>
      <c r="C121" s="165"/>
      <c r="D121" s="166"/>
      <c r="E121" s="166"/>
      <c r="F121" s="167"/>
      <c r="G121" s="166"/>
      <c r="H121" s="166"/>
      <c r="I121" s="166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9"/>
      <c r="AQ121" s="24"/>
    </row>
    <row r="122" spans="1:43" s="16" customFormat="1" ht="16.5" customHeight="1" x14ac:dyDescent="0.2">
      <c r="A122" s="50">
        <v>1</v>
      </c>
      <c r="B122" s="71">
        <v>18101002</v>
      </c>
      <c r="C122" s="69" t="s">
        <v>160</v>
      </c>
      <c r="D122" s="21">
        <f>SHALAT!AT122</f>
        <v>56.926645658263304</v>
      </c>
      <c r="E122" s="82">
        <f>'TAHSIN-TAHFIDZ'!AT122</f>
        <v>68.462962962962976</v>
      </c>
      <c r="F122" s="73">
        <f>'TA''LIM'!AT122</f>
        <v>98.571428571428569</v>
      </c>
      <c r="G122" s="73"/>
      <c r="H122" s="73"/>
      <c r="I122" s="73">
        <f t="shared" ref="I122:I147" si="3">(D122*65%)+(E122*20%)+(F122*15%)</f>
        <v>65.480626556178038</v>
      </c>
      <c r="J122" s="58" t="s">
        <v>161</v>
      </c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  <c r="AF122" s="50"/>
      <c r="AG122" s="50"/>
      <c r="AH122" s="50"/>
      <c r="AI122" s="50"/>
      <c r="AJ122" s="50"/>
      <c r="AK122" s="50"/>
      <c r="AL122" s="50"/>
      <c r="AM122" s="50"/>
      <c r="AN122" s="50"/>
      <c r="AO122" s="50"/>
      <c r="AP122" s="58" t="s">
        <v>161</v>
      </c>
      <c r="AQ122" s="24"/>
    </row>
    <row r="123" spans="1:43" s="16" customFormat="1" ht="16.5" customHeight="1" x14ac:dyDescent="0.2">
      <c r="A123" s="50">
        <v>2</v>
      </c>
      <c r="B123" s="71">
        <v>18102005</v>
      </c>
      <c r="C123" s="69" t="s">
        <v>162</v>
      </c>
      <c r="D123" s="21">
        <f>SHALAT!AT123</f>
        <v>73.749902738873331</v>
      </c>
      <c r="E123" s="82">
        <f>'TAHSIN-TAHFIDZ'!AT123</f>
        <v>78.5</v>
      </c>
      <c r="F123" s="73">
        <f>'TA''LIM'!AT123</f>
        <v>100</v>
      </c>
      <c r="G123" s="73"/>
      <c r="H123" s="73"/>
      <c r="I123" s="73">
        <f t="shared" si="3"/>
        <v>78.637436780267677</v>
      </c>
      <c r="J123" s="143">
        <f>AVERAGE(I122:I141)</f>
        <v>83.644619863343877</v>
      </c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  <c r="AF123" s="50"/>
      <c r="AG123" s="50"/>
      <c r="AH123" s="50"/>
      <c r="AI123" s="50"/>
      <c r="AJ123" s="50"/>
      <c r="AK123" s="50"/>
      <c r="AL123" s="50"/>
      <c r="AM123" s="50"/>
      <c r="AN123" s="50"/>
      <c r="AO123" s="50"/>
      <c r="AP123" s="52"/>
      <c r="AQ123" s="24"/>
    </row>
    <row r="124" spans="1:43" s="16" customFormat="1" ht="16.5" customHeight="1" x14ac:dyDescent="0.2">
      <c r="A124" s="50">
        <v>3</v>
      </c>
      <c r="B124" s="71">
        <v>18101180</v>
      </c>
      <c r="C124" s="19" t="s">
        <v>163</v>
      </c>
      <c r="D124" s="21">
        <f>SHALAT!AT124</f>
        <v>67.709597727980068</v>
      </c>
      <c r="E124" s="82">
        <f>'TAHSIN-TAHFIDZ'!AT124</f>
        <v>78.066137566137556</v>
      </c>
      <c r="F124" s="73">
        <f>'TA''LIM'!AT124</f>
        <v>92.857142857142861</v>
      </c>
      <c r="G124" s="73"/>
      <c r="H124" s="73"/>
      <c r="I124" s="73">
        <f t="shared" si="3"/>
        <v>73.553037464985991</v>
      </c>
      <c r="J124" s="52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  <c r="AE124" s="50"/>
      <c r="AF124" s="50"/>
      <c r="AG124" s="50"/>
      <c r="AH124" s="50"/>
      <c r="AI124" s="50"/>
      <c r="AJ124" s="50"/>
      <c r="AK124" s="50"/>
      <c r="AL124" s="50"/>
      <c r="AM124" s="50"/>
      <c r="AN124" s="50"/>
      <c r="AO124" s="50"/>
      <c r="AP124" s="52"/>
      <c r="AQ124" s="24"/>
    </row>
    <row r="125" spans="1:43" s="16" customFormat="1" ht="16.5" customHeight="1" x14ac:dyDescent="0.2">
      <c r="A125" s="50">
        <v>4</v>
      </c>
      <c r="B125" s="71">
        <v>18104004</v>
      </c>
      <c r="C125" s="69" t="s">
        <v>164</v>
      </c>
      <c r="D125" s="21">
        <f>SHALAT!AT125</f>
        <v>73.913301431683777</v>
      </c>
      <c r="E125" s="82">
        <f>'TAHSIN-TAHFIDZ'!AT125</f>
        <v>77.055555555555571</v>
      </c>
      <c r="F125" s="73">
        <f>'TA''LIM'!AT125</f>
        <v>93.333333333333329</v>
      </c>
      <c r="G125" s="73"/>
      <c r="H125" s="73"/>
      <c r="I125" s="73">
        <f t="shared" si="3"/>
        <v>77.454757041705577</v>
      </c>
      <c r="J125" s="52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  <c r="AF125" s="50"/>
      <c r="AG125" s="50"/>
      <c r="AH125" s="50"/>
      <c r="AI125" s="50"/>
      <c r="AJ125" s="50"/>
      <c r="AK125" s="50"/>
      <c r="AL125" s="50"/>
      <c r="AM125" s="50"/>
      <c r="AN125" s="50"/>
      <c r="AO125" s="50"/>
      <c r="AP125" s="52"/>
      <c r="AQ125" s="24"/>
    </row>
    <row r="126" spans="1:43" s="16" customFormat="1" ht="16.5" customHeight="1" x14ac:dyDescent="0.2">
      <c r="A126" s="50">
        <v>5</v>
      </c>
      <c r="B126" s="36">
        <v>18104020</v>
      </c>
      <c r="C126" s="19" t="s">
        <v>165</v>
      </c>
      <c r="D126" s="21">
        <f>SHALAT!AT126</f>
        <v>98.554894179894177</v>
      </c>
      <c r="E126" s="82">
        <f>'TAHSIN-TAHFIDZ'!AT126</f>
        <v>86.462962962962962</v>
      </c>
      <c r="F126" s="73">
        <f>'TA''LIM'!AT126</f>
        <v>98.214285714285708</v>
      </c>
      <c r="G126" s="73"/>
      <c r="H126" s="73"/>
      <c r="I126" s="73">
        <f t="shared" si="3"/>
        <v>96.085416666666674</v>
      </c>
      <c r="J126" s="52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  <c r="AF126" s="50"/>
      <c r="AG126" s="50"/>
      <c r="AH126" s="50"/>
      <c r="AI126" s="50"/>
      <c r="AJ126" s="50"/>
      <c r="AK126" s="50"/>
      <c r="AL126" s="50"/>
      <c r="AM126" s="50"/>
      <c r="AN126" s="50"/>
      <c r="AO126" s="50"/>
      <c r="AP126" s="52"/>
      <c r="AQ126" s="24"/>
    </row>
    <row r="127" spans="1:43" s="16" customFormat="1" ht="16.5" customHeight="1" x14ac:dyDescent="0.2">
      <c r="A127" s="50">
        <v>6</v>
      </c>
      <c r="B127" s="36">
        <v>18101200</v>
      </c>
      <c r="C127" s="19" t="s">
        <v>166</v>
      </c>
      <c r="D127" s="21">
        <f>SHALAT!AT127</f>
        <v>97.804232804232811</v>
      </c>
      <c r="E127" s="82">
        <f>'TAHSIN-TAHFIDZ'!AT127</f>
        <v>100</v>
      </c>
      <c r="F127" s="73">
        <f>'TA''LIM'!AT127</f>
        <v>98.571428571428569</v>
      </c>
      <c r="G127" s="73"/>
      <c r="H127" s="73"/>
      <c r="I127" s="73">
        <f t="shared" si="3"/>
        <v>98.358465608465622</v>
      </c>
      <c r="J127" s="52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  <c r="AF127" s="50"/>
      <c r="AG127" s="50"/>
      <c r="AH127" s="50"/>
      <c r="AI127" s="50"/>
      <c r="AJ127" s="50"/>
      <c r="AK127" s="50"/>
      <c r="AL127" s="50"/>
      <c r="AM127" s="50"/>
      <c r="AN127" s="50"/>
      <c r="AO127" s="50"/>
      <c r="AP127" s="52"/>
      <c r="AQ127" s="24"/>
    </row>
    <row r="128" spans="1:43" s="16" customFormat="1" ht="16.5" customHeight="1" x14ac:dyDescent="0.2">
      <c r="A128" s="50">
        <v>7</v>
      </c>
      <c r="B128" s="71">
        <v>18101157</v>
      </c>
      <c r="C128" s="69" t="s">
        <v>167</v>
      </c>
      <c r="D128" s="21">
        <f>SHALAT!AT128</f>
        <v>93.258928571428569</v>
      </c>
      <c r="E128" s="82">
        <f>'TAHSIN-TAHFIDZ'!AT128</f>
        <v>98.425925925925924</v>
      </c>
      <c r="F128" s="73">
        <f>'TA''LIM'!AT128</f>
        <v>98.214285714285708</v>
      </c>
      <c r="G128" s="73"/>
      <c r="H128" s="73"/>
      <c r="I128" s="73">
        <f t="shared" si="3"/>
        <v>95.035631613756621</v>
      </c>
      <c r="J128" s="52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  <c r="AF128" s="50"/>
      <c r="AG128" s="50"/>
      <c r="AH128" s="50"/>
      <c r="AI128" s="50"/>
      <c r="AJ128" s="50"/>
      <c r="AK128" s="50"/>
      <c r="AL128" s="50"/>
      <c r="AM128" s="50"/>
      <c r="AN128" s="50"/>
      <c r="AO128" s="50"/>
      <c r="AP128" s="52"/>
      <c r="AQ128" s="24"/>
    </row>
    <row r="129" spans="1:43" s="16" customFormat="1" ht="16.5" customHeight="1" x14ac:dyDescent="0.2">
      <c r="A129" s="50">
        <v>8</v>
      </c>
      <c r="B129" s="71">
        <v>18102041</v>
      </c>
      <c r="C129" s="69" t="s">
        <v>168</v>
      </c>
      <c r="D129" s="21">
        <f>SHALAT!AT129</f>
        <v>95.948498964803321</v>
      </c>
      <c r="E129" s="82">
        <f>'TAHSIN-TAHFIDZ'!AT129</f>
        <v>99.333333333333329</v>
      </c>
      <c r="F129" s="73">
        <f>'TA''LIM'!AT129</f>
        <v>100</v>
      </c>
      <c r="G129" s="73"/>
      <c r="H129" s="73"/>
      <c r="I129" s="73">
        <f t="shared" si="3"/>
        <v>97.233190993788838</v>
      </c>
      <c r="J129" s="52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  <c r="AF129" s="50"/>
      <c r="AG129" s="50"/>
      <c r="AH129" s="50"/>
      <c r="AI129" s="50"/>
      <c r="AJ129" s="50"/>
      <c r="AK129" s="50"/>
      <c r="AL129" s="50"/>
      <c r="AM129" s="50"/>
      <c r="AN129" s="50"/>
      <c r="AO129" s="50"/>
      <c r="AP129" s="52"/>
      <c r="AQ129" s="24"/>
    </row>
    <row r="130" spans="1:43" s="16" customFormat="1" ht="16.5" customHeight="1" x14ac:dyDescent="0.2">
      <c r="A130" s="50">
        <v>9</v>
      </c>
      <c r="B130" s="71">
        <v>18102050</v>
      </c>
      <c r="C130" s="69" t="s">
        <v>169</v>
      </c>
      <c r="D130" s="21">
        <f>SHALAT!AT130</f>
        <v>49.636729691876752</v>
      </c>
      <c r="E130" s="82">
        <f>'TAHSIN-TAHFIDZ'!AT130</f>
        <v>69.214285714285722</v>
      </c>
      <c r="F130" s="73">
        <f>'TA''LIM'!AT130</f>
        <v>80.357142857142861</v>
      </c>
      <c r="G130" s="73"/>
      <c r="H130" s="73"/>
      <c r="I130" s="73">
        <f t="shared" si="3"/>
        <v>58.16030287114846</v>
      </c>
      <c r="J130" s="52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  <c r="AF130" s="50"/>
      <c r="AG130" s="50"/>
      <c r="AH130" s="50"/>
      <c r="AI130" s="50"/>
      <c r="AJ130" s="50"/>
      <c r="AK130" s="50"/>
      <c r="AL130" s="50"/>
      <c r="AM130" s="50"/>
      <c r="AN130" s="50"/>
      <c r="AO130" s="50"/>
      <c r="AP130" s="52"/>
      <c r="AQ130" s="24"/>
    </row>
    <row r="131" spans="1:43" s="16" customFormat="1" ht="16.5" customHeight="1" x14ac:dyDescent="0.2">
      <c r="A131" s="50">
        <v>10</v>
      </c>
      <c r="B131" s="71">
        <v>18101032</v>
      </c>
      <c r="C131" s="69" t="s">
        <v>170</v>
      </c>
      <c r="D131" s="21">
        <f>SHALAT!AT131</f>
        <v>78.311060535325254</v>
      </c>
      <c r="E131" s="82">
        <f>'TAHSIN-TAHFIDZ'!AT131</f>
        <v>74.833333333333329</v>
      </c>
      <c r="F131" s="73">
        <f>'TA''LIM'!AT131</f>
        <v>95.833333333333329</v>
      </c>
      <c r="G131" s="73"/>
      <c r="H131" s="73"/>
      <c r="I131" s="73">
        <f t="shared" si="3"/>
        <v>80.243856014628079</v>
      </c>
      <c r="J131" s="52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  <c r="AF131" s="50"/>
      <c r="AG131" s="50"/>
      <c r="AH131" s="50"/>
      <c r="AI131" s="50"/>
      <c r="AJ131" s="50"/>
      <c r="AK131" s="50"/>
      <c r="AL131" s="50"/>
      <c r="AM131" s="50"/>
      <c r="AN131" s="50"/>
      <c r="AO131" s="50"/>
      <c r="AP131" s="52"/>
      <c r="AQ131" s="24"/>
    </row>
    <row r="132" spans="1:43" s="16" customFormat="1" ht="16.5" customHeight="1" x14ac:dyDescent="0.2">
      <c r="A132" s="50">
        <v>11</v>
      </c>
      <c r="B132" s="71">
        <v>18102064</v>
      </c>
      <c r="C132" s="19" t="s">
        <v>171</v>
      </c>
      <c r="D132" s="21">
        <f>SHALAT!AT132</f>
        <v>70.385141375390745</v>
      </c>
      <c r="E132" s="82">
        <f>'TAHSIN-TAHFIDZ'!AT132</f>
        <v>93.928571428571431</v>
      </c>
      <c r="F132" s="73">
        <f>'TA''LIM'!AT132</f>
        <v>95.833333333333329</v>
      </c>
      <c r="G132" s="73"/>
      <c r="H132" s="73"/>
      <c r="I132" s="73">
        <f t="shared" si="3"/>
        <v>78.911056179718273</v>
      </c>
      <c r="J132" s="52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  <c r="AF132" s="50"/>
      <c r="AG132" s="50"/>
      <c r="AH132" s="50"/>
      <c r="AI132" s="50"/>
      <c r="AJ132" s="50"/>
      <c r="AK132" s="50"/>
      <c r="AL132" s="50"/>
      <c r="AM132" s="50"/>
      <c r="AN132" s="50"/>
      <c r="AO132" s="50"/>
      <c r="AP132" s="52"/>
      <c r="AQ132" s="24"/>
    </row>
    <row r="133" spans="1:43" s="16" customFormat="1" ht="16.5" customHeight="1" x14ac:dyDescent="0.2">
      <c r="A133" s="50">
        <v>12</v>
      </c>
      <c r="B133" s="71">
        <v>18102058</v>
      </c>
      <c r="C133" s="19" t="s">
        <v>172</v>
      </c>
      <c r="D133" s="21">
        <f>SHALAT!AT133</f>
        <v>96.964285714285722</v>
      </c>
      <c r="E133" s="82">
        <f>'TAHSIN-TAHFIDZ'!AT133</f>
        <v>98.333333333333329</v>
      </c>
      <c r="F133" s="73">
        <f>'TA''LIM'!AT133</f>
        <v>100</v>
      </c>
      <c r="G133" s="73"/>
      <c r="H133" s="73"/>
      <c r="I133" s="73">
        <f t="shared" si="3"/>
        <v>97.693452380952394</v>
      </c>
      <c r="J133" s="52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  <c r="AE133" s="50"/>
      <c r="AF133" s="50"/>
      <c r="AG133" s="50"/>
      <c r="AH133" s="50"/>
      <c r="AI133" s="50"/>
      <c r="AJ133" s="50"/>
      <c r="AK133" s="50"/>
      <c r="AL133" s="50"/>
      <c r="AM133" s="50"/>
      <c r="AN133" s="50"/>
      <c r="AO133" s="50"/>
      <c r="AP133" s="52"/>
      <c r="AQ133" s="24"/>
    </row>
    <row r="134" spans="1:43" s="16" customFormat="1" ht="16.5" customHeight="1" x14ac:dyDescent="0.2">
      <c r="A134" s="50">
        <v>13</v>
      </c>
      <c r="B134" s="71">
        <v>18101112</v>
      </c>
      <c r="C134" s="69" t="s">
        <v>173</v>
      </c>
      <c r="D134" s="21">
        <f>SHALAT!AT134</f>
        <v>93.116732804232782</v>
      </c>
      <c r="E134" s="82">
        <f>'TAHSIN-TAHFIDZ'!AT134</f>
        <v>98.666666666666671</v>
      </c>
      <c r="F134" s="73">
        <f>'TA''LIM'!AT134</f>
        <v>100</v>
      </c>
      <c r="G134" s="73"/>
      <c r="H134" s="73"/>
      <c r="I134" s="73">
        <f t="shared" si="3"/>
        <v>95.259209656084636</v>
      </c>
      <c r="J134" s="52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  <c r="AD134" s="50"/>
      <c r="AE134" s="50"/>
      <c r="AF134" s="50"/>
      <c r="AG134" s="50"/>
      <c r="AH134" s="50"/>
      <c r="AI134" s="50"/>
      <c r="AJ134" s="50"/>
      <c r="AK134" s="50"/>
      <c r="AL134" s="50"/>
      <c r="AM134" s="50"/>
      <c r="AN134" s="50"/>
      <c r="AO134" s="50"/>
      <c r="AP134" s="52"/>
      <c r="AQ134" s="24"/>
    </row>
    <row r="135" spans="1:43" s="16" customFormat="1" ht="16.5" customHeight="1" x14ac:dyDescent="0.2">
      <c r="A135" s="50">
        <v>14</v>
      </c>
      <c r="B135" s="71">
        <v>18101025</v>
      </c>
      <c r="C135" s="19" t="s">
        <v>174</v>
      </c>
      <c r="D135" s="21">
        <f>SHALAT!AT135</f>
        <v>79.183590102707754</v>
      </c>
      <c r="E135" s="82">
        <f>'TAHSIN-TAHFIDZ'!AT135</f>
        <v>89.870370370370381</v>
      </c>
      <c r="F135" s="73">
        <f>'TA''LIM'!AT135</f>
        <v>96.785714285714292</v>
      </c>
      <c r="G135" s="73"/>
      <c r="H135" s="73"/>
      <c r="I135" s="73">
        <f t="shared" si="3"/>
        <v>83.961264783691263</v>
      </c>
      <c r="J135" s="52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  <c r="AF135" s="50"/>
      <c r="AG135" s="50"/>
      <c r="AH135" s="50"/>
      <c r="AI135" s="50"/>
      <c r="AJ135" s="50"/>
      <c r="AK135" s="50"/>
      <c r="AL135" s="50"/>
      <c r="AM135" s="50"/>
      <c r="AN135" s="50"/>
      <c r="AO135" s="50"/>
      <c r="AP135" s="52"/>
      <c r="AQ135" s="24"/>
    </row>
    <row r="136" spans="1:43" s="16" customFormat="1" ht="16.5" customHeight="1" x14ac:dyDescent="0.2">
      <c r="A136" s="50">
        <v>15</v>
      </c>
      <c r="B136" s="71">
        <v>18102055</v>
      </c>
      <c r="C136" s="69" t="s">
        <v>175</v>
      </c>
      <c r="D136" s="21">
        <f>SHALAT!AT136</f>
        <v>98.298319327731079</v>
      </c>
      <c r="E136" s="82">
        <f>'TAHSIN-TAHFIDZ'!AT136</f>
        <v>95.925925925925924</v>
      </c>
      <c r="F136" s="73">
        <f>'TA''LIM'!AT136</f>
        <v>100</v>
      </c>
      <c r="G136" s="73"/>
      <c r="H136" s="73"/>
      <c r="I136" s="73">
        <f t="shared" si="3"/>
        <v>98.079092748210385</v>
      </c>
      <c r="J136" s="52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  <c r="AF136" s="50"/>
      <c r="AG136" s="50"/>
      <c r="AH136" s="50"/>
      <c r="AI136" s="50"/>
      <c r="AJ136" s="50"/>
      <c r="AK136" s="50"/>
      <c r="AL136" s="50"/>
      <c r="AM136" s="50"/>
      <c r="AN136" s="50"/>
      <c r="AO136" s="50"/>
      <c r="AP136" s="52"/>
      <c r="AQ136" s="24"/>
    </row>
    <row r="137" spans="1:43" s="16" customFormat="1" ht="16.5" customHeight="1" x14ac:dyDescent="0.2">
      <c r="A137" s="50">
        <v>16</v>
      </c>
      <c r="B137" s="71">
        <v>18101097</v>
      </c>
      <c r="C137" s="69" t="s">
        <v>176</v>
      </c>
      <c r="D137" s="21">
        <f>SHALAT!AT137</f>
        <v>87.475976501711784</v>
      </c>
      <c r="E137" s="82">
        <f>'TAHSIN-TAHFIDZ'!AT137</f>
        <v>97.481481481481481</v>
      </c>
      <c r="F137" s="73">
        <f>'TA''LIM'!AT137</f>
        <v>97.619047619047606</v>
      </c>
      <c r="G137" s="73"/>
      <c r="H137" s="73"/>
      <c r="I137" s="73">
        <f t="shared" si="3"/>
        <v>90.998538165266098</v>
      </c>
      <c r="J137" s="52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  <c r="AH137" s="50"/>
      <c r="AI137" s="50"/>
      <c r="AJ137" s="50"/>
      <c r="AK137" s="50"/>
      <c r="AL137" s="50"/>
      <c r="AM137" s="50"/>
      <c r="AN137" s="50"/>
      <c r="AO137" s="50"/>
      <c r="AP137" s="52"/>
      <c r="AQ137" s="24"/>
    </row>
    <row r="138" spans="1:43" s="16" customFormat="1" ht="16.5" customHeight="1" x14ac:dyDescent="0.2">
      <c r="A138" s="50">
        <v>17</v>
      </c>
      <c r="B138" s="71">
        <v>18103031</v>
      </c>
      <c r="C138" s="69" t="s">
        <v>177</v>
      </c>
      <c r="D138" s="21">
        <f>SHALAT!AT138</f>
        <v>94.366732804232797</v>
      </c>
      <c r="E138" s="82">
        <f>'TAHSIN-TAHFIDZ'!AT138</f>
        <v>95.925925925925924</v>
      </c>
      <c r="F138" s="73">
        <f>'TA''LIM'!AT138</f>
        <v>98.214285714285708</v>
      </c>
      <c r="G138" s="73"/>
      <c r="H138" s="73"/>
      <c r="I138" s="73">
        <f t="shared" si="3"/>
        <v>95.255704365079367</v>
      </c>
      <c r="J138" s="52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  <c r="AD138" s="50"/>
      <c r="AE138" s="50"/>
      <c r="AF138" s="50"/>
      <c r="AG138" s="50"/>
      <c r="AH138" s="50"/>
      <c r="AI138" s="50"/>
      <c r="AJ138" s="50"/>
      <c r="AK138" s="50"/>
      <c r="AL138" s="50"/>
      <c r="AM138" s="50"/>
      <c r="AN138" s="50"/>
      <c r="AO138" s="50"/>
      <c r="AP138" s="52"/>
      <c r="AQ138" s="24"/>
    </row>
    <row r="139" spans="1:43" s="16" customFormat="1" ht="16.5" customHeight="1" x14ac:dyDescent="0.2">
      <c r="A139" s="50">
        <v>18</v>
      </c>
      <c r="B139" s="71">
        <v>18102026</v>
      </c>
      <c r="C139" s="69" t="s">
        <v>178</v>
      </c>
      <c r="D139" s="21">
        <f>SHALAT!AT139</f>
        <v>91.128676470588218</v>
      </c>
      <c r="E139" s="82">
        <f>'TAHSIN-TAHFIDZ'!AT139</f>
        <v>96.574074074074076</v>
      </c>
      <c r="F139" s="73">
        <f>'TA''LIM'!AT139</f>
        <v>95.833333333333329</v>
      </c>
      <c r="G139" s="73"/>
      <c r="H139" s="73"/>
      <c r="I139" s="73">
        <f t="shared" si="3"/>
        <v>92.923454520697163</v>
      </c>
      <c r="J139" s="52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  <c r="AF139" s="50"/>
      <c r="AG139" s="50"/>
      <c r="AH139" s="50"/>
      <c r="AI139" s="50"/>
      <c r="AJ139" s="50"/>
      <c r="AK139" s="50"/>
      <c r="AL139" s="50"/>
      <c r="AM139" s="50"/>
      <c r="AN139" s="50"/>
      <c r="AO139" s="50"/>
      <c r="AP139" s="52"/>
      <c r="AQ139" s="24"/>
    </row>
    <row r="140" spans="1:43" s="16" customFormat="1" ht="16.5" customHeight="1" x14ac:dyDescent="0.2">
      <c r="A140" s="50">
        <v>19</v>
      </c>
      <c r="B140" s="71">
        <v>18101030</v>
      </c>
      <c r="C140" s="69" t="s">
        <v>179</v>
      </c>
      <c r="D140" s="21">
        <f>SHALAT!AT140</f>
        <v>69.736130563336445</v>
      </c>
      <c r="E140" s="82">
        <f>'TAHSIN-TAHFIDZ'!AT140</f>
        <v>86.481481481481495</v>
      </c>
      <c r="F140" s="73">
        <f>'TA''LIM'!AT140</f>
        <v>100</v>
      </c>
      <c r="G140" s="73"/>
      <c r="H140" s="73"/>
      <c r="I140" s="73">
        <f t="shared" si="3"/>
        <v>77.624781162464998</v>
      </c>
      <c r="J140" s="52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  <c r="AD140" s="50"/>
      <c r="AE140" s="50"/>
      <c r="AF140" s="50"/>
      <c r="AG140" s="50"/>
      <c r="AH140" s="50"/>
      <c r="AI140" s="50"/>
      <c r="AJ140" s="50"/>
      <c r="AK140" s="50"/>
      <c r="AL140" s="50"/>
      <c r="AM140" s="50"/>
      <c r="AN140" s="50"/>
      <c r="AO140" s="50"/>
      <c r="AP140" s="52"/>
      <c r="AQ140" s="24"/>
    </row>
    <row r="141" spans="1:43" s="16" customFormat="1" ht="16.5" customHeight="1" x14ac:dyDescent="0.2">
      <c r="A141" s="50">
        <v>20</v>
      </c>
      <c r="B141" s="71">
        <v>18103068</v>
      </c>
      <c r="C141" s="19" t="s">
        <v>180</v>
      </c>
      <c r="D141" s="21">
        <f>SHALAT!AT141</f>
        <v>33.171957671957671</v>
      </c>
      <c r="E141" s="82">
        <f>'TAHSIN-TAHFIDZ'!AT141</f>
        <v>52.888888888888893</v>
      </c>
      <c r="F141" s="73">
        <f>'TA''LIM'!AT141</f>
        <v>65.357142857142861</v>
      </c>
      <c r="G141" s="73"/>
      <c r="H141" s="73"/>
      <c r="I141" s="73">
        <f t="shared" si="3"/>
        <v>41.943121693121697</v>
      </c>
      <c r="J141" s="52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  <c r="AE141" s="50"/>
      <c r="AF141" s="50"/>
      <c r="AG141" s="50"/>
      <c r="AH141" s="50"/>
      <c r="AI141" s="50"/>
      <c r="AJ141" s="50"/>
      <c r="AK141" s="50"/>
      <c r="AL141" s="50"/>
      <c r="AM141" s="50"/>
      <c r="AN141" s="50"/>
      <c r="AO141" s="50"/>
      <c r="AP141" s="52"/>
      <c r="AQ141" s="24"/>
    </row>
    <row r="142" spans="1:43" s="16" customFormat="1" ht="16.5" customHeight="1" x14ac:dyDescent="0.2">
      <c r="A142" s="170" t="s">
        <v>54</v>
      </c>
      <c r="B142" s="170"/>
      <c r="C142" s="170"/>
      <c r="D142" s="170"/>
      <c r="E142" s="170"/>
      <c r="F142" s="170"/>
      <c r="G142" s="170"/>
      <c r="H142" s="170"/>
      <c r="I142" s="170"/>
      <c r="J142" s="52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2"/>
      <c r="AQ142" s="24"/>
    </row>
    <row r="143" spans="1:43" s="16" customFormat="1" ht="16.5" customHeight="1" x14ac:dyDescent="0.2">
      <c r="A143" s="164" t="s">
        <v>0</v>
      </c>
      <c r="B143" s="168" t="s">
        <v>457</v>
      </c>
      <c r="C143" s="165" t="s">
        <v>1</v>
      </c>
      <c r="D143" s="166" t="s">
        <v>52</v>
      </c>
      <c r="E143" s="166" t="s">
        <v>14</v>
      </c>
      <c r="F143" s="167" t="s">
        <v>10</v>
      </c>
      <c r="G143" s="166" t="s">
        <v>11</v>
      </c>
      <c r="H143" s="166" t="s">
        <v>12</v>
      </c>
      <c r="I143" s="166" t="s">
        <v>51</v>
      </c>
      <c r="J143" s="52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2"/>
      <c r="AQ143" s="24"/>
    </row>
    <row r="144" spans="1:43" s="16" customFormat="1" ht="16.5" customHeight="1" x14ac:dyDescent="0.2">
      <c r="A144" s="164"/>
      <c r="B144" s="169"/>
      <c r="C144" s="165"/>
      <c r="D144" s="166"/>
      <c r="E144" s="166"/>
      <c r="F144" s="167"/>
      <c r="G144" s="166"/>
      <c r="H144" s="166"/>
      <c r="I144" s="166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9"/>
      <c r="AQ144" s="24"/>
    </row>
    <row r="145" spans="1:43" s="16" customFormat="1" ht="16.5" customHeight="1" x14ac:dyDescent="0.2">
      <c r="A145" s="50">
        <v>1</v>
      </c>
      <c r="B145" s="71">
        <v>18103005</v>
      </c>
      <c r="C145" s="19" t="s">
        <v>181</v>
      </c>
      <c r="D145" s="21">
        <f>SHALAT!AT145</f>
        <v>84.817246342981633</v>
      </c>
      <c r="E145" s="82">
        <f>'TAHSIN-TAHFIDZ'!AT145</f>
        <v>93.333333333333329</v>
      </c>
      <c r="F145" s="73">
        <f>'TA''LIM'!AT145</f>
        <v>98.571428571428569</v>
      </c>
      <c r="G145" s="73"/>
      <c r="H145" s="73"/>
      <c r="I145" s="73">
        <f t="shared" si="3"/>
        <v>88.583591075319021</v>
      </c>
      <c r="J145" s="58" t="s">
        <v>23</v>
      </c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  <c r="AE145" s="50"/>
      <c r="AF145" s="50"/>
      <c r="AG145" s="50"/>
      <c r="AH145" s="50"/>
      <c r="AI145" s="50"/>
      <c r="AJ145" s="50"/>
      <c r="AK145" s="50"/>
      <c r="AL145" s="50"/>
      <c r="AM145" s="50"/>
      <c r="AN145" s="50"/>
      <c r="AO145" s="50"/>
      <c r="AP145" s="58" t="s">
        <v>23</v>
      </c>
      <c r="AQ145" s="24"/>
    </row>
    <row r="146" spans="1:43" s="16" customFormat="1" ht="16.5" customHeight="1" x14ac:dyDescent="0.2">
      <c r="A146" s="50">
        <v>2</v>
      </c>
      <c r="B146" s="71">
        <v>18101194</v>
      </c>
      <c r="C146" s="69" t="s">
        <v>182</v>
      </c>
      <c r="D146" s="21">
        <f>SHALAT!AT146</f>
        <v>85.986227824463114</v>
      </c>
      <c r="E146" s="82">
        <f>'TAHSIN-TAHFIDZ'!AT146</f>
        <v>99.166666666666671</v>
      </c>
      <c r="F146" s="73">
        <f>'TA''LIM'!AT146</f>
        <v>98.214285714285708</v>
      </c>
      <c r="G146" s="73"/>
      <c r="H146" s="73"/>
      <c r="I146" s="73">
        <f t="shared" si="3"/>
        <v>90.456524276377223</v>
      </c>
      <c r="J146" s="143">
        <f>AVERAGE(I145:I164)</f>
        <v>90.93020589001469</v>
      </c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  <c r="AJ146" s="50"/>
      <c r="AK146" s="50"/>
      <c r="AL146" s="50"/>
      <c r="AM146" s="50"/>
      <c r="AN146" s="50"/>
      <c r="AO146" s="50"/>
      <c r="AP146" s="52"/>
      <c r="AQ146" s="24"/>
    </row>
    <row r="147" spans="1:43" s="16" customFormat="1" ht="16.5" customHeight="1" x14ac:dyDescent="0.2">
      <c r="A147" s="50">
        <v>3</v>
      </c>
      <c r="B147" s="71">
        <v>18103013</v>
      </c>
      <c r="C147" s="69" t="s">
        <v>183</v>
      </c>
      <c r="D147" s="21">
        <f>SHALAT!AT147</f>
        <v>93.661784158107693</v>
      </c>
      <c r="E147" s="82">
        <f>'TAHSIN-TAHFIDZ'!AT147</f>
        <v>99.259259259259267</v>
      </c>
      <c r="F147" s="73">
        <f>'TA''LIM'!AT147</f>
        <v>98.571428571428569</v>
      </c>
      <c r="G147" s="73"/>
      <c r="H147" s="73"/>
      <c r="I147" s="73">
        <f t="shared" si="3"/>
        <v>95.517725840336141</v>
      </c>
      <c r="J147" s="52"/>
      <c r="K147" s="50"/>
      <c r="L147" s="50"/>
      <c r="M147" s="50"/>
      <c r="N147" s="50" t="s">
        <v>452</v>
      </c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  <c r="AF147" s="50"/>
      <c r="AG147" s="50"/>
      <c r="AH147" s="50"/>
      <c r="AI147" s="50"/>
      <c r="AJ147" s="50"/>
      <c r="AK147" s="50"/>
      <c r="AL147" s="50"/>
      <c r="AM147" s="50"/>
      <c r="AN147" s="50"/>
      <c r="AO147" s="50"/>
      <c r="AP147" s="52"/>
      <c r="AQ147" s="24"/>
    </row>
    <row r="148" spans="1:43" s="16" customFormat="1" ht="16.5" customHeight="1" x14ac:dyDescent="0.2">
      <c r="A148" s="50">
        <v>4</v>
      </c>
      <c r="B148" s="71">
        <v>18102042</v>
      </c>
      <c r="C148" s="69" t="s">
        <v>184</v>
      </c>
      <c r="D148" s="21">
        <f>SHALAT!AT148</f>
        <v>94.040713507625256</v>
      </c>
      <c r="E148" s="82">
        <f>'TAHSIN-TAHFIDZ'!AT148</f>
        <v>97.037037037037038</v>
      </c>
      <c r="F148" s="73">
        <f>'TA''LIM'!AT148</f>
        <v>96.785714285714292</v>
      </c>
      <c r="G148" s="73"/>
      <c r="H148" s="73"/>
      <c r="I148" s="73">
        <f t="shared" ref="I148:I210" si="4">(D148*65%)+(E148*20%)+(F148*15%)</f>
        <v>95.051728330220968</v>
      </c>
      <c r="J148" s="52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  <c r="AJ148" s="50"/>
      <c r="AK148" s="50"/>
      <c r="AL148" s="50"/>
      <c r="AM148" s="50"/>
      <c r="AN148" s="50"/>
      <c r="AO148" s="50"/>
      <c r="AP148" s="52"/>
      <c r="AQ148" s="24"/>
    </row>
    <row r="149" spans="1:43" s="16" customFormat="1" ht="16.5" customHeight="1" x14ac:dyDescent="0.2">
      <c r="A149" s="50">
        <v>5</v>
      </c>
      <c r="B149" s="71">
        <v>18103007</v>
      </c>
      <c r="C149" s="69" t="s">
        <v>185</v>
      </c>
      <c r="D149" s="21">
        <f>SHALAT!AT149</f>
        <v>88.139297385620907</v>
      </c>
      <c r="E149" s="82">
        <f>'TAHSIN-TAHFIDZ'!AT149</f>
        <v>88.203703703703709</v>
      </c>
      <c r="F149" s="73">
        <f>'TA''LIM'!AT149</f>
        <v>100</v>
      </c>
      <c r="G149" s="73"/>
      <c r="H149" s="73"/>
      <c r="I149" s="73">
        <f t="shared" si="4"/>
        <v>89.931284041394335</v>
      </c>
      <c r="J149" s="52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  <c r="AD149" s="50"/>
      <c r="AE149" s="50"/>
      <c r="AF149" s="50"/>
      <c r="AG149" s="50"/>
      <c r="AH149" s="50"/>
      <c r="AI149" s="50"/>
      <c r="AJ149" s="50"/>
      <c r="AK149" s="50"/>
      <c r="AL149" s="50"/>
      <c r="AM149" s="50"/>
      <c r="AN149" s="50"/>
      <c r="AO149" s="50"/>
      <c r="AP149" s="52"/>
      <c r="AQ149" s="24"/>
    </row>
    <row r="150" spans="1:43" s="16" customFormat="1" ht="16.5" customHeight="1" x14ac:dyDescent="0.2">
      <c r="A150" s="50">
        <v>6</v>
      </c>
      <c r="B150" s="71">
        <v>18101046</v>
      </c>
      <c r="C150" s="19" t="s">
        <v>186</v>
      </c>
      <c r="D150" s="21">
        <f>SHALAT!AT150</f>
        <v>78.73578827242396</v>
      </c>
      <c r="E150" s="82">
        <f>'TAHSIN-TAHFIDZ'!AT150</f>
        <v>99.259259259259267</v>
      </c>
      <c r="F150" s="73">
        <f>'TA''LIM'!AT150</f>
        <v>86.904761904761912</v>
      </c>
      <c r="G150" s="73"/>
      <c r="H150" s="73"/>
      <c r="I150" s="73">
        <f t="shared" si="4"/>
        <v>84.065828514641723</v>
      </c>
      <c r="J150" s="52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  <c r="AD150" s="50"/>
      <c r="AE150" s="50"/>
      <c r="AF150" s="50"/>
      <c r="AG150" s="50"/>
      <c r="AH150" s="50"/>
      <c r="AI150" s="50"/>
      <c r="AJ150" s="50"/>
      <c r="AK150" s="50"/>
      <c r="AL150" s="50"/>
      <c r="AM150" s="50"/>
      <c r="AN150" s="50"/>
      <c r="AO150" s="50"/>
      <c r="AP150" s="52"/>
      <c r="AQ150" s="24"/>
    </row>
    <row r="151" spans="1:43" s="16" customFormat="1" ht="16.5" customHeight="1" x14ac:dyDescent="0.2">
      <c r="A151" s="50">
        <v>7</v>
      </c>
      <c r="B151" s="71">
        <v>18101181</v>
      </c>
      <c r="C151" s="19" t="s">
        <v>187</v>
      </c>
      <c r="D151" s="21">
        <f>SHALAT!AT151</f>
        <v>95.923980703392459</v>
      </c>
      <c r="E151" s="82">
        <f>'TAHSIN-TAHFIDZ'!AT151</f>
        <v>99.259259259259267</v>
      </c>
      <c r="F151" s="73">
        <f>'TA''LIM'!AT151</f>
        <v>98.214285714285708</v>
      </c>
      <c r="G151" s="73"/>
      <c r="H151" s="73"/>
      <c r="I151" s="73">
        <f t="shared" si="4"/>
        <v>96.934582166199817</v>
      </c>
      <c r="J151" s="52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  <c r="AD151" s="50"/>
      <c r="AE151" s="50"/>
      <c r="AF151" s="50"/>
      <c r="AG151" s="50"/>
      <c r="AH151" s="50"/>
      <c r="AI151" s="50"/>
      <c r="AJ151" s="50"/>
      <c r="AK151" s="50"/>
      <c r="AL151" s="50"/>
      <c r="AM151" s="50"/>
      <c r="AN151" s="50"/>
      <c r="AO151" s="50"/>
      <c r="AP151" s="52"/>
      <c r="AQ151" s="24"/>
    </row>
    <row r="152" spans="1:43" s="16" customFormat="1" ht="16.5" customHeight="1" x14ac:dyDescent="0.2">
      <c r="A152" s="50">
        <v>8</v>
      </c>
      <c r="B152" s="71">
        <v>18101171</v>
      </c>
      <c r="C152" s="69" t="s">
        <v>188</v>
      </c>
      <c r="D152" s="21">
        <f>SHALAT!AT152</f>
        <v>89.660461406784947</v>
      </c>
      <c r="E152" s="82">
        <f>'TAHSIN-TAHFIDZ'!AT152</f>
        <v>83.574074074074076</v>
      </c>
      <c r="F152" s="73">
        <f>'TA''LIM'!AT152</f>
        <v>95.833333333333329</v>
      </c>
      <c r="G152" s="73"/>
      <c r="H152" s="73"/>
      <c r="I152" s="73">
        <f t="shared" si="4"/>
        <v>89.369114729225032</v>
      </c>
      <c r="J152" s="52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  <c r="AC152" s="50"/>
      <c r="AD152" s="50"/>
      <c r="AE152" s="50"/>
      <c r="AF152" s="50"/>
      <c r="AG152" s="50"/>
      <c r="AH152" s="50"/>
      <c r="AI152" s="50"/>
      <c r="AJ152" s="50"/>
      <c r="AK152" s="50"/>
      <c r="AL152" s="50"/>
      <c r="AM152" s="50"/>
      <c r="AN152" s="50"/>
      <c r="AO152" s="50"/>
      <c r="AP152" s="52"/>
      <c r="AQ152" s="24"/>
    </row>
    <row r="153" spans="1:43" s="16" customFormat="1" ht="16.5" customHeight="1" x14ac:dyDescent="0.2">
      <c r="A153" s="50">
        <v>9</v>
      </c>
      <c r="B153" s="71">
        <v>18108016</v>
      </c>
      <c r="C153" s="19" t="s">
        <v>189</v>
      </c>
      <c r="D153" s="21">
        <f>SHALAT!AT153</f>
        <v>97.494747899159663</v>
      </c>
      <c r="E153" s="82">
        <f>'TAHSIN-TAHFIDZ'!AT153</f>
        <v>100</v>
      </c>
      <c r="F153" s="73">
        <f>'TA''LIM'!AT153</f>
        <v>98.214285714285708</v>
      </c>
      <c r="G153" s="73"/>
      <c r="H153" s="73"/>
      <c r="I153" s="73">
        <f t="shared" si="4"/>
        <v>98.103728991596654</v>
      </c>
      <c r="J153" s="52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  <c r="AE153" s="50"/>
      <c r="AF153" s="50"/>
      <c r="AG153" s="50"/>
      <c r="AH153" s="50"/>
      <c r="AI153" s="50"/>
      <c r="AJ153" s="50"/>
      <c r="AK153" s="50"/>
      <c r="AL153" s="50"/>
      <c r="AM153" s="50"/>
      <c r="AN153" s="50"/>
      <c r="AO153" s="50"/>
      <c r="AP153" s="52"/>
      <c r="AQ153" s="24"/>
    </row>
    <row r="154" spans="1:43" s="16" customFormat="1" ht="16.5" customHeight="1" x14ac:dyDescent="0.2">
      <c r="A154" s="50">
        <v>10</v>
      </c>
      <c r="B154" s="71">
        <v>18101058</v>
      </c>
      <c r="C154" s="19" t="s">
        <v>190</v>
      </c>
      <c r="D154" s="21">
        <f>SHALAT!AT154</f>
        <v>75.698569657748152</v>
      </c>
      <c r="E154" s="82">
        <f>'TAHSIN-TAHFIDZ'!AT154</f>
        <v>86.021164021164026</v>
      </c>
      <c r="F154" s="73">
        <f>'TA''LIM'!AT154</f>
        <v>95.833333333333329</v>
      </c>
      <c r="G154" s="73"/>
      <c r="H154" s="73"/>
      <c r="I154" s="73">
        <f t="shared" si="4"/>
        <v>80.783303081769105</v>
      </c>
      <c r="J154" s="52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  <c r="AD154" s="50"/>
      <c r="AE154" s="50"/>
      <c r="AF154" s="50"/>
      <c r="AG154" s="50"/>
      <c r="AH154" s="50"/>
      <c r="AI154" s="50"/>
      <c r="AJ154" s="50"/>
      <c r="AK154" s="50"/>
      <c r="AL154" s="50"/>
      <c r="AM154" s="50"/>
      <c r="AN154" s="50"/>
      <c r="AO154" s="50"/>
      <c r="AP154" s="52"/>
      <c r="AQ154" s="24"/>
    </row>
    <row r="155" spans="1:43" s="16" customFormat="1" ht="16.5" customHeight="1" x14ac:dyDescent="0.2">
      <c r="A155" s="50">
        <v>11</v>
      </c>
      <c r="B155" s="71">
        <v>18101101</v>
      </c>
      <c r="C155" s="69" t="s">
        <v>191</v>
      </c>
      <c r="D155" s="21">
        <f>SHALAT!AT155</f>
        <v>96.956018518518519</v>
      </c>
      <c r="E155" s="82">
        <f>'TAHSIN-TAHFIDZ'!AT155</f>
        <v>99.259259259259267</v>
      </c>
      <c r="F155" s="73">
        <f>'TA''LIM'!AT155</f>
        <v>97.619047619047606</v>
      </c>
      <c r="G155" s="73"/>
      <c r="H155" s="73"/>
      <c r="I155" s="73">
        <f t="shared" si="4"/>
        <v>97.516121031746025</v>
      </c>
      <c r="J155" s="52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  <c r="AE155" s="50"/>
      <c r="AF155" s="50"/>
      <c r="AG155" s="50"/>
      <c r="AH155" s="50"/>
      <c r="AI155" s="50"/>
      <c r="AJ155" s="50"/>
      <c r="AK155" s="50"/>
      <c r="AL155" s="50"/>
      <c r="AM155" s="50"/>
      <c r="AN155" s="50"/>
      <c r="AO155" s="50"/>
      <c r="AP155" s="52"/>
      <c r="AQ155" s="24"/>
    </row>
    <row r="156" spans="1:43" s="16" customFormat="1" ht="16.5" customHeight="1" x14ac:dyDescent="0.2">
      <c r="A156" s="50">
        <v>12</v>
      </c>
      <c r="B156" s="71">
        <v>18101055</v>
      </c>
      <c r="C156" s="69" t="s">
        <v>192</v>
      </c>
      <c r="D156" s="21">
        <f>SHALAT!AT156</f>
        <v>86.697790227201978</v>
      </c>
      <c r="E156" s="82">
        <f>'TAHSIN-TAHFIDZ'!AT156</f>
        <v>96.581196581196593</v>
      </c>
      <c r="F156" s="73">
        <f>'TA''LIM'!AT156</f>
        <v>95.833333333333329</v>
      </c>
      <c r="G156" s="73"/>
      <c r="H156" s="73"/>
      <c r="I156" s="73">
        <f t="shared" si="4"/>
        <v>90.044802963920603</v>
      </c>
      <c r="J156" s="52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  <c r="AF156" s="50"/>
      <c r="AG156" s="50"/>
      <c r="AH156" s="50"/>
      <c r="AI156" s="50"/>
      <c r="AJ156" s="50"/>
      <c r="AK156" s="50"/>
      <c r="AL156" s="50"/>
      <c r="AM156" s="50"/>
      <c r="AN156" s="50"/>
      <c r="AO156" s="50"/>
      <c r="AP156" s="52"/>
      <c r="AQ156" s="24"/>
    </row>
    <row r="157" spans="1:43" s="16" customFormat="1" ht="16.5" customHeight="1" x14ac:dyDescent="0.2">
      <c r="A157" s="50">
        <v>13</v>
      </c>
      <c r="B157" s="71">
        <v>18102019</v>
      </c>
      <c r="C157" s="69" t="s">
        <v>193</v>
      </c>
      <c r="D157" s="21">
        <f>SHALAT!AT157</f>
        <v>89.039060068471827</v>
      </c>
      <c r="E157" s="82">
        <f>'TAHSIN-TAHFIDZ'!AT157</f>
        <v>95.462962962962962</v>
      </c>
      <c r="F157" s="73">
        <f>'TA''LIM'!AT157</f>
        <v>90.595238095238102</v>
      </c>
      <c r="G157" s="73"/>
      <c r="H157" s="73"/>
      <c r="I157" s="73">
        <f t="shared" si="4"/>
        <v>90.557267351385008</v>
      </c>
      <c r="J157" s="52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  <c r="AF157" s="50"/>
      <c r="AG157" s="50"/>
      <c r="AH157" s="50"/>
      <c r="AI157" s="50"/>
      <c r="AJ157" s="50"/>
      <c r="AK157" s="50"/>
      <c r="AL157" s="50"/>
      <c r="AM157" s="50"/>
      <c r="AN157" s="50"/>
      <c r="AO157" s="50"/>
      <c r="AP157" s="52"/>
      <c r="AQ157" s="24"/>
    </row>
    <row r="158" spans="1:43" s="16" customFormat="1" ht="16.5" customHeight="1" x14ac:dyDescent="0.2">
      <c r="A158" s="50">
        <v>14</v>
      </c>
      <c r="B158" s="71">
        <v>18101102</v>
      </c>
      <c r="C158" s="69" t="s">
        <v>194</v>
      </c>
      <c r="D158" s="21">
        <f>SHALAT!AT158</f>
        <v>92.000661375661366</v>
      </c>
      <c r="E158" s="82">
        <f>'TAHSIN-TAHFIDZ'!AT158</f>
        <v>96.944444444444429</v>
      </c>
      <c r="F158" s="73">
        <f>'TA''LIM'!AT158</f>
        <v>100</v>
      </c>
      <c r="G158" s="73"/>
      <c r="H158" s="73"/>
      <c r="I158" s="73">
        <f t="shared" si="4"/>
        <v>94.189318783068785</v>
      </c>
      <c r="J158" s="52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  <c r="AF158" s="50"/>
      <c r="AG158" s="50"/>
      <c r="AH158" s="50"/>
      <c r="AI158" s="50"/>
      <c r="AJ158" s="50"/>
      <c r="AK158" s="50"/>
      <c r="AL158" s="50"/>
      <c r="AM158" s="50"/>
      <c r="AN158" s="50"/>
      <c r="AO158" s="50"/>
      <c r="AP158" s="52"/>
      <c r="AQ158" s="24"/>
    </row>
    <row r="159" spans="1:43" s="16" customFormat="1" ht="16.5" customHeight="1" x14ac:dyDescent="0.2">
      <c r="A159" s="50">
        <v>15</v>
      </c>
      <c r="B159" s="71">
        <v>18101051</v>
      </c>
      <c r="C159" s="19" t="s">
        <v>195</v>
      </c>
      <c r="D159" s="21">
        <f>SHALAT!AT159</f>
        <v>94.642857142857139</v>
      </c>
      <c r="E159" s="82">
        <f>'TAHSIN-TAHFIDZ'!AT159</f>
        <v>100</v>
      </c>
      <c r="F159" s="73">
        <f>'TA''LIM'!AT159</f>
        <v>100</v>
      </c>
      <c r="G159" s="73"/>
      <c r="H159" s="73"/>
      <c r="I159" s="73">
        <f t="shared" si="4"/>
        <v>96.517857142857139</v>
      </c>
      <c r="J159" s="52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50"/>
      <c r="AH159" s="50"/>
      <c r="AI159" s="50"/>
      <c r="AJ159" s="50"/>
      <c r="AK159" s="50"/>
      <c r="AL159" s="50"/>
      <c r="AM159" s="50"/>
      <c r="AN159" s="50"/>
      <c r="AO159" s="50"/>
      <c r="AP159" s="52"/>
      <c r="AQ159" s="24"/>
    </row>
    <row r="160" spans="1:43" s="16" customFormat="1" ht="16.5" customHeight="1" x14ac:dyDescent="0.2">
      <c r="A160" s="50">
        <v>16</v>
      </c>
      <c r="B160" s="71">
        <v>18102007</v>
      </c>
      <c r="C160" s="69" t="s">
        <v>196</v>
      </c>
      <c r="D160" s="21">
        <f>SHALAT!AT160</f>
        <v>81.984126984126974</v>
      </c>
      <c r="E160" s="82">
        <f>'TAHSIN-TAHFIDZ'!AT160</f>
        <v>95.370370370370381</v>
      </c>
      <c r="F160" s="73">
        <f>'TA''LIM'!AT160</f>
        <v>95.833333333333329</v>
      </c>
      <c r="G160" s="73"/>
      <c r="H160" s="73"/>
      <c r="I160" s="73">
        <f t="shared" si="4"/>
        <v>86.738756613756607</v>
      </c>
      <c r="J160" s="52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  <c r="AE160" s="50"/>
      <c r="AF160" s="50"/>
      <c r="AG160" s="50"/>
      <c r="AH160" s="50"/>
      <c r="AI160" s="50"/>
      <c r="AJ160" s="50"/>
      <c r="AK160" s="50"/>
      <c r="AL160" s="50"/>
      <c r="AM160" s="50"/>
      <c r="AN160" s="50"/>
      <c r="AO160" s="50"/>
      <c r="AP160" s="52"/>
      <c r="AQ160" s="24"/>
    </row>
    <row r="161" spans="1:43" s="16" customFormat="1" ht="16.5" customHeight="1" x14ac:dyDescent="0.2">
      <c r="A161" s="50">
        <v>17</v>
      </c>
      <c r="B161" s="71">
        <v>18101170</v>
      </c>
      <c r="C161" s="19" t="s">
        <v>197</v>
      </c>
      <c r="D161" s="21">
        <f>SHALAT!AT161</f>
        <v>82.584228135698723</v>
      </c>
      <c r="E161" s="82">
        <f>'TAHSIN-TAHFIDZ'!AT161</f>
        <v>74.391534391534393</v>
      </c>
      <c r="F161" s="73">
        <f>'TA''LIM'!AT161</f>
        <v>91.428571428571431</v>
      </c>
      <c r="G161" s="73"/>
      <c r="H161" s="73"/>
      <c r="I161" s="73">
        <f t="shared" si="4"/>
        <v>82.272340880796762</v>
      </c>
      <c r="J161" s="52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  <c r="AC161" s="50"/>
      <c r="AD161" s="50"/>
      <c r="AE161" s="50"/>
      <c r="AF161" s="50"/>
      <c r="AG161" s="50"/>
      <c r="AH161" s="50"/>
      <c r="AI161" s="50"/>
      <c r="AJ161" s="50"/>
      <c r="AK161" s="50"/>
      <c r="AL161" s="50"/>
      <c r="AM161" s="50"/>
      <c r="AN161" s="50"/>
      <c r="AO161" s="50"/>
      <c r="AP161" s="52"/>
      <c r="AQ161" s="24"/>
    </row>
    <row r="162" spans="1:43" s="16" customFormat="1" ht="16.5" customHeight="1" x14ac:dyDescent="0.2">
      <c r="A162" s="50">
        <v>18</v>
      </c>
      <c r="B162" s="71">
        <v>18102059</v>
      </c>
      <c r="C162" s="19" t="s">
        <v>198</v>
      </c>
      <c r="D162" s="21">
        <f>SHALAT!AT162</f>
        <v>90.336718020541539</v>
      </c>
      <c r="E162" s="82">
        <f>'TAHSIN-TAHFIDZ'!AT162</f>
        <v>92.936507936507937</v>
      </c>
      <c r="F162" s="73">
        <f>'TA''LIM'!AT162</f>
        <v>94.404761904761898</v>
      </c>
      <c r="G162" s="73"/>
      <c r="H162" s="73"/>
      <c r="I162" s="73">
        <f t="shared" si="4"/>
        <v>91.466882586367859</v>
      </c>
      <c r="J162" s="52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  <c r="AE162" s="50"/>
      <c r="AF162" s="50"/>
      <c r="AG162" s="50"/>
      <c r="AH162" s="50"/>
      <c r="AI162" s="50"/>
      <c r="AJ162" s="50"/>
      <c r="AK162" s="50"/>
      <c r="AL162" s="50"/>
      <c r="AM162" s="50"/>
      <c r="AN162" s="50"/>
      <c r="AO162" s="50"/>
      <c r="AP162" s="52"/>
      <c r="AQ162" s="24"/>
    </row>
    <row r="163" spans="1:43" s="16" customFormat="1" ht="16.5" customHeight="1" x14ac:dyDescent="0.2">
      <c r="A163" s="50">
        <v>19</v>
      </c>
      <c r="B163" s="71">
        <v>18103020</v>
      </c>
      <c r="C163" s="19" t="s">
        <v>199</v>
      </c>
      <c r="D163" s="21">
        <f>SHALAT!AT163</f>
        <v>93.768382352941174</v>
      </c>
      <c r="E163" s="82">
        <f>'TAHSIN-TAHFIDZ'!AT163</f>
        <v>99.259259259259267</v>
      </c>
      <c r="F163" s="73">
        <f>'TA''LIM'!AT163</f>
        <v>100</v>
      </c>
      <c r="G163" s="73"/>
      <c r="H163" s="73"/>
      <c r="I163" s="73">
        <f t="shared" si="4"/>
        <v>95.801300381263616</v>
      </c>
      <c r="J163" s="52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  <c r="AC163" s="50"/>
      <c r="AD163" s="50"/>
      <c r="AE163" s="50"/>
      <c r="AF163" s="50"/>
      <c r="AG163" s="50"/>
      <c r="AH163" s="50"/>
      <c r="AI163" s="50"/>
      <c r="AJ163" s="50"/>
      <c r="AK163" s="50"/>
      <c r="AL163" s="50"/>
      <c r="AM163" s="50"/>
      <c r="AN163" s="50"/>
      <c r="AO163" s="50"/>
      <c r="AP163" s="52"/>
      <c r="AQ163" s="24"/>
    </row>
    <row r="164" spans="1:43" s="16" customFormat="1" ht="16.5" customHeight="1" x14ac:dyDescent="0.2">
      <c r="A164" s="50">
        <v>20</v>
      </c>
      <c r="B164" s="71">
        <v>18101172</v>
      </c>
      <c r="C164" s="19" t="s">
        <v>200</v>
      </c>
      <c r="D164" s="21">
        <f>SHALAT!AT164</f>
        <v>83.465316682228448</v>
      </c>
      <c r="E164" s="82">
        <f>'TAHSIN-TAHFIDZ'!AT164</f>
        <v>81.444444444444443</v>
      </c>
      <c r="F164" s="73">
        <f>'TA''LIM'!AT164</f>
        <v>94.404761904761898</v>
      </c>
      <c r="G164" s="73"/>
      <c r="H164" s="73"/>
      <c r="I164" s="73">
        <f t="shared" si="4"/>
        <v>84.702059018051671</v>
      </c>
      <c r="J164" s="52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  <c r="AC164" s="50"/>
      <c r="AD164" s="50"/>
      <c r="AE164" s="50"/>
      <c r="AF164" s="50"/>
      <c r="AG164" s="50"/>
      <c r="AH164" s="50"/>
      <c r="AI164" s="50"/>
      <c r="AJ164" s="50"/>
      <c r="AK164" s="50"/>
      <c r="AL164" s="50"/>
      <c r="AM164" s="50"/>
      <c r="AN164" s="50"/>
      <c r="AO164" s="50"/>
      <c r="AP164" s="52"/>
      <c r="AQ164" s="24"/>
    </row>
    <row r="165" spans="1:43" s="16" customFormat="1" ht="16.5" customHeight="1" x14ac:dyDescent="0.2">
      <c r="A165" s="170" t="s">
        <v>55</v>
      </c>
      <c r="B165" s="170"/>
      <c r="C165" s="170"/>
      <c r="D165" s="170"/>
      <c r="E165" s="170"/>
      <c r="F165" s="170"/>
      <c r="G165" s="170"/>
      <c r="H165" s="170"/>
      <c r="I165" s="170"/>
      <c r="J165" s="52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2"/>
      <c r="AQ165" s="24"/>
    </row>
    <row r="166" spans="1:43" s="16" customFormat="1" ht="16.5" customHeight="1" x14ac:dyDescent="0.2">
      <c r="A166" s="164" t="s">
        <v>0</v>
      </c>
      <c r="B166" s="168" t="s">
        <v>457</v>
      </c>
      <c r="C166" s="165" t="s">
        <v>1</v>
      </c>
      <c r="D166" s="166" t="s">
        <v>52</v>
      </c>
      <c r="E166" s="166" t="s">
        <v>14</v>
      </c>
      <c r="F166" s="167" t="s">
        <v>10</v>
      </c>
      <c r="G166" s="166" t="s">
        <v>11</v>
      </c>
      <c r="H166" s="166" t="s">
        <v>12</v>
      </c>
      <c r="I166" s="166" t="s">
        <v>51</v>
      </c>
      <c r="J166" s="52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2"/>
      <c r="AQ166" s="24"/>
    </row>
    <row r="167" spans="1:43" s="16" customFormat="1" ht="16.5" customHeight="1" x14ac:dyDescent="0.2">
      <c r="A167" s="164"/>
      <c r="B167" s="169"/>
      <c r="C167" s="165"/>
      <c r="D167" s="166"/>
      <c r="E167" s="166"/>
      <c r="F167" s="167"/>
      <c r="G167" s="166"/>
      <c r="H167" s="166"/>
      <c r="I167" s="166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9"/>
      <c r="AQ167" s="24"/>
    </row>
    <row r="168" spans="1:43" s="16" customFormat="1" ht="16.5" customHeight="1" x14ac:dyDescent="0.2">
      <c r="A168" s="50">
        <v>1</v>
      </c>
      <c r="B168" s="71">
        <v>18102018</v>
      </c>
      <c r="C168" s="69" t="s">
        <v>201</v>
      </c>
      <c r="D168" s="21">
        <f>SHALAT!AT168</f>
        <v>84.29252256458139</v>
      </c>
      <c r="E168" s="82">
        <f>'TAHSIN-TAHFIDZ'!AT168</f>
        <v>99.166666666666671</v>
      </c>
      <c r="F168" s="73">
        <f>'TA''LIM'!AT168</f>
        <v>94.404761904761898</v>
      </c>
      <c r="G168" s="73"/>
      <c r="H168" s="73"/>
      <c r="I168" s="73">
        <f t="shared" si="4"/>
        <v>88.784187286025514</v>
      </c>
      <c r="J168" s="52" t="s">
        <v>7</v>
      </c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0"/>
      <c r="AP168" s="52" t="s">
        <v>7</v>
      </c>
      <c r="AQ168" s="24"/>
    </row>
    <row r="169" spans="1:43" s="16" customFormat="1" ht="16.5" customHeight="1" x14ac:dyDescent="0.2">
      <c r="A169" s="50">
        <v>2</v>
      </c>
      <c r="B169" s="71">
        <v>18103004</v>
      </c>
      <c r="C169" s="69" t="s">
        <v>202</v>
      </c>
      <c r="D169" s="21">
        <f>SHALAT!AT169</f>
        <v>79.235819327731093</v>
      </c>
      <c r="E169" s="82">
        <f>'TAHSIN-TAHFIDZ'!AT169</f>
        <v>100</v>
      </c>
      <c r="F169" s="73">
        <f>'TA''LIM'!AT169</f>
        <v>98.571428571428569</v>
      </c>
      <c r="G169" s="73"/>
      <c r="H169" s="73"/>
      <c r="I169" s="73">
        <f t="shared" si="4"/>
        <v>86.288996848739487</v>
      </c>
      <c r="J169" s="143">
        <f>AVERAGE(I168:I187)</f>
        <v>91.305988375585272</v>
      </c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50"/>
      <c r="AH169" s="50"/>
      <c r="AI169" s="50"/>
      <c r="AJ169" s="50"/>
      <c r="AK169" s="50"/>
      <c r="AL169" s="50"/>
      <c r="AM169" s="50"/>
      <c r="AN169" s="50"/>
      <c r="AO169" s="50"/>
      <c r="AP169" s="52"/>
      <c r="AQ169" s="24"/>
    </row>
    <row r="170" spans="1:43" s="16" customFormat="1" ht="16.5" customHeight="1" x14ac:dyDescent="0.2">
      <c r="A170" s="50">
        <v>3</v>
      </c>
      <c r="B170" s="71">
        <v>18103035</v>
      </c>
      <c r="C170" s="69" t="s">
        <v>203</v>
      </c>
      <c r="D170" s="21">
        <f>SHALAT!AT170</f>
        <v>86.471463585434165</v>
      </c>
      <c r="E170" s="82">
        <f>'TAHSIN-TAHFIDZ'!AT170</f>
        <v>94.354497354497354</v>
      </c>
      <c r="F170" s="73">
        <f>'TA''LIM'!AT170</f>
        <v>98.214285714285708</v>
      </c>
      <c r="G170" s="73"/>
      <c r="H170" s="73"/>
      <c r="I170" s="73">
        <f t="shared" si="4"/>
        <v>89.809493658574539</v>
      </c>
      <c r="J170" s="52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  <c r="AF170" s="50"/>
      <c r="AG170" s="50"/>
      <c r="AH170" s="50"/>
      <c r="AI170" s="50"/>
      <c r="AJ170" s="50"/>
      <c r="AK170" s="50"/>
      <c r="AL170" s="50"/>
      <c r="AM170" s="50"/>
      <c r="AN170" s="50"/>
      <c r="AO170" s="50"/>
      <c r="AP170" s="52"/>
      <c r="AQ170" s="24"/>
    </row>
    <row r="171" spans="1:43" s="16" customFormat="1" ht="16.5" customHeight="1" x14ac:dyDescent="0.2">
      <c r="A171" s="50">
        <v>4</v>
      </c>
      <c r="B171" s="71">
        <v>18108013</v>
      </c>
      <c r="C171" s="19" t="s">
        <v>483</v>
      </c>
      <c r="D171" s="21">
        <f>SHALAT!AT171</f>
        <v>93.234905073140368</v>
      </c>
      <c r="E171" s="82">
        <f>'TAHSIN-TAHFIDZ'!AT171</f>
        <v>98.425925925925924</v>
      </c>
      <c r="F171" s="73">
        <f>'TA''LIM'!AT171</f>
        <v>96.190476190476176</v>
      </c>
      <c r="G171" s="73"/>
      <c r="H171" s="73"/>
      <c r="I171" s="73">
        <f t="shared" si="4"/>
        <v>94.716444911297856</v>
      </c>
      <c r="J171" s="52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  <c r="AF171" s="50"/>
      <c r="AG171" s="50"/>
      <c r="AH171" s="50"/>
      <c r="AI171" s="50"/>
      <c r="AJ171" s="50"/>
      <c r="AK171" s="50"/>
      <c r="AL171" s="50"/>
      <c r="AM171" s="50"/>
      <c r="AN171" s="50"/>
      <c r="AO171" s="50"/>
      <c r="AP171" s="52"/>
      <c r="AQ171" s="24"/>
    </row>
    <row r="172" spans="1:43" s="16" customFormat="1" ht="16.5" customHeight="1" x14ac:dyDescent="0.2">
      <c r="A172" s="50">
        <v>5</v>
      </c>
      <c r="B172" s="71">
        <v>18103001</v>
      </c>
      <c r="C172" s="69" t="s">
        <v>205</v>
      </c>
      <c r="D172" s="21">
        <f>SHALAT!AT172</f>
        <v>96.866732804232797</v>
      </c>
      <c r="E172" s="82">
        <f>'TAHSIN-TAHFIDZ'!AT172</f>
        <v>100</v>
      </c>
      <c r="F172" s="73">
        <f>'TA''LIM'!AT172</f>
        <v>100</v>
      </c>
      <c r="G172" s="73"/>
      <c r="H172" s="73"/>
      <c r="I172" s="73">
        <f t="shared" si="4"/>
        <v>97.963376322751316</v>
      </c>
      <c r="J172" s="52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  <c r="AE172" s="50"/>
      <c r="AF172" s="50"/>
      <c r="AG172" s="50"/>
      <c r="AH172" s="50"/>
      <c r="AI172" s="50"/>
      <c r="AJ172" s="50"/>
      <c r="AK172" s="50"/>
      <c r="AL172" s="50"/>
      <c r="AM172" s="50"/>
      <c r="AN172" s="50"/>
      <c r="AO172" s="50"/>
      <c r="AP172" s="52"/>
      <c r="AQ172" s="24"/>
    </row>
    <row r="173" spans="1:43" s="16" customFormat="1" ht="16.5" customHeight="1" x14ac:dyDescent="0.2">
      <c r="A173" s="50">
        <v>6</v>
      </c>
      <c r="B173" s="71">
        <v>18101050</v>
      </c>
      <c r="C173" s="69" t="s">
        <v>206</v>
      </c>
      <c r="D173" s="21">
        <f>SHALAT!AT173</f>
        <v>86.941798941798922</v>
      </c>
      <c r="E173" s="82">
        <f>'TAHSIN-TAHFIDZ'!AT173</f>
        <v>97.959183673469397</v>
      </c>
      <c r="F173" s="73">
        <f>'TA''LIM'!AT173</f>
        <v>98.461538461538467</v>
      </c>
      <c r="G173" s="73"/>
      <c r="H173" s="73"/>
      <c r="I173" s="73">
        <f t="shared" si="4"/>
        <v>90.87323681609395</v>
      </c>
      <c r="J173" s="52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  <c r="AE173" s="50"/>
      <c r="AF173" s="50"/>
      <c r="AG173" s="50"/>
      <c r="AH173" s="50"/>
      <c r="AI173" s="50"/>
      <c r="AJ173" s="50"/>
      <c r="AK173" s="50"/>
      <c r="AL173" s="50"/>
      <c r="AM173" s="50"/>
      <c r="AN173" s="50"/>
      <c r="AO173" s="50"/>
      <c r="AP173" s="52"/>
      <c r="AQ173" s="24"/>
    </row>
    <row r="174" spans="1:43" s="16" customFormat="1" ht="16.5" customHeight="1" x14ac:dyDescent="0.2">
      <c r="A174" s="50">
        <v>7</v>
      </c>
      <c r="B174" s="71">
        <v>18103016</v>
      </c>
      <c r="C174" s="18" t="s">
        <v>207</v>
      </c>
      <c r="D174" s="21">
        <f>SHALAT!AT174</f>
        <v>97.260251322751316</v>
      </c>
      <c r="E174" s="82">
        <f>'TAHSIN-TAHFIDZ'!AT174</f>
        <v>100</v>
      </c>
      <c r="F174" s="73">
        <f>'TA''LIM'!AT174</f>
        <v>100</v>
      </c>
      <c r="G174" s="73"/>
      <c r="H174" s="73"/>
      <c r="I174" s="73">
        <f t="shared" si="4"/>
        <v>98.219163359788354</v>
      </c>
      <c r="J174" s="52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0"/>
      <c r="AH174" s="50"/>
      <c r="AI174" s="50"/>
      <c r="AJ174" s="50"/>
      <c r="AK174" s="50"/>
      <c r="AL174" s="50"/>
      <c r="AM174" s="50"/>
      <c r="AN174" s="50"/>
      <c r="AO174" s="50"/>
      <c r="AP174" s="52"/>
      <c r="AQ174" s="24"/>
    </row>
    <row r="175" spans="1:43" s="16" customFormat="1" ht="16.5" customHeight="1" x14ac:dyDescent="0.2">
      <c r="A175" s="50">
        <v>8</v>
      </c>
      <c r="B175" s="71">
        <v>18101045</v>
      </c>
      <c r="C175" s="69" t="s">
        <v>208</v>
      </c>
      <c r="D175" s="21">
        <f>SHALAT!AT175</f>
        <v>53.840744631185807</v>
      </c>
      <c r="E175" s="82">
        <f>'TAHSIN-TAHFIDZ'!AT175</f>
        <v>81.148148148148138</v>
      </c>
      <c r="F175" s="73">
        <f>'TA''LIM'!AT175</f>
        <v>91.071428571428569</v>
      </c>
      <c r="G175" s="73"/>
      <c r="H175" s="73"/>
      <c r="I175" s="73">
        <f t="shared" si="4"/>
        <v>64.886827925614682</v>
      </c>
      <c r="J175" s="52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  <c r="AF175" s="50"/>
      <c r="AG175" s="50"/>
      <c r="AH175" s="50"/>
      <c r="AI175" s="50"/>
      <c r="AJ175" s="50"/>
      <c r="AK175" s="50"/>
      <c r="AL175" s="50"/>
      <c r="AM175" s="50"/>
      <c r="AN175" s="50"/>
      <c r="AO175" s="50"/>
      <c r="AP175" s="52"/>
      <c r="AQ175" s="24"/>
    </row>
    <row r="176" spans="1:43" s="16" customFormat="1" ht="16.5" customHeight="1" x14ac:dyDescent="0.2">
      <c r="A176" s="50">
        <v>9</v>
      </c>
      <c r="B176" s="71">
        <v>18101007</v>
      </c>
      <c r="C176" s="20" t="s">
        <v>209</v>
      </c>
      <c r="D176" s="21">
        <f>SHALAT!AT176</f>
        <v>78.511515717398055</v>
      </c>
      <c r="E176" s="82">
        <f>'TAHSIN-TAHFIDZ'!AT176</f>
        <v>97.18518518518519</v>
      </c>
      <c r="F176" s="73">
        <f>'TA''LIM'!AT176</f>
        <v>87.5</v>
      </c>
      <c r="G176" s="73"/>
      <c r="H176" s="73"/>
      <c r="I176" s="73">
        <f t="shared" si="4"/>
        <v>83.594522253345772</v>
      </c>
      <c r="J176" s="52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  <c r="AF176" s="50"/>
      <c r="AG176" s="50"/>
      <c r="AH176" s="50"/>
      <c r="AI176" s="50"/>
      <c r="AJ176" s="50"/>
      <c r="AK176" s="50"/>
      <c r="AL176" s="50"/>
      <c r="AM176" s="50"/>
      <c r="AN176" s="50"/>
      <c r="AO176" s="50"/>
      <c r="AP176" s="52"/>
      <c r="AQ176" s="24"/>
    </row>
    <row r="177" spans="1:43" s="16" customFormat="1" ht="16.5" customHeight="1" x14ac:dyDescent="0.2">
      <c r="A177" s="50">
        <v>10</v>
      </c>
      <c r="B177" s="36">
        <v>18101201</v>
      </c>
      <c r="C177" s="19" t="s">
        <v>210</v>
      </c>
      <c r="D177" s="21">
        <f>SHALAT!AT177</f>
        <v>97.66505213196389</v>
      </c>
      <c r="E177" s="82">
        <f>'TAHSIN-TAHFIDZ'!AT177</f>
        <v>100</v>
      </c>
      <c r="F177" s="73">
        <f>'TA''LIM'!AT177</f>
        <v>100</v>
      </c>
      <c r="G177" s="73"/>
      <c r="H177" s="73"/>
      <c r="I177" s="73">
        <f t="shared" si="4"/>
        <v>98.482283885776525</v>
      </c>
      <c r="J177" s="52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50"/>
      <c r="AH177" s="50"/>
      <c r="AI177" s="50"/>
      <c r="AJ177" s="50"/>
      <c r="AK177" s="50"/>
      <c r="AL177" s="50"/>
      <c r="AM177" s="50"/>
      <c r="AN177" s="50"/>
      <c r="AO177" s="50"/>
      <c r="AP177" s="52"/>
      <c r="AQ177" s="24"/>
    </row>
    <row r="178" spans="1:43" s="16" customFormat="1" ht="16.5" customHeight="1" x14ac:dyDescent="0.2">
      <c r="A178" s="50">
        <v>11</v>
      </c>
      <c r="B178" s="36">
        <v>18101209</v>
      </c>
      <c r="C178" s="19" t="s">
        <v>211</v>
      </c>
      <c r="D178" s="21">
        <f>SHALAT!AT178</f>
        <v>98.705357142857153</v>
      </c>
      <c r="E178" s="82">
        <f>'TAHSIN-TAHFIDZ'!AT178</f>
        <v>100</v>
      </c>
      <c r="F178" s="73">
        <f>'TA''LIM'!AT178</f>
        <v>100</v>
      </c>
      <c r="G178" s="73"/>
      <c r="H178" s="73"/>
      <c r="I178" s="73">
        <f t="shared" si="4"/>
        <v>99.158482142857153</v>
      </c>
      <c r="J178" s="52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  <c r="AG178" s="50"/>
      <c r="AH178" s="50"/>
      <c r="AI178" s="50"/>
      <c r="AJ178" s="50"/>
      <c r="AK178" s="50"/>
      <c r="AL178" s="50"/>
      <c r="AM178" s="50"/>
      <c r="AN178" s="50"/>
      <c r="AO178" s="50"/>
      <c r="AP178" s="52"/>
      <c r="AQ178" s="24"/>
    </row>
    <row r="179" spans="1:43" s="16" customFormat="1" ht="16.5" customHeight="1" x14ac:dyDescent="0.2">
      <c r="A179" s="50">
        <v>12</v>
      </c>
      <c r="B179" s="71">
        <v>18101176</v>
      </c>
      <c r="C179" s="69" t="s">
        <v>212</v>
      </c>
      <c r="D179" s="21">
        <f>SHALAT!AT179</f>
        <v>88.058570650482409</v>
      </c>
      <c r="E179" s="82">
        <f>'TAHSIN-TAHFIDZ'!AT179</f>
        <v>97.18518518518519</v>
      </c>
      <c r="F179" s="73">
        <f>'TA''LIM'!AT179</f>
        <v>96.428571428571431</v>
      </c>
      <c r="G179" s="73"/>
      <c r="H179" s="73"/>
      <c r="I179" s="73">
        <f t="shared" si="4"/>
        <v>91.139393674136315</v>
      </c>
      <c r="J179" s="52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0"/>
      <c r="AH179" s="50"/>
      <c r="AI179" s="50"/>
      <c r="AJ179" s="50"/>
      <c r="AK179" s="50"/>
      <c r="AL179" s="50"/>
      <c r="AM179" s="50"/>
      <c r="AN179" s="50"/>
      <c r="AO179" s="50"/>
      <c r="AP179" s="52"/>
      <c r="AQ179" s="24"/>
    </row>
    <row r="180" spans="1:43" s="16" customFormat="1" ht="16.5" customHeight="1" x14ac:dyDescent="0.2">
      <c r="A180" s="50">
        <v>13</v>
      </c>
      <c r="B180" s="71">
        <v>18101110</v>
      </c>
      <c r="C180" s="69" t="s">
        <v>213</v>
      </c>
      <c r="D180" s="21">
        <f>SHALAT!AT180</f>
        <v>93.384589947089935</v>
      </c>
      <c r="E180" s="82">
        <f>'TAHSIN-TAHFIDZ'!AT180</f>
        <v>100</v>
      </c>
      <c r="F180" s="73">
        <f>'TA''LIM'!AT180</f>
        <v>100</v>
      </c>
      <c r="G180" s="73"/>
      <c r="H180" s="73"/>
      <c r="I180" s="73">
        <f t="shared" si="4"/>
        <v>95.699983465608454</v>
      </c>
      <c r="J180" s="52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0"/>
      <c r="AH180" s="50"/>
      <c r="AI180" s="50"/>
      <c r="AJ180" s="50"/>
      <c r="AK180" s="50"/>
      <c r="AL180" s="50"/>
      <c r="AM180" s="50"/>
      <c r="AN180" s="50"/>
      <c r="AO180" s="50"/>
      <c r="AP180" s="52"/>
      <c r="AQ180" s="24"/>
    </row>
    <row r="181" spans="1:43" s="16" customFormat="1" ht="16.5" customHeight="1" x14ac:dyDescent="0.2">
      <c r="A181" s="50">
        <v>14</v>
      </c>
      <c r="B181" s="71">
        <v>18102016</v>
      </c>
      <c r="C181" s="69" t="s">
        <v>214</v>
      </c>
      <c r="D181" s="21">
        <f>SHALAT!AT181</f>
        <v>98.027447089947088</v>
      </c>
      <c r="E181" s="82">
        <f>'TAHSIN-TAHFIDZ'!AT181</f>
        <v>100</v>
      </c>
      <c r="F181" s="73">
        <f>'TA''LIM'!AT181</f>
        <v>100</v>
      </c>
      <c r="G181" s="73"/>
      <c r="H181" s="73"/>
      <c r="I181" s="73">
        <f t="shared" si="4"/>
        <v>98.717840608465607</v>
      </c>
      <c r="J181" s="52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  <c r="AL181" s="50"/>
      <c r="AM181" s="50"/>
      <c r="AN181" s="50"/>
      <c r="AO181" s="50"/>
      <c r="AP181" s="52"/>
      <c r="AQ181" s="24"/>
    </row>
    <row r="182" spans="1:43" s="16" customFormat="1" ht="16.5" customHeight="1" x14ac:dyDescent="0.2">
      <c r="A182" s="50">
        <v>15</v>
      </c>
      <c r="B182" s="71">
        <v>18101138</v>
      </c>
      <c r="C182" s="69" t="s">
        <v>215</v>
      </c>
      <c r="D182" s="21">
        <f>SHALAT!AT182</f>
        <v>57.607862589480234</v>
      </c>
      <c r="E182" s="82">
        <f>'TAHSIN-TAHFIDZ'!AT182</f>
        <v>94.351851851851862</v>
      </c>
      <c r="F182" s="73">
        <f>'TA''LIM'!AT182</f>
        <v>88.690476190476176</v>
      </c>
      <c r="G182" s="73"/>
      <c r="H182" s="73"/>
      <c r="I182" s="73">
        <f t="shared" si="4"/>
        <v>69.619052482103953</v>
      </c>
      <c r="J182" s="52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  <c r="AF182" s="50"/>
      <c r="AG182" s="50"/>
      <c r="AH182" s="50"/>
      <c r="AI182" s="50"/>
      <c r="AJ182" s="50"/>
      <c r="AK182" s="50"/>
      <c r="AL182" s="50"/>
      <c r="AM182" s="50"/>
      <c r="AN182" s="50"/>
      <c r="AO182" s="50"/>
      <c r="AP182" s="52"/>
      <c r="AQ182" s="24"/>
    </row>
    <row r="183" spans="1:43" s="16" customFormat="1" ht="16.5" customHeight="1" x14ac:dyDescent="0.2">
      <c r="A183" s="50">
        <v>16</v>
      </c>
      <c r="B183" s="71">
        <v>18102001</v>
      </c>
      <c r="C183" s="69" t="s">
        <v>216</v>
      </c>
      <c r="D183" s="21">
        <f>SHALAT!AT183</f>
        <v>92.604166666666657</v>
      </c>
      <c r="E183" s="82">
        <f>'TAHSIN-TAHFIDZ'!AT183</f>
        <v>99.166666666666671</v>
      </c>
      <c r="F183" s="73">
        <f>'TA''LIM'!AT183</f>
        <v>98.214285714285708</v>
      </c>
      <c r="G183" s="73"/>
      <c r="H183" s="73"/>
      <c r="I183" s="73">
        <f t="shared" si="4"/>
        <v>94.758184523809518</v>
      </c>
      <c r="J183" s="52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  <c r="AG183" s="50"/>
      <c r="AH183" s="50"/>
      <c r="AI183" s="50"/>
      <c r="AJ183" s="50"/>
      <c r="AK183" s="50"/>
      <c r="AL183" s="50"/>
      <c r="AM183" s="50"/>
      <c r="AN183" s="50"/>
      <c r="AO183" s="50"/>
      <c r="AP183" s="52"/>
      <c r="AQ183" s="24"/>
    </row>
    <row r="184" spans="1:43" s="16" customFormat="1" ht="16.5" customHeight="1" x14ac:dyDescent="0.2">
      <c r="A184" s="50">
        <v>17</v>
      </c>
      <c r="B184" s="36">
        <v>18102069</v>
      </c>
      <c r="C184" s="19" t="s">
        <v>217</v>
      </c>
      <c r="D184" s="21">
        <f>SHALAT!AT184</f>
        <v>96.717047930283229</v>
      </c>
      <c r="E184" s="82">
        <f>'TAHSIN-TAHFIDZ'!AT184</f>
        <v>100</v>
      </c>
      <c r="F184" s="73">
        <f>'TA''LIM'!AT184</f>
        <v>98.214285714285708</v>
      </c>
      <c r="G184" s="73"/>
      <c r="H184" s="73"/>
      <c r="I184" s="73">
        <f t="shared" si="4"/>
        <v>97.598224011826971</v>
      </c>
      <c r="J184" s="52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0"/>
      <c r="AH184" s="50"/>
      <c r="AI184" s="50"/>
      <c r="AJ184" s="50"/>
      <c r="AK184" s="50"/>
      <c r="AL184" s="50"/>
      <c r="AM184" s="50"/>
      <c r="AN184" s="50"/>
      <c r="AO184" s="50"/>
      <c r="AP184" s="52"/>
      <c r="AQ184" s="24"/>
    </row>
    <row r="185" spans="1:43" s="16" customFormat="1" ht="16.5" customHeight="1" x14ac:dyDescent="0.2">
      <c r="A185" s="50">
        <v>18</v>
      </c>
      <c r="B185" s="36">
        <v>18103075</v>
      </c>
      <c r="C185" s="19" t="s">
        <v>218</v>
      </c>
      <c r="D185" s="21">
        <f>SHALAT!AT185</f>
        <v>98.303571428571431</v>
      </c>
      <c r="E185" s="82">
        <f>'TAHSIN-TAHFIDZ'!AT185</f>
        <v>100</v>
      </c>
      <c r="F185" s="73">
        <f>'TA''LIM'!AT185</f>
        <v>97.619047619047606</v>
      </c>
      <c r="G185" s="73"/>
      <c r="H185" s="73"/>
      <c r="I185" s="73">
        <f t="shared" si="4"/>
        <v>98.540178571428569</v>
      </c>
      <c r="J185" s="52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  <c r="AF185" s="50"/>
      <c r="AG185" s="50"/>
      <c r="AH185" s="50"/>
      <c r="AI185" s="50"/>
      <c r="AJ185" s="50"/>
      <c r="AK185" s="50"/>
      <c r="AL185" s="50"/>
      <c r="AM185" s="50"/>
      <c r="AN185" s="50"/>
      <c r="AO185" s="50"/>
      <c r="AP185" s="52"/>
      <c r="AQ185" s="24"/>
    </row>
    <row r="186" spans="1:43" s="16" customFormat="1" ht="16.5" customHeight="1" x14ac:dyDescent="0.2">
      <c r="A186" s="50">
        <v>19</v>
      </c>
      <c r="B186" s="71">
        <v>18101103</v>
      </c>
      <c r="C186" s="69" t="s">
        <v>219</v>
      </c>
      <c r="D186" s="21">
        <f>SHALAT!AT186</f>
        <v>88.561994242141296</v>
      </c>
      <c r="E186" s="82">
        <f>'TAHSIN-TAHFIDZ'!AT186</f>
        <v>97.68518518518519</v>
      </c>
      <c r="F186" s="73">
        <f>'TA''LIM'!AT186</f>
        <v>95.714285714285708</v>
      </c>
      <c r="G186" s="73"/>
      <c r="H186" s="73"/>
      <c r="I186" s="73">
        <f t="shared" si="4"/>
        <v>91.459476151571749</v>
      </c>
      <c r="J186" s="52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  <c r="AC186" s="50"/>
      <c r="AD186" s="50"/>
      <c r="AE186" s="50"/>
      <c r="AF186" s="50"/>
      <c r="AG186" s="50"/>
      <c r="AH186" s="50"/>
      <c r="AI186" s="50"/>
      <c r="AJ186" s="50"/>
      <c r="AK186" s="50"/>
      <c r="AL186" s="50"/>
      <c r="AM186" s="50"/>
      <c r="AN186" s="50"/>
      <c r="AO186" s="50"/>
      <c r="AP186" s="52"/>
      <c r="AQ186" s="24"/>
    </row>
    <row r="187" spans="1:43" s="16" customFormat="1" ht="16.5" customHeight="1" x14ac:dyDescent="0.2">
      <c r="A187" s="50">
        <v>20</v>
      </c>
      <c r="B187" s="71">
        <v>18104014</v>
      </c>
      <c r="C187" s="69" t="s">
        <v>220</v>
      </c>
      <c r="D187" s="21">
        <f>SHALAT!AT187</f>
        <v>94.516028633675674</v>
      </c>
      <c r="E187" s="82">
        <f>'TAHSIN-TAHFIDZ'!AT187</f>
        <v>100</v>
      </c>
      <c r="F187" s="73">
        <f>'TA''LIM'!AT187</f>
        <v>95.833333333333329</v>
      </c>
      <c r="G187" s="73"/>
      <c r="H187" s="73"/>
      <c r="I187" s="73">
        <f t="shared" si="4"/>
        <v>95.81041861188919</v>
      </c>
      <c r="J187" s="52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  <c r="AC187" s="50"/>
      <c r="AD187" s="50"/>
      <c r="AE187" s="50"/>
      <c r="AF187" s="50"/>
      <c r="AG187" s="50"/>
      <c r="AH187" s="50"/>
      <c r="AI187" s="50"/>
      <c r="AJ187" s="50"/>
      <c r="AK187" s="50"/>
      <c r="AL187" s="50"/>
      <c r="AM187" s="50"/>
      <c r="AN187" s="50"/>
      <c r="AO187" s="50"/>
      <c r="AP187" s="52"/>
      <c r="AQ187" s="24"/>
    </row>
    <row r="188" spans="1:43" s="16" customFormat="1" ht="16.5" customHeight="1" x14ac:dyDescent="0.2">
      <c r="A188" s="170" t="s">
        <v>449</v>
      </c>
      <c r="B188" s="170"/>
      <c r="C188" s="170"/>
      <c r="D188" s="170"/>
      <c r="E188" s="170"/>
      <c r="F188" s="170"/>
      <c r="G188" s="170"/>
      <c r="H188" s="170"/>
      <c r="I188" s="170"/>
      <c r="J188" s="52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2"/>
      <c r="AQ188" s="24"/>
    </row>
    <row r="189" spans="1:43" s="16" customFormat="1" ht="16.5" customHeight="1" x14ac:dyDescent="0.2">
      <c r="A189" s="164" t="s">
        <v>0</v>
      </c>
      <c r="B189" s="168" t="s">
        <v>457</v>
      </c>
      <c r="C189" s="165" t="s">
        <v>1</v>
      </c>
      <c r="D189" s="166" t="s">
        <v>52</v>
      </c>
      <c r="E189" s="166" t="s">
        <v>14</v>
      </c>
      <c r="F189" s="167" t="s">
        <v>10</v>
      </c>
      <c r="G189" s="166" t="s">
        <v>11</v>
      </c>
      <c r="H189" s="166" t="s">
        <v>12</v>
      </c>
      <c r="I189" s="166" t="s">
        <v>51</v>
      </c>
      <c r="J189" s="52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2"/>
      <c r="AQ189" s="24"/>
    </row>
    <row r="190" spans="1:43" s="16" customFormat="1" ht="16.5" customHeight="1" x14ac:dyDescent="0.2">
      <c r="A190" s="164"/>
      <c r="B190" s="169"/>
      <c r="C190" s="165"/>
      <c r="D190" s="166"/>
      <c r="E190" s="166"/>
      <c r="F190" s="167"/>
      <c r="G190" s="166"/>
      <c r="H190" s="166"/>
      <c r="I190" s="166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6"/>
      <c r="AP190" s="61"/>
      <c r="AQ190" s="24"/>
    </row>
    <row r="191" spans="1:43" s="16" customFormat="1" ht="16.5" customHeight="1" x14ac:dyDescent="0.2">
      <c r="A191" s="50">
        <v>1</v>
      </c>
      <c r="B191" s="71">
        <v>18101149</v>
      </c>
      <c r="C191" s="69" t="s">
        <v>221</v>
      </c>
      <c r="D191" s="21">
        <f>SHALAT!AT191</f>
        <v>80.084228135698723</v>
      </c>
      <c r="E191" s="82">
        <f>'TAHSIN-TAHFIDZ'!AT191</f>
        <v>74.925925925925924</v>
      </c>
      <c r="F191" s="73">
        <f>'TA''LIM'!AT191</f>
        <v>94.404761904761898</v>
      </c>
      <c r="G191" s="73"/>
      <c r="H191" s="73"/>
      <c r="I191" s="73">
        <f t="shared" si="4"/>
        <v>81.200647759103646</v>
      </c>
      <c r="J191" s="62" t="s">
        <v>59</v>
      </c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  <c r="AD191" s="50"/>
      <c r="AE191" s="50"/>
      <c r="AF191" s="50"/>
      <c r="AG191" s="50"/>
      <c r="AH191" s="50"/>
      <c r="AI191" s="50"/>
      <c r="AJ191" s="50"/>
      <c r="AK191" s="50"/>
      <c r="AL191" s="50"/>
      <c r="AM191" s="50"/>
      <c r="AN191" s="50"/>
      <c r="AO191" s="50"/>
      <c r="AP191" s="62" t="s">
        <v>59</v>
      </c>
      <c r="AQ191" s="24"/>
    </row>
    <row r="192" spans="1:43" s="16" customFormat="1" ht="16.5" customHeight="1" x14ac:dyDescent="0.2">
      <c r="A192" s="50">
        <v>2</v>
      </c>
      <c r="B192" s="71">
        <v>18101106</v>
      </c>
      <c r="C192" s="18" t="s">
        <v>222</v>
      </c>
      <c r="D192" s="21">
        <f>SHALAT!AT192</f>
        <v>96.984905073140368</v>
      </c>
      <c r="E192" s="82">
        <f>'TAHSIN-TAHFIDZ'!AT192</f>
        <v>99.259259259259267</v>
      </c>
      <c r="F192" s="73">
        <f>'TA''LIM'!AT192</f>
        <v>100</v>
      </c>
      <c r="G192" s="73"/>
      <c r="H192" s="73"/>
      <c r="I192" s="73">
        <f t="shared" si="4"/>
        <v>97.892040149393097</v>
      </c>
      <c r="J192" s="143">
        <f>AVERAGE(I191:I210)</f>
        <v>92.547799283473395</v>
      </c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  <c r="AC192" s="50"/>
      <c r="AD192" s="50"/>
      <c r="AE192" s="50"/>
      <c r="AF192" s="50"/>
      <c r="AG192" s="50"/>
      <c r="AH192" s="50"/>
      <c r="AI192" s="50"/>
      <c r="AJ192" s="50"/>
      <c r="AK192" s="50"/>
      <c r="AL192" s="50"/>
      <c r="AM192" s="50"/>
      <c r="AN192" s="50"/>
      <c r="AO192" s="50"/>
      <c r="AP192" s="52"/>
      <c r="AQ192" s="24"/>
    </row>
    <row r="193" spans="1:43" s="16" customFormat="1" ht="16.5" customHeight="1" x14ac:dyDescent="0.2">
      <c r="A193" s="50">
        <v>3</v>
      </c>
      <c r="B193" s="71">
        <v>18101029</v>
      </c>
      <c r="C193" s="69" t="s">
        <v>223</v>
      </c>
      <c r="D193" s="21">
        <f>SHALAT!AT193</f>
        <v>77.794798474945523</v>
      </c>
      <c r="E193" s="82">
        <f>'TAHSIN-TAHFIDZ'!AT193</f>
        <v>80.798941798941797</v>
      </c>
      <c r="F193" s="73">
        <f>'TA''LIM'!AT193</f>
        <v>95</v>
      </c>
      <c r="G193" s="73"/>
      <c r="H193" s="73"/>
      <c r="I193" s="73">
        <f t="shared" si="4"/>
        <v>80.976407368502947</v>
      </c>
      <c r="J193" s="52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  <c r="AB193" s="50"/>
      <c r="AC193" s="50"/>
      <c r="AD193" s="50"/>
      <c r="AE193" s="50"/>
      <c r="AF193" s="50"/>
      <c r="AG193" s="50"/>
      <c r="AH193" s="50"/>
      <c r="AI193" s="50"/>
      <c r="AJ193" s="50"/>
      <c r="AK193" s="50"/>
      <c r="AL193" s="50"/>
      <c r="AM193" s="50"/>
      <c r="AN193" s="50"/>
      <c r="AO193" s="50"/>
      <c r="AP193" s="52"/>
      <c r="AQ193" s="24"/>
    </row>
    <row r="194" spans="1:43" s="16" customFormat="1" ht="16.5" customHeight="1" x14ac:dyDescent="0.2">
      <c r="A194" s="50">
        <v>4</v>
      </c>
      <c r="B194" s="71">
        <v>18101160</v>
      </c>
      <c r="C194" s="69" t="s">
        <v>224</v>
      </c>
      <c r="D194" s="21">
        <f>SHALAT!AT194</f>
        <v>88.383942949160314</v>
      </c>
      <c r="E194" s="82">
        <f>'TAHSIN-TAHFIDZ'!AT194</f>
        <v>95.462962962962962</v>
      </c>
      <c r="F194" s="73">
        <f>'TA''LIM'!AT194</f>
        <v>100</v>
      </c>
      <c r="G194" s="73"/>
      <c r="H194" s="73"/>
      <c r="I194" s="73">
        <f t="shared" si="4"/>
        <v>91.542155509546802</v>
      </c>
      <c r="J194" s="52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0"/>
      <c r="AB194" s="50"/>
      <c r="AC194" s="50"/>
      <c r="AD194" s="50"/>
      <c r="AE194" s="50"/>
      <c r="AF194" s="50"/>
      <c r="AG194" s="50"/>
      <c r="AH194" s="50"/>
      <c r="AI194" s="50"/>
      <c r="AJ194" s="50"/>
      <c r="AK194" s="50"/>
      <c r="AL194" s="50"/>
      <c r="AM194" s="50"/>
      <c r="AN194" s="50"/>
      <c r="AO194" s="50"/>
      <c r="AP194" s="52"/>
      <c r="AQ194" s="24"/>
    </row>
    <row r="195" spans="1:43" s="16" customFormat="1" ht="16.5" customHeight="1" x14ac:dyDescent="0.2">
      <c r="A195" s="50">
        <v>5</v>
      </c>
      <c r="B195" s="71">
        <v>18101049</v>
      </c>
      <c r="C195" s="69" t="s">
        <v>225</v>
      </c>
      <c r="D195" s="21">
        <f>SHALAT!AT195</f>
        <v>89.214810924369743</v>
      </c>
      <c r="E195" s="82">
        <f>'TAHSIN-TAHFIDZ'!AT195</f>
        <v>91.640211640211646</v>
      </c>
      <c r="F195" s="73">
        <f>'TA''LIM'!AT195</f>
        <v>100</v>
      </c>
      <c r="G195" s="73"/>
      <c r="H195" s="73"/>
      <c r="I195" s="73">
        <f t="shared" si="4"/>
        <v>91.317669428882667</v>
      </c>
      <c r="J195" s="52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  <c r="AC195" s="50"/>
      <c r="AD195" s="50"/>
      <c r="AE195" s="50"/>
      <c r="AF195" s="50"/>
      <c r="AG195" s="50"/>
      <c r="AH195" s="50"/>
      <c r="AI195" s="50"/>
      <c r="AJ195" s="50"/>
      <c r="AK195" s="50"/>
      <c r="AL195" s="50"/>
      <c r="AM195" s="50"/>
      <c r="AN195" s="50"/>
      <c r="AO195" s="50"/>
      <c r="AP195" s="52"/>
      <c r="AQ195" s="24"/>
    </row>
    <row r="196" spans="1:43" s="16" customFormat="1" ht="16.5" customHeight="1" x14ac:dyDescent="0.2">
      <c r="A196" s="50">
        <v>6</v>
      </c>
      <c r="B196" s="71">
        <v>18101037</v>
      </c>
      <c r="C196" s="69" t="s">
        <v>226</v>
      </c>
      <c r="D196" s="21">
        <f>SHALAT!AT196</f>
        <v>99.598214285714278</v>
      </c>
      <c r="E196" s="82">
        <f>'TAHSIN-TAHFIDZ'!AT196</f>
        <v>100</v>
      </c>
      <c r="F196" s="73">
        <f>'TA''LIM'!AT196</f>
        <v>100</v>
      </c>
      <c r="G196" s="73"/>
      <c r="H196" s="73"/>
      <c r="I196" s="73">
        <f t="shared" si="4"/>
        <v>99.738839285714278</v>
      </c>
      <c r="J196" s="52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0"/>
      <c r="AB196" s="50"/>
      <c r="AC196" s="50"/>
      <c r="AD196" s="50"/>
      <c r="AE196" s="50"/>
      <c r="AF196" s="50"/>
      <c r="AG196" s="50"/>
      <c r="AH196" s="50"/>
      <c r="AI196" s="50"/>
      <c r="AJ196" s="50"/>
      <c r="AK196" s="50"/>
      <c r="AL196" s="50"/>
      <c r="AM196" s="50"/>
      <c r="AN196" s="50"/>
      <c r="AO196" s="50"/>
      <c r="AP196" s="52"/>
      <c r="AQ196" s="24"/>
    </row>
    <row r="197" spans="1:43" s="16" customFormat="1" ht="16.5" customHeight="1" x14ac:dyDescent="0.2">
      <c r="A197" s="50">
        <v>7</v>
      </c>
      <c r="B197" s="71">
        <v>18101053</v>
      </c>
      <c r="C197" s="69" t="s">
        <v>227</v>
      </c>
      <c r="D197" s="21">
        <f>SHALAT!AT197</f>
        <v>90.489417989417973</v>
      </c>
      <c r="E197" s="82">
        <f>'TAHSIN-TAHFIDZ'!AT197</f>
        <v>90.158730158730151</v>
      </c>
      <c r="F197" s="73">
        <f>'TA''LIM'!AT197</f>
        <v>100</v>
      </c>
      <c r="G197" s="73"/>
      <c r="H197" s="73"/>
      <c r="I197" s="73">
        <f t="shared" si="4"/>
        <v>91.849867724867721</v>
      </c>
      <c r="J197" s="53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0"/>
      <c r="AB197" s="50"/>
      <c r="AC197" s="50"/>
      <c r="AD197" s="50"/>
      <c r="AE197" s="50"/>
      <c r="AF197" s="50"/>
      <c r="AG197" s="50"/>
      <c r="AH197" s="50"/>
      <c r="AI197" s="50"/>
      <c r="AJ197" s="50"/>
      <c r="AK197" s="50"/>
      <c r="AL197" s="50"/>
      <c r="AM197" s="50"/>
      <c r="AN197" s="50"/>
      <c r="AO197" s="50"/>
      <c r="AP197" s="53"/>
      <c r="AQ197" s="24"/>
    </row>
    <row r="198" spans="1:43" s="16" customFormat="1" ht="16.5" customHeight="1" x14ac:dyDescent="0.2">
      <c r="A198" s="50">
        <v>8</v>
      </c>
      <c r="B198" s="71">
        <v>18101190</v>
      </c>
      <c r="C198" s="69" t="s">
        <v>458</v>
      </c>
      <c r="D198" s="21">
        <f>SHALAT!AT198</f>
        <v>76.788923902894481</v>
      </c>
      <c r="E198" s="82">
        <f>'TAHSIN-TAHFIDZ'!AT198</f>
        <v>84.444444444444443</v>
      </c>
      <c r="F198" s="73">
        <f>'TA''LIM'!AT198</f>
        <v>100</v>
      </c>
      <c r="G198" s="73"/>
      <c r="H198" s="73"/>
      <c r="I198" s="73">
        <f t="shared" si="4"/>
        <v>81.801689425770306</v>
      </c>
      <c r="J198" s="52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  <c r="AC198" s="50"/>
      <c r="AD198" s="50"/>
      <c r="AE198" s="50"/>
      <c r="AF198" s="50"/>
      <c r="AG198" s="50"/>
      <c r="AH198" s="50"/>
      <c r="AI198" s="50"/>
      <c r="AJ198" s="50"/>
      <c r="AK198" s="50"/>
      <c r="AL198" s="50"/>
      <c r="AM198" s="50"/>
      <c r="AN198" s="50"/>
      <c r="AO198" s="50"/>
      <c r="AP198" s="52"/>
      <c r="AQ198" s="24"/>
    </row>
    <row r="199" spans="1:43" s="16" customFormat="1" ht="16.5" customHeight="1" x14ac:dyDescent="0.2">
      <c r="A199" s="50">
        <v>9</v>
      </c>
      <c r="B199" s="71">
        <v>18101089</v>
      </c>
      <c r="C199" s="69" t="s">
        <v>228</v>
      </c>
      <c r="D199" s="21">
        <f>SHALAT!AT199</f>
        <v>91.466618212941739</v>
      </c>
      <c r="E199" s="82">
        <f>'TAHSIN-TAHFIDZ'!AT199</f>
        <v>97.777777777777771</v>
      </c>
      <c r="F199" s="73">
        <f>'TA''LIM'!AT199</f>
        <v>97.619047619047606</v>
      </c>
      <c r="G199" s="73"/>
      <c r="H199" s="73"/>
      <c r="I199" s="73">
        <f t="shared" si="4"/>
        <v>93.651714536824826</v>
      </c>
      <c r="J199" s="52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  <c r="AC199" s="50"/>
      <c r="AD199" s="50"/>
      <c r="AE199" s="50"/>
      <c r="AF199" s="50"/>
      <c r="AG199" s="50"/>
      <c r="AH199" s="50"/>
      <c r="AI199" s="50"/>
      <c r="AJ199" s="50"/>
      <c r="AK199" s="50"/>
      <c r="AL199" s="50"/>
      <c r="AM199" s="50"/>
      <c r="AN199" s="50"/>
      <c r="AO199" s="50"/>
      <c r="AP199" s="52"/>
      <c r="AQ199" s="24"/>
    </row>
    <row r="200" spans="1:43" s="16" customFormat="1" ht="16.5" customHeight="1" x14ac:dyDescent="0.2">
      <c r="A200" s="50">
        <v>10</v>
      </c>
      <c r="B200" s="71">
        <v>18101043</v>
      </c>
      <c r="C200" s="69" t="s">
        <v>229</v>
      </c>
      <c r="D200" s="21">
        <f>SHALAT!AT200</f>
        <v>95.128676470588246</v>
      </c>
      <c r="E200" s="82">
        <f>'TAHSIN-TAHFIDZ'!AT200</f>
        <v>99.259259259259267</v>
      </c>
      <c r="F200" s="73">
        <f>'TA''LIM'!AT200</f>
        <v>98.214285714285708</v>
      </c>
      <c r="G200" s="73"/>
      <c r="H200" s="73"/>
      <c r="I200" s="73">
        <f t="shared" si="4"/>
        <v>96.417634414877085</v>
      </c>
      <c r="J200" s="53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  <c r="AD200" s="50"/>
      <c r="AE200" s="50"/>
      <c r="AF200" s="50"/>
      <c r="AG200" s="50"/>
      <c r="AH200" s="50"/>
      <c r="AI200" s="50"/>
      <c r="AJ200" s="50"/>
      <c r="AK200" s="50"/>
      <c r="AL200" s="50"/>
      <c r="AM200" s="50"/>
      <c r="AN200" s="50"/>
      <c r="AO200" s="50"/>
      <c r="AP200" s="53"/>
      <c r="AQ200" s="24"/>
    </row>
    <row r="201" spans="1:43" s="16" customFormat="1" ht="16.5" customHeight="1" x14ac:dyDescent="0.2">
      <c r="A201" s="50">
        <v>11</v>
      </c>
      <c r="B201" s="71">
        <v>18103040</v>
      </c>
      <c r="C201" s="69" t="s">
        <v>230</v>
      </c>
      <c r="D201" s="21">
        <f>SHALAT!AT201</f>
        <v>83.740079365079353</v>
      </c>
      <c r="E201" s="82">
        <f>'TAHSIN-TAHFIDZ'!AT201</f>
        <v>86.592592592592595</v>
      </c>
      <c r="F201" s="73">
        <f>'TA''LIM'!AT201</f>
        <v>97.619047619047606</v>
      </c>
      <c r="G201" s="73"/>
      <c r="H201" s="73"/>
      <c r="I201" s="73">
        <f t="shared" si="4"/>
        <v>86.392427248677237</v>
      </c>
      <c r="J201" s="53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  <c r="AC201" s="50"/>
      <c r="AD201" s="50"/>
      <c r="AE201" s="50"/>
      <c r="AF201" s="50"/>
      <c r="AG201" s="50"/>
      <c r="AH201" s="50"/>
      <c r="AI201" s="50"/>
      <c r="AJ201" s="50"/>
      <c r="AK201" s="50"/>
      <c r="AL201" s="50"/>
      <c r="AM201" s="50"/>
      <c r="AN201" s="50"/>
      <c r="AO201" s="50"/>
      <c r="AP201" s="53"/>
      <c r="AQ201" s="24"/>
    </row>
    <row r="202" spans="1:43" s="16" customFormat="1" ht="16.5" customHeight="1" x14ac:dyDescent="0.2">
      <c r="A202" s="50">
        <v>12</v>
      </c>
      <c r="B202" s="71">
        <v>18101142</v>
      </c>
      <c r="C202" s="69" t="s">
        <v>231</v>
      </c>
      <c r="D202" s="21">
        <f>SHALAT!AT202</f>
        <v>99.545304232804241</v>
      </c>
      <c r="E202" s="82">
        <f>'TAHSIN-TAHFIDZ'!AT202</f>
        <v>100</v>
      </c>
      <c r="F202" s="73">
        <f>'TA''LIM'!AT202</f>
        <v>100</v>
      </c>
      <c r="G202" s="73"/>
      <c r="H202" s="73"/>
      <c r="I202" s="73">
        <f t="shared" si="4"/>
        <v>99.70444775132276</v>
      </c>
      <c r="J202" s="53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  <c r="AC202" s="50"/>
      <c r="AD202" s="50"/>
      <c r="AE202" s="50"/>
      <c r="AF202" s="50"/>
      <c r="AG202" s="50"/>
      <c r="AH202" s="50"/>
      <c r="AI202" s="50"/>
      <c r="AJ202" s="50"/>
      <c r="AK202" s="50"/>
      <c r="AL202" s="50"/>
      <c r="AM202" s="50"/>
      <c r="AN202" s="50"/>
      <c r="AO202" s="50"/>
      <c r="AP202" s="53"/>
      <c r="AQ202" s="24"/>
    </row>
    <row r="203" spans="1:43" s="16" customFormat="1" ht="16.5" customHeight="1" x14ac:dyDescent="0.2">
      <c r="A203" s="50">
        <v>13</v>
      </c>
      <c r="B203" s="71">
        <v>18101152</v>
      </c>
      <c r="C203" s="69" t="s">
        <v>232</v>
      </c>
      <c r="D203" s="21">
        <f>SHALAT!AT203</f>
        <v>98.066837846249612</v>
      </c>
      <c r="E203" s="82">
        <f>'TAHSIN-TAHFIDZ'!AT203</f>
        <v>100</v>
      </c>
      <c r="F203" s="73">
        <f>'TA''LIM'!AT203</f>
        <v>98.571428571428569</v>
      </c>
      <c r="G203" s="73"/>
      <c r="H203" s="73"/>
      <c r="I203" s="73">
        <f t="shared" si="4"/>
        <v>98.529158885776525</v>
      </c>
      <c r="J203" s="53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  <c r="AF203" s="50"/>
      <c r="AG203" s="50"/>
      <c r="AH203" s="50"/>
      <c r="AI203" s="50"/>
      <c r="AJ203" s="50"/>
      <c r="AK203" s="50"/>
      <c r="AL203" s="50"/>
      <c r="AM203" s="50"/>
      <c r="AN203" s="50"/>
      <c r="AO203" s="50"/>
      <c r="AP203" s="53"/>
      <c r="AQ203" s="24"/>
    </row>
    <row r="204" spans="1:43" s="16" customFormat="1" ht="16.5" customHeight="1" x14ac:dyDescent="0.2">
      <c r="A204" s="50">
        <v>14</v>
      </c>
      <c r="B204" s="71">
        <v>18101115</v>
      </c>
      <c r="C204" s="69" t="s">
        <v>233</v>
      </c>
      <c r="D204" s="21">
        <f>SHALAT!AT204</f>
        <v>70.646233639654696</v>
      </c>
      <c r="E204" s="82">
        <f>'TAHSIN-TAHFIDZ'!AT204</f>
        <v>85.095238095238102</v>
      </c>
      <c r="F204" s="73">
        <f>'TA''LIM'!AT204</f>
        <v>94.404761904761898</v>
      </c>
      <c r="G204" s="73"/>
      <c r="H204" s="73"/>
      <c r="I204" s="73">
        <f t="shared" si="4"/>
        <v>77.099813770537452</v>
      </c>
      <c r="J204" s="53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  <c r="AC204" s="50"/>
      <c r="AD204" s="50"/>
      <c r="AE204" s="50"/>
      <c r="AF204" s="50"/>
      <c r="AG204" s="50"/>
      <c r="AH204" s="50"/>
      <c r="AI204" s="50"/>
      <c r="AJ204" s="50"/>
      <c r="AK204" s="50"/>
      <c r="AL204" s="50"/>
      <c r="AM204" s="50"/>
      <c r="AN204" s="50"/>
      <c r="AO204" s="50"/>
      <c r="AP204" s="53"/>
      <c r="AQ204" s="24"/>
    </row>
    <row r="205" spans="1:43" s="16" customFormat="1" ht="16.5" customHeight="1" x14ac:dyDescent="0.2">
      <c r="A205" s="50">
        <v>15</v>
      </c>
      <c r="B205" s="71">
        <v>18103055</v>
      </c>
      <c r="C205" s="19" t="s">
        <v>234</v>
      </c>
      <c r="D205" s="21">
        <f>SHALAT!AT205</f>
        <v>99.816176470588232</v>
      </c>
      <c r="E205" s="82">
        <f>'TAHSIN-TAHFIDZ'!AT205</f>
        <v>100</v>
      </c>
      <c r="F205" s="73">
        <f>'TA''LIM'!AT205</f>
        <v>100</v>
      </c>
      <c r="G205" s="73"/>
      <c r="H205" s="73"/>
      <c r="I205" s="73">
        <f t="shared" si="4"/>
        <v>99.880514705882348</v>
      </c>
      <c r="J205" s="53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  <c r="AB205" s="50"/>
      <c r="AC205" s="50"/>
      <c r="AD205" s="50"/>
      <c r="AE205" s="50"/>
      <c r="AF205" s="50"/>
      <c r="AG205" s="50"/>
      <c r="AH205" s="50"/>
      <c r="AI205" s="50"/>
      <c r="AJ205" s="50"/>
      <c r="AK205" s="50"/>
      <c r="AL205" s="50"/>
      <c r="AM205" s="50"/>
      <c r="AN205" s="50"/>
      <c r="AO205" s="50"/>
      <c r="AP205" s="53"/>
      <c r="AQ205" s="24"/>
    </row>
    <row r="206" spans="1:43" s="16" customFormat="1" ht="16.5" customHeight="1" x14ac:dyDescent="0.2">
      <c r="A206" s="50">
        <v>16</v>
      </c>
      <c r="B206" s="71">
        <v>18108005</v>
      </c>
      <c r="C206" s="19" t="s">
        <v>235</v>
      </c>
      <c r="D206" s="21">
        <f>SHALAT!AT206</f>
        <v>93.78112356053532</v>
      </c>
      <c r="E206" s="82">
        <f>'TAHSIN-TAHFIDZ'!AT206</f>
        <v>94.529100529100532</v>
      </c>
      <c r="F206" s="73">
        <f>'TA''LIM'!AT206</f>
        <v>98.214285714285708</v>
      </c>
      <c r="G206" s="73"/>
      <c r="H206" s="73"/>
      <c r="I206" s="73">
        <f t="shared" si="4"/>
        <v>94.595693277310929</v>
      </c>
      <c r="J206" s="53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  <c r="AC206" s="50"/>
      <c r="AD206" s="50"/>
      <c r="AE206" s="50"/>
      <c r="AF206" s="50"/>
      <c r="AG206" s="50"/>
      <c r="AH206" s="50"/>
      <c r="AI206" s="50"/>
      <c r="AJ206" s="50"/>
      <c r="AK206" s="50"/>
      <c r="AL206" s="50"/>
      <c r="AM206" s="50"/>
      <c r="AN206" s="50"/>
      <c r="AO206" s="50"/>
      <c r="AP206" s="53"/>
      <c r="AQ206" s="24"/>
    </row>
    <row r="207" spans="1:43" s="16" customFormat="1" ht="16.5" customHeight="1" x14ac:dyDescent="0.2">
      <c r="A207" s="50">
        <v>17</v>
      </c>
      <c r="B207" s="71">
        <v>18101168</v>
      </c>
      <c r="C207" s="19" t="s">
        <v>236</v>
      </c>
      <c r="D207" s="21">
        <f>SHALAT!AT207</f>
        <v>97.53382034632034</v>
      </c>
      <c r="E207" s="82">
        <f>'TAHSIN-TAHFIDZ'!AT207</f>
        <v>100</v>
      </c>
      <c r="F207" s="73">
        <f>'TA''LIM'!AT207</f>
        <v>97.619047619047606</v>
      </c>
      <c r="G207" s="73"/>
      <c r="H207" s="73"/>
      <c r="I207" s="73">
        <f t="shared" si="4"/>
        <v>98.039840367965354</v>
      </c>
      <c r="J207" s="52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  <c r="AC207" s="50"/>
      <c r="AD207" s="50"/>
      <c r="AE207" s="50"/>
      <c r="AF207" s="50"/>
      <c r="AG207" s="50"/>
      <c r="AH207" s="50"/>
      <c r="AI207" s="50"/>
      <c r="AJ207" s="50"/>
      <c r="AK207" s="50"/>
      <c r="AL207" s="50"/>
      <c r="AM207" s="50"/>
      <c r="AN207" s="50"/>
      <c r="AO207" s="50"/>
      <c r="AP207" s="52"/>
      <c r="AQ207" s="24"/>
    </row>
    <row r="208" spans="1:43" s="16" customFormat="1" ht="16.5" customHeight="1" x14ac:dyDescent="0.2">
      <c r="A208" s="50">
        <v>18</v>
      </c>
      <c r="B208" s="71">
        <v>18103047</v>
      </c>
      <c r="C208" s="19" t="s">
        <v>237</v>
      </c>
      <c r="D208" s="21">
        <f>SHALAT!AT208</f>
        <v>92.071953781512619</v>
      </c>
      <c r="E208" s="82">
        <f>'TAHSIN-TAHFIDZ'!AT208</f>
        <v>93.629629629629619</v>
      </c>
      <c r="F208" s="73">
        <f>'TA''LIM'!AT208</f>
        <v>97.619047619047606</v>
      </c>
      <c r="G208" s="73"/>
      <c r="H208" s="73"/>
      <c r="I208" s="73">
        <f t="shared" si="4"/>
        <v>93.215553026766273</v>
      </c>
      <c r="J208" s="52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  <c r="AC208" s="50"/>
      <c r="AD208" s="50"/>
      <c r="AE208" s="50"/>
      <c r="AF208" s="50"/>
      <c r="AG208" s="50"/>
      <c r="AH208" s="50"/>
      <c r="AI208" s="50"/>
      <c r="AJ208" s="50"/>
      <c r="AK208" s="50"/>
      <c r="AL208" s="50"/>
      <c r="AM208" s="50"/>
      <c r="AN208" s="50"/>
      <c r="AO208" s="50"/>
      <c r="AP208" s="52"/>
      <c r="AQ208" s="24"/>
    </row>
    <row r="209" spans="1:43" s="16" customFormat="1" ht="16.5" customHeight="1" x14ac:dyDescent="0.2">
      <c r="A209" s="50">
        <v>19</v>
      </c>
      <c r="B209" s="71">
        <v>18102057</v>
      </c>
      <c r="C209" s="19" t="s">
        <v>238</v>
      </c>
      <c r="D209" s="21">
        <f>SHALAT!AT209</f>
        <v>98.482142857142861</v>
      </c>
      <c r="E209" s="82">
        <f>'TAHSIN-TAHFIDZ'!AT209</f>
        <v>100</v>
      </c>
      <c r="F209" s="73">
        <f>'TA''LIM'!AT209</f>
        <v>100</v>
      </c>
      <c r="G209" s="73"/>
      <c r="H209" s="73"/>
      <c r="I209" s="73">
        <f t="shared" si="4"/>
        <v>99.013392857142861</v>
      </c>
      <c r="J209" s="53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  <c r="AC209" s="50"/>
      <c r="AD209" s="50"/>
      <c r="AE209" s="50"/>
      <c r="AF209" s="50"/>
      <c r="AG209" s="50"/>
      <c r="AH209" s="50"/>
      <c r="AI209" s="50"/>
      <c r="AJ209" s="50"/>
      <c r="AK209" s="50"/>
      <c r="AL209" s="50"/>
      <c r="AM209" s="50"/>
      <c r="AN209" s="50"/>
      <c r="AO209" s="50"/>
      <c r="AP209" s="53"/>
      <c r="AQ209" s="24"/>
    </row>
    <row r="210" spans="1:43" s="16" customFormat="1" ht="16.5" customHeight="1" x14ac:dyDescent="0.2">
      <c r="A210" s="50">
        <v>20</v>
      </c>
      <c r="B210" s="71">
        <v>18108009</v>
      </c>
      <c r="C210" s="19" t="s">
        <v>239</v>
      </c>
      <c r="D210" s="21">
        <f>SHALAT!AT210</f>
        <v>97.848875661375658</v>
      </c>
      <c r="E210" s="82">
        <f>'TAHSIN-TAHFIDZ'!AT210</f>
        <v>97.473544973544975</v>
      </c>
      <c r="F210" s="73">
        <f>'TA''LIM'!AT210</f>
        <v>100</v>
      </c>
      <c r="G210" s="73"/>
      <c r="H210" s="73"/>
      <c r="I210" s="73">
        <f t="shared" si="4"/>
        <v>98.096478174603178</v>
      </c>
      <c r="J210" s="53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  <c r="AB210" s="50"/>
      <c r="AC210" s="50"/>
      <c r="AD210" s="50"/>
      <c r="AE210" s="50"/>
      <c r="AF210" s="50"/>
      <c r="AG210" s="50"/>
      <c r="AH210" s="50"/>
      <c r="AI210" s="50"/>
      <c r="AJ210" s="50"/>
      <c r="AK210" s="50"/>
      <c r="AL210" s="50"/>
      <c r="AM210" s="50"/>
      <c r="AN210" s="50"/>
      <c r="AO210" s="50"/>
      <c r="AP210" s="53"/>
      <c r="AQ210" s="24"/>
    </row>
    <row r="211" spans="1:43" s="16" customFormat="1" ht="16.5" customHeight="1" x14ac:dyDescent="0.2">
      <c r="A211" s="134" t="s">
        <v>448</v>
      </c>
      <c r="B211" s="134"/>
      <c r="C211" s="134"/>
      <c r="D211" s="134"/>
      <c r="E211" s="134"/>
      <c r="F211" s="134"/>
      <c r="G211" s="134"/>
      <c r="H211" s="134"/>
      <c r="I211" s="157"/>
      <c r="J211" s="53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3"/>
      <c r="AQ211" s="24"/>
    </row>
    <row r="212" spans="1:43" s="16" customFormat="1" ht="16.5" customHeight="1" x14ac:dyDescent="0.2">
      <c r="A212" s="164" t="s">
        <v>0</v>
      </c>
      <c r="B212" s="168" t="s">
        <v>457</v>
      </c>
      <c r="C212" s="165" t="s">
        <v>1</v>
      </c>
      <c r="D212" s="166" t="s">
        <v>52</v>
      </c>
      <c r="E212" s="166" t="s">
        <v>14</v>
      </c>
      <c r="F212" s="167" t="s">
        <v>10</v>
      </c>
      <c r="G212" s="166" t="s">
        <v>11</v>
      </c>
      <c r="H212" s="166" t="s">
        <v>12</v>
      </c>
      <c r="I212" s="166" t="s">
        <v>51</v>
      </c>
      <c r="J212" s="53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3"/>
      <c r="AQ212" s="24"/>
    </row>
    <row r="213" spans="1:43" s="16" customFormat="1" ht="16.5" customHeight="1" x14ac:dyDescent="0.2">
      <c r="A213" s="164"/>
      <c r="B213" s="169"/>
      <c r="C213" s="165"/>
      <c r="D213" s="166"/>
      <c r="E213" s="166"/>
      <c r="F213" s="167"/>
      <c r="G213" s="166"/>
      <c r="H213" s="166"/>
      <c r="I213" s="166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7"/>
      <c r="AQ213" s="24"/>
    </row>
    <row r="214" spans="1:43" s="16" customFormat="1" ht="16.5" customHeight="1" x14ac:dyDescent="0.2">
      <c r="A214" s="50">
        <v>1</v>
      </c>
      <c r="B214" s="71">
        <v>18104001</v>
      </c>
      <c r="C214" s="69" t="s">
        <v>240</v>
      </c>
      <c r="D214" s="21">
        <f>SHALAT!AT214</f>
        <v>90.608465608465607</v>
      </c>
      <c r="E214" s="82">
        <f>'TAHSIN-TAHFIDZ'!AT214</f>
        <v>100</v>
      </c>
      <c r="F214" s="73">
        <f>'TA''LIM'!AT214</f>
        <v>100</v>
      </c>
      <c r="G214" s="73"/>
      <c r="H214" s="73"/>
      <c r="I214" s="73">
        <f t="shared" ref="I214:I223" si="5">(D214*65%)+(E214*20%)+(F214*15%)</f>
        <v>93.895502645502646</v>
      </c>
      <c r="J214" s="62" t="s">
        <v>60</v>
      </c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  <c r="AB214" s="50"/>
      <c r="AC214" s="50"/>
      <c r="AD214" s="50"/>
      <c r="AE214" s="50"/>
      <c r="AF214" s="50"/>
      <c r="AG214" s="50"/>
      <c r="AH214" s="50"/>
      <c r="AI214" s="50"/>
      <c r="AJ214" s="50"/>
      <c r="AK214" s="50"/>
      <c r="AL214" s="50"/>
      <c r="AM214" s="50"/>
      <c r="AN214" s="50"/>
      <c r="AO214" s="50"/>
      <c r="AP214" s="62" t="s">
        <v>60</v>
      </c>
      <c r="AQ214" s="24"/>
    </row>
    <row r="215" spans="1:43" s="16" customFormat="1" ht="16.5" customHeight="1" x14ac:dyDescent="0.2">
      <c r="A215" s="50">
        <v>2</v>
      </c>
      <c r="B215" s="71">
        <v>18102017</v>
      </c>
      <c r="C215" s="69" t="s">
        <v>241</v>
      </c>
      <c r="D215" s="21">
        <f>SHALAT!AT215</f>
        <v>91.092047930283201</v>
      </c>
      <c r="E215" s="82">
        <f>'TAHSIN-TAHFIDZ'!AT215</f>
        <v>100</v>
      </c>
      <c r="F215" s="73">
        <f>'TA''LIM'!AT215</f>
        <v>96.190476190476176</v>
      </c>
      <c r="G215" s="73"/>
      <c r="H215" s="73"/>
      <c r="I215" s="73">
        <f t="shared" si="5"/>
        <v>93.638402583255512</v>
      </c>
      <c r="J215" s="143">
        <f>AVERAGE(I214:I223)</f>
        <v>90.482929634816884</v>
      </c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  <c r="AB215" s="50"/>
      <c r="AC215" s="50"/>
      <c r="AD215" s="50"/>
      <c r="AE215" s="50"/>
      <c r="AF215" s="50"/>
      <c r="AG215" s="50"/>
      <c r="AH215" s="50"/>
      <c r="AI215" s="50"/>
      <c r="AJ215" s="50"/>
      <c r="AK215" s="50"/>
      <c r="AL215" s="50"/>
      <c r="AM215" s="50"/>
      <c r="AN215" s="50"/>
      <c r="AO215" s="50"/>
      <c r="AP215" s="52"/>
      <c r="AQ215" s="24"/>
    </row>
    <row r="216" spans="1:43" s="16" customFormat="1" ht="16.5" customHeight="1" x14ac:dyDescent="0.2">
      <c r="A216" s="50">
        <v>3</v>
      </c>
      <c r="B216" s="71">
        <v>18101023</v>
      </c>
      <c r="C216" s="69" t="s">
        <v>242</v>
      </c>
      <c r="D216" s="21">
        <f>SHALAT!AT216</f>
        <v>84.097708527855588</v>
      </c>
      <c r="E216" s="82">
        <f>'TAHSIN-TAHFIDZ'!AT216</f>
        <v>100</v>
      </c>
      <c r="F216" s="73">
        <f>'TA''LIM'!AT216</f>
        <v>98.214285714285708</v>
      </c>
      <c r="G216" s="73"/>
      <c r="H216" s="73"/>
      <c r="I216" s="73">
        <f t="shared" si="5"/>
        <v>89.395653400248989</v>
      </c>
      <c r="J216" s="52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  <c r="AC216" s="50"/>
      <c r="AD216" s="50"/>
      <c r="AE216" s="50"/>
      <c r="AF216" s="50"/>
      <c r="AG216" s="50"/>
      <c r="AH216" s="50"/>
      <c r="AI216" s="50"/>
      <c r="AJ216" s="50"/>
      <c r="AK216" s="50"/>
      <c r="AL216" s="50"/>
      <c r="AM216" s="50"/>
      <c r="AN216" s="50"/>
      <c r="AO216" s="50"/>
      <c r="AP216" s="52"/>
      <c r="AQ216" s="24"/>
    </row>
    <row r="217" spans="1:43" s="16" customFormat="1" ht="16.5" customHeight="1" x14ac:dyDescent="0.2">
      <c r="A217" s="50">
        <v>4</v>
      </c>
      <c r="B217" s="71">
        <v>17103047</v>
      </c>
      <c r="C217" s="19" t="s">
        <v>18</v>
      </c>
      <c r="D217" s="21">
        <f>SHALAT!AT217</f>
        <v>68.280812324929983</v>
      </c>
      <c r="E217" s="82">
        <f>'TAHSIN-TAHFIDZ'!AT217</f>
        <v>91.640211640211646</v>
      </c>
      <c r="F217" s="73">
        <f>'TA''LIM'!AT217</f>
        <v>91.428571428571431</v>
      </c>
      <c r="G217" s="73"/>
      <c r="H217" s="73"/>
      <c r="I217" s="73">
        <f t="shared" si="5"/>
        <v>76.424856053532537</v>
      </c>
      <c r="J217" s="52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  <c r="AB217" s="50"/>
      <c r="AC217" s="50"/>
      <c r="AD217" s="50"/>
      <c r="AE217" s="50"/>
      <c r="AF217" s="50"/>
      <c r="AG217" s="50"/>
      <c r="AH217" s="50"/>
      <c r="AI217" s="50"/>
      <c r="AJ217" s="50"/>
      <c r="AK217" s="50"/>
      <c r="AL217" s="50"/>
      <c r="AM217" s="50"/>
      <c r="AN217" s="50"/>
      <c r="AO217" s="50"/>
      <c r="AP217" s="52"/>
      <c r="AQ217" s="24"/>
    </row>
    <row r="218" spans="1:43" s="16" customFormat="1" ht="16.5" customHeight="1" x14ac:dyDescent="0.2">
      <c r="A218" s="50">
        <v>5</v>
      </c>
      <c r="B218" s="71">
        <v>18101191</v>
      </c>
      <c r="C218" s="19" t="s">
        <v>243</v>
      </c>
      <c r="D218" s="21">
        <f>SHALAT!AT218</f>
        <v>98.928571428571431</v>
      </c>
      <c r="E218" s="82">
        <f>'TAHSIN-TAHFIDZ'!AT218</f>
        <v>100</v>
      </c>
      <c r="F218" s="73">
        <f>'TA''LIM'!AT218</f>
        <v>100</v>
      </c>
      <c r="G218" s="73"/>
      <c r="H218" s="73"/>
      <c r="I218" s="73">
        <f t="shared" si="5"/>
        <v>99.303571428571431</v>
      </c>
      <c r="J218" s="52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  <c r="AB218" s="50"/>
      <c r="AC218" s="50"/>
      <c r="AD218" s="50"/>
      <c r="AE218" s="50"/>
      <c r="AF218" s="50"/>
      <c r="AG218" s="50"/>
      <c r="AH218" s="50"/>
      <c r="AI218" s="50"/>
      <c r="AJ218" s="50"/>
      <c r="AK218" s="50"/>
      <c r="AL218" s="50"/>
      <c r="AM218" s="50"/>
      <c r="AN218" s="50"/>
      <c r="AO218" s="50"/>
      <c r="AP218" s="52"/>
      <c r="AQ218" s="24"/>
    </row>
    <row r="219" spans="1:43" s="16" customFormat="1" ht="16.5" customHeight="1" x14ac:dyDescent="0.2">
      <c r="A219" s="50">
        <v>6</v>
      </c>
      <c r="B219" s="71">
        <v>18101020</v>
      </c>
      <c r="C219" s="69" t="s">
        <v>244</v>
      </c>
      <c r="D219" s="21">
        <f>SHALAT!AT219</f>
        <v>96.724537037037038</v>
      </c>
      <c r="E219" s="82">
        <f>'TAHSIN-TAHFIDZ'!AT219</f>
        <v>100</v>
      </c>
      <c r="F219" s="73">
        <f>'TA''LIM'!AT219</f>
        <v>100</v>
      </c>
      <c r="G219" s="73"/>
      <c r="H219" s="73"/>
      <c r="I219" s="73">
        <f t="shared" si="5"/>
        <v>97.870949074074076</v>
      </c>
      <c r="J219" s="52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  <c r="AB219" s="50"/>
      <c r="AC219" s="50"/>
      <c r="AD219" s="50"/>
      <c r="AE219" s="50"/>
      <c r="AF219" s="50"/>
      <c r="AG219" s="50"/>
      <c r="AH219" s="50"/>
      <c r="AI219" s="50"/>
      <c r="AJ219" s="50"/>
      <c r="AK219" s="50"/>
      <c r="AL219" s="50"/>
      <c r="AM219" s="50"/>
      <c r="AN219" s="50"/>
      <c r="AO219" s="50"/>
      <c r="AP219" s="52"/>
      <c r="AQ219" s="24"/>
    </row>
    <row r="220" spans="1:43" s="16" customFormat="1" ht="16.5" customHeight="1" x14ac:dyDescent="0.2">
      <c r="A220" s="50">
        <v>7</v>
      </c>
      <c r="B220" s="71">
        <v>18101069</v>
      </c>
      <c r="C220" s="69" t="s">
        <v>245</v>
      </c>
      <c r="D220" s="21">
        <f>SHALAT!AT220</f>
        <v>81.661706349206355</v>
      </c>
      <c r="E220" s="82">
        <f>'TAHSIN-TAHFIDZ'!AT220</f>
        <v>98.518518518518519</v>
      </c>
      <c r="F220" s="73">
        <f>'TA''LIM'!AT220</f>
        <v>96.190476190476176</v>
      </c>
      <c r="G220" s="73"/>
      <c r="H220" s="73"/>
      <c r="I220" s="73">
        <f t="shared" si="5"/>
        <v>87.212384259259267</v>
      </c>
      <c r="J220" s="52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  <c r="AD220" s="50"/>
      <c r="AE220" s="50"/>
      <c r="AF220" s="50"/>
      <c r="AG220" s="50"/>
      <c r="AH220" s="50"/>
      <c r="AI220" s="50"/>
      <c r="AJ220" s="50"/>
      <c r="AK220" s="50"/>
      <c r="AL220" s="50"/>
      <c r="AM220" s="50"/>
      <c r="AN220" s="50"/>
      <c r="AO220" s="50"/>
      <c r="AP220" s="52"/>
      <c r="AQ220" s="24"/>
    </row>
    <row r="221" spans="1:43" s="16" customFormat="1" ht="16.5" customHeight="1" x14ac:dyDescent="0.2">
      <c r="A221" s="50">
        <v>8</v>
      </c>
      <c r="B221" s="71">
        <v>18101139</v>
      </c>
      <c r="C221" s="69" t="s">
        <v>246</v>
      </c>
      <c r="D221" s="21">
        <f>SHALAT!AT221</f>
        <v>73.809523809523796</v>
      </c>
      <c r="E221" s="82">
        <f>'TAHSIN-TAHFIDZ'!AT221</f>
        <v>98.518518518518519</v>
      </c>
      <c r="F221" s="73">
        <f>'TA''LIM'!AT221</f>
        <v>85</v>
      </c>
      <c r="G221" s="73"/>
      <c r="H221" s="73"/>
      <c r="I221" s="73">
        <f t="shared" si="5"/>
        <v>80.429894179894177</v>
      </c>
      <c r="J221" s="52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  <c r="AC221" s="50"/>
      <c r="AD221" s="50"/>
      <c r="AE221" s="50"/>
      <c r="AF221" s="50"/>
      <c r="AG221" s="50"/>
      <c r="AH221" s="50"/>
      <c r="AI221" s="50"/>
      <c r="AJ221" s="50"/>
      <c r="AK221" s="50"/>
      <c r="AL221" s="50"/>
      <c r="AM221" s="50"/>
      <c r="AN221" s="50"/>
      <c r="AO221" s="50"/>
      <c r="AP221" s="52"/>
      <c r="AQ221" s="24"/>
    </row>
    <row r="222" spans="1:43" s="16" customFormat="1" ht="16.5" customHeight="1" x14ac:dyDescent="0.2">
      <c r="A222" s="50">
        <v>9</v>
      </c>
      <c r="B222" s="50">
        <v>18103076</v>
      </c>
      <c r="C222" s="69" t="s">
        <v>440</v>
      </c>
      <c r="D222" s="21">
        <f>SHALAT!AT222</f>
        <v>88.917003838572469</v>
      </c>
      <c r="E222" s="82">
        <f>'TAHSIN-TAHFIDZ'!AT222</f>
        <v>100</v>
      </c>
      <c r="F222" s="73">
        <f>'TA''LIM'!AT222</f>
        <v>100</v>
      </c>
      <c r="G222" s="73"/>
      <c r="H222" s="73"/>
      <c r="I222" s="73">
        <f t="shared" si="5"/>
        <v>92.796052495072104</v>
      </c>
      <c r="J222" s="52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  <c r="AB222" s="50"/>
      <c r="AC222" s="50"/>
      <c r="AD222" s="50"/>
      <c r="AE222" s="50"/>
      <c r="AF222" s="50"/>
      <c r="AG222" s="50"/>
      <c r="AH222" s="50"/>
      <c r="AI222" s="50"/>
      <c r="AJ222" s="50"/>
      <c r="AK222" s="50"/>
      <c r="AL222" s="50"/>
      <c r="AM222" s="50"/>
      <c r="AN222" s="50"/>
      <c r="AO222" s="50"/>
      <c r="AP222" s="52"/>
      <c r="AQ222" s="24"/>
    </row>
    <row r="223" spans="1:43" s="16" customFormat="1" ht="16.5" customHeight="1" x14ac:dyDescent="0.2">
      <c r="A223" s="50">
        <v>10</v>
      </c>
      <c r="B223" s="71">
        <v>18101041</v>
      </c>
      <c r="C223" s="23" t="s">
        <v>247</v>
      </c>
      <c r="D223" s="21">
        <f>SHALAT!AT223</f>
        <v>91.298727824463114</v>
      </c>
      <c r="E223" s="82">
        <f>'TAHSIN-TAHFIDZ'!AT223</f>
        <v>100</v>
      </c>
      <c r="F223" s="73">
        <f>'TA''LIM'!AT223</f>
        <v>96.785714285714292</v>
      </c>
      <c r="G223" s="73"/>
      <c r="H223" s="73"/>
      <c r="I223" s="73">
        <f t="shared" si="5"/>
        <v>93.862030228758158</v>
      </c>
      <c r="J223" s="52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  <c r="AB223" s="50"/>
      <c r="AC223" s="50"/>
      <c r="AD223" s="50"/>
      <c r="AE223" s="50"/>
      <c r="AF223" s="50"/>
      <c r="AG223" s="50"/>
      <c r="AH223" s="50"/>
      <c r="AI223" s="50"/>
      <c r="AJ223" s="50"/>
      <c r="AK223" s="50"/>
      <c r="AL223" s="50"/>
      <c r="AM223" s="50"/>
      <c r="AN223" s="50"/>
      <c r="AO223" s="50"/>
      <c r="AP223" s="52"/>
      <c r="AQ223" s="24"/>
    </row>
    <row r="224" spans="1:43" s="16" customFormat="1" ht="16.5" customHeight="1" x14ac:dyDescent="0.2">
      <c r="A224" s="134" t="s">
        <v>58</v>
      </c>
      <c r="B224" s="134"/>
      <c r="C224" s="134"/>
      <c r="D224" s="134"/>
      <c r="E224" s="134"/>
      <c r="F224" s="134"/>
      <c r="G224" s="134"/>
      <c r="H224" s="134"/>
      <c r="I224" s="157"/>
      <c r="J224" s="52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2"/>
      <c r="AQ224" s="24"/>
    </row>
    <row r="225" spans="1:43" s="16" customFormat="1" ht="16.5" customHeight="1" x14ac:dyDescent="0.2">
      <c r="A225" s="164" t="s">
        <v>0</v>
      </c>
      <c r="B225" s="168" t="s">
        <v>457</v>
      </c>
      <c r="C225" s="165" t="s">
        <v>1</v>
      </c>
      <c r="D225" s="166" t="s">
        <v>52</v>
      </c>
      <c r="E225" s="166" t="s">
        <v>14</v>
      </c>
      <c r="F225" s="167" t="s">
        <v>10</v>
      </c>
      <c r="G225" s="166" t="s">
        <v>11</v>
      </c>
      <c r="H225" s="166" t="s">
        <v>12</v>
      </c>
      <c r="I225" s="166" t="s">
        <v>51</v>
      </c>
      <c r="J225" s="52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2"/>
      <c r="AQ225" s="24"/>
    </row>
    <row r="226" spans="1:43" s="16" customFormat="1" ht="16.5" customHeight="1" x14ac:dyDescent="0.2">
      <c r="A226" s="164"/>
      <c r="B226" s="169"/>
      <c r="C226" s="165"/>
      <c r="D226" s="166"/>
      <c r="E226" s="166"/>
      <c r="F226" s="167"/>
      <c r="G226" s="166"/>
      <c r="H226" s="166"/>
      <c r="I226" s="166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9"/>
      <c r="AQ226" s="24"/>
    </row>
    <row r="227" spans="1:43" s="16" customFormat="1" ht="16.5" customHeight="1" x14ac:dyDescent="0.2">
      <c r="A227" s="50">
        <v>1</v>
      </c>
      <c r="B227" s="71">
        <v>18103032</v>
      </c>
      <c r="C227" s="69" t="s">
        <v>248</v>
      </c>
      <c r="D227" s="21">
        <f>SHALAT!AT237</f>
        <v>86.499243761948975</v>
      </c>
      <c r="E227" s="82">
        <f>'TAHSIN-TAHFIDZ'!AT237</f>
        <v>78.125</v>
      </c>
      <c r="F227" s="73">
        <f>'TA''LIM'!AT237</f>
        <v>96.666666666666671</v>
      </c>
      <c r="G227" s="73"/>
      <c r="H227" s="73"/>
      <c r="I227" s="73">
        <f t="shared" ref="I227:I279" si="6">(D227*65%)+(E227*20%)+(F227*15%)</f>
        <v>86.349508445266835</v>
      </c>
      <c r="J227" s="62" t="s">
        <v>19</v>
      </c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0"/>
      <c r="AB227" s="50"/>
      <c r="AC227" s="50"/>
      <c r="AD227" s="50"/>
      <c r="AE227" s="50"/>
      <c r="AF227" s="50"/>
      <c r="AG227" s="50"/>
      <c r="AH227" s="50"/>
      <c r="AI227" s="50"/>
      <c r="AJ227" s="50"/>
      <c r="AK227" s="50"/>
      <c r="AL227" s="50"/>
      <c r="AM227" s="50"/>
      <c r="AN227" s="50"/>
      <c r="AO227" s="50"/>
      <c r="AP227" s="62" t="s">
        <v>19</v>
      </c>
      <c r="AQ227" s="24"/>
    </row>
    <row r="228" spans="1:43" s="16" customFormat="1" ht="16.5" customHeight="1" x14ac:dyDescent="0.2">
      <c r="A228" s="50">
        <v>2</v>
      </c>
      <c r="B228" s="71">
        <v>18102045</v>
      </c>
      <c r="C228" s="69" t="s">
        <v>249</v>
      </c>
      <c r="D228" s="21">
        <f>SHALAT!AT238</f>
        <v>95.084907720556799</v>
      </c>
      <c r="E228" s="82">
        <f>'TAHSIN-TAHFIDZ'!AT238</f>
        <v>95</v>
      </c>
      <c r="F228" s="73">
        <f>'TA''LIM'!AT238</f>
        <v>97</v>
      </c>
      <c r="G228" s="73"/>
      <c r="H228" s="73"/>
      <c r="I228" s="73">
        <f t="shared" si="6"/>
        <v>95.35519001836191</v>
      </c>
      <c r="J228" s="143">
        <f>AVERAGE(I227:I249)</f>
        <v>92.195664968604518</v>
      </c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  <c r="AC228" s="50"/>
      <c r="AD228" s="50"/>
      <c r="AE228" s="50"/>
      <c r="AF228" s="50"/>
      <c r="AG228" s="50"/>
      <c r="AH228" s="50"/>
      <c r="AI228" s="50"/>
      <c r="AJ228" s="50"/>
      <c r="AK228" s="50"/>
      <c r="AL228" s="50"/>
      <c r="AM228" s="50"/>
      <c r="AN228" s="50"/>
      <c r="AO228" s="50"/>
      <c r="AP228" s="52"/>
      <c r="AQ228" s="24"/>
    </row>
    <row r="229" spans="1:43" s="16" customFormat="1" ht="16.5" customHeight="1" x14ac:dyDescent="0.2">
      <c r="A229" s="50">
        <v>3</v>
      </c>
      <c r="B229" s="71">
        <v>18102039</v>
      </c>
      <c r="C229" s="69" t="s">
        <v>250</v>
      </c>
      <c r="D229" s="21">
        <f>SHALAT!AT239</f>
        <v>79.026277177537693</v>
      </c>
      <c r="E229" s="82">
        <f>'TAHSIN-TAHFIDZ'!AT239</f>
        <v>88.125</v>
      </c>
      <c r="F229" s="73">
        <f>'TA''LIM'!AT239</f>
        <v>98.666666666666671</v>
      </c>
      <c r="G229" s="73"/>
      <c r="H229" s="73"/>
      <c r="I229" s="73">
        <f t="shared" si="6"/>
        <v>83.792080165399497</v>
      </c>
      <c r="J229" s="52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  <c r="AB229" s="50"/>
      <c r="AC229" s="50"/>
      <c r="AD229" s="50"/>
      <c r="AE229" s="50"/>
      <c r="AF229" s="50"/>
      <c r="AG229" s="50"/>
      <c r="AH229" s="50"/>
      <c r="AI229" s="50"/>
      <c r="AJ229" s="50"/>
      <c r="AK229" s="50"/>
      <c r="AL229" s="50"/>
      <c r="AM229" s="50"/>
      <c r="AN229" s="50"/>
      <c r="AO229" s="50"/>
      <c r="AP229" s="52"/>
      <c r="AQ229" s="24"/>
    </row>
    <row r="230" spans="1:43" s="16" customFormat="1" ht="16.5" customHeight="1" x14ac:dyDescent="0.2">
      <c r="A230" s="50">
        <v>4</v>
      </c>
      <c r="B230" s="71">
        <v>18101127</v>
      </c>
      <c r="C230" s="69" t="s">
        <v>251</v>
      </c>
      <c r="D230" s="21">
        <f>SHALAT!AT240</f>
        <v>92.321912655245995</v>
      </c>
      <c r="E230" s="82">
        <f>'TAHSIN-TAHFIDZ'!AT240</f>
        <v>89.6875</v>
      </c>
      <c r="F230" s="73">
        <f>'TA''LIM'!AT240</f>
        <v>100</v>
      </c>
      <c r="G230" s="73"/>
      <c r="H230" s="73"/>
      <c r="I230" s="73">
        <f t="shared" si="6"/>
        <v>92.946743225909898</v>
      </c>
      <c r="J230" s="52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0"/>
      <c r="AB230" s="50"/>
      <c r="AC230" s="50"/>
      <c r="AD230" s="50"/>
      <c r="AE230" s="50"/>
      <c r="AF230" s="50"/>
      <c r="AG230" s="50"/>
      <c r="AH230" s="50"/>
      <c r="AI230" s="50"/>
      <c r="AJ230" s="50"/>
      <c r="AK230" s="50"/>
      <c r="AL230" s="50"/>
      <c r="AM230" s="50"/>
      <c r="AN230" s="50"/>
      <c r="AO230" s="50"/>
      <c r="AP230" s="52"/>
      <c r="AQ230" s="24"/>
    </row>
    <row r="231" spans="1:43" s="16" customFormat="1" ht="16.5" customHeight="1" x14ac:dyDescent="0.2">
      <c r="A231" s="50">
        <v>5</v>
      </c>
      <c r="B231" s="71">
        <v>18102009</v>
      </c>
      <c r="C231" s="69" t="s">
        <v>252</v>
      </c>
      <c r="D231" s="21">
        <f>SHALAT!AT241</f>
        <v>74.519789547012778</v>
      </c>
      <c r="E231" s="82">
        <f>'TAHSIN-TAHFIDZ'!AT241</f>
        <v>78</v>
      </c>
      <c r="F231" s="73">
        <f>'TA''LIM'!AT241</f>
        <v>100</v>
      </c>
      <c r="G231" s="73"/>
      <c r="H231" s="73"/>
      <c r="I231" s="73">
        <f t="shared" si="6"/>
        <v>79.03786320555831</v>
      </c>
      <c r="J231" s="52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  <c r="AC231" s="50"/>
      <c r="AD231" s="50"/>
      <c r="AE231" s="50"/>
      <c r="AF231" s="50"/>
      <c r="AG231" s="50"/>
      <c r="AH231" s="50"/>
      <c r="AI231" s="50"/>
      <c r="AJ231" s="50"/>
      <c r="AK231" s="50"/>
      <c r="AL231" s="50"/>
      <c r="AM231" s="50"/>
      <c r="AN231" s="50"/>
      <c r="AO231" s="50"/>
      <c r="AP231" s="52"/>
      <c r="AQ231" s="24"/>
    </row>
    <row r="232" spans="1:43" s="16" customFormat="1" ht="16.5" customHeight="1" x14ac:dyDescent="0.2">
      <c r="A232" s="50">
        <v>6</v>
      </c>
      <c r="B232" s="71">
        <v>18101121</v>
      </c>
      <c r="C232" s="69" t="s">
        <v>253</v>
      </c>
      <c r="D232" s="21">
        <f>SHALAT!AT242</f>
        <v>86.58748658748658</v>
      </c>
      <c r="E232" s="82">
        <f>'TAHSIN-TAHFIDZ'!AT242</f>
        <v>88.125</v>
      </c>
      <c r="F232" s="73">
        <f>'TA''LIM'!AT242</f>
        <v>98.666666666666671</v>
      </c>
      <c r="G232" s="73"/>
      <c r="H232" s="73"/>
      <c r="I232" s="73">
        <f t="shared" si="6"/>
        <v>88.706866281866283</v>
      </c>
      <c r="J232" s="52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  <c r="AB232" s="50"/>
      <c r="AC232" s="50"/>
      <c r="AD232" s="50"/>
      <c r="AE232" s="50"/>
      <c r="AF232" s="50"/>
      <c r="AG232" s="50"/>
      <c r="AH232" s="50"/>
      <c r="AI232" s="50"/>
      <c r="AJ232" s="50"/>
      <c r="AK232" s="50"/>
      <c r="AL232" s="50"/>
      <c r="AM232" s="50"/>
      <c r="AN232" s="50"/>
      <c r="AO232" s="50"/>
      <c r="AP232" s="52"/>
      <c r="AQ232" s="24"/>
    </row>
    <row r="233" spans="1:43" s="16" customFormat="1" ht="16.5" customHeight="1" x14ac:dyDescent="0.2">
      <c r="A233" s="50">
        <v>7</v>
      </c>
      <c r="B233" s="71">
        <v>18101026</v>
      </c>
      <c r="C233" s="69" t="s">
        <v>254</v>
      </c>
      <c r="D233" s="21">
        <f>SHALAT!AT243</f>
        <v>98.466325341325359</v>
      </c>
      <c r="E233" s="82">
        <f>'TAHSIN-TAHFIDZ'!AT243</f>
        <v>100</v>
      </c>
      <c r="F233" s="73">
        <f>'TA''LIM'!AT243</f>
        <v>100</v>
      </c>
      <c r="G233" s="73"/>
      <c r="H233" s="73"/>
      <c r="I233" s="73">
        <f t="shared" si="6"/>
        <v>99.003111471861487</v>
      </c>
      <c r="J233" s="52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50"/>
      <c r="AB233" s="50"/>
      <c r="AC233" s="50"/>
      <c r="AD233" s="50"/>
      <c r="AE233" s="50"/>
      <c r="AF233" s="50"/>
      <c r="AG233" s="50"/>
      <c r="AH233" s="50"/>
      <c r="AI233" s="50"/>
      <c r="AJ233" s="50"/>
      <c r="AK233" s="50"/>
      <c r="AL233" s="50"/>
      <c r="AM233" s="50"/>
      <c r="AN233" s="50"/>
      <c r="AO233" s="50"/>
      <c r="AP233" s="52"/>
      <c r="AQ233" s="24"/>
    </row>
    <row r="234" spans="1:43" s="16" customFormat="1" ht="16.5" customHeight="1" x14ac:dyDescent="0.2">
      <c r="A234" s="50">
        <v>8</v>
      </c>
      <c r="B234" s="71">
        <v>18102012</v>
      </c>
      <c r="C234" s="69" t="s">
        <v>255</v>
      </c>
      <c r="D234" s="21">
        <f>SHALAT!AT244</f>
        <v>99.789915966386545</v>
      </c>
      <c r="E234" s="82">
        <f>'TAHSIN-TAHFIDZ'!AT244</f>
        <v>99.375</v>
      </c>
      <c r="F234" s="73">
        <f>'TA''LIM'!AT244</f>
        <v>100</v>
      </c>
      <c r="G234" s="73"/>
      <c r="H234" s="73"/>
      <c r="I234" s="73">
        <f t="shared" si="6"/>
        <v>99.738445378151255</v>
      </c>
      <c r="J234" s="52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0"/>
      <c r="AB234" s="50"/>
      <c r="AC234" s="50"/>
      <c r="AD234" s="50"/>
      <c r="AE234" s="50"/>
      <c r="AF234" s="50"/>
      <c r="AG234" s="50"/>
      <c r="AH234" s="50"/>
      <c r="AI234" s="50"/>
      <c r="AJ234" s="50"/>
      <c r="AK234" s="50"/>
      <c r="AL234" s="50"/>
      <c r="AM234" s="50"/>
      <c r="AN234" s="50"/>
      <c r="AO234" s="50"/>
      <c r="AP234" s="52"/>
      <c r="AQ234" s="24"/>
    </row>
    <row r="235" spans="1:43" s="16" customFormat="1" ht="16.5" customHeight="1" x14ac:dyDescent="0.2">
      <c r="A235" s="50">
        <v>9</v>
      </c>
      <c r="B235" s="71">
        <v>18101215</v>
      </c>
      <c r="C235" s="95" t="s">
        <v>468</v>
      </c>
      <c r="D235" s="21">
        <f>SHALAT!AT259</f>
        <v>93.973544973544975</v>
      </c>
      <c r="E235" s="82">
        <f>'TAHSIN-TAHFIDZ'!AT259</f>
        <v>77.307692307692307</v>
      </c>
      <c r="F235" s="73">
        <f>'TA''LIM'!AT259</f>
        <v>100</v>
      </c>
      <c r="G235" s="73"/>
      <c r="H235" s="73"/>
      <c r="I235" s="73">
        <f t="shared" si="6"/>
        <v>91.544342694342703</v>
      </c>
      <c r="J235" s="52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  <c r="AB235" s="50"/>
      <c r="AC235" s="50"/>
      <c r="AD235" s="50"/>
      <c r="AE235" s="50"/>
      <c r="AF235" s="50"/>
      <c r="AG235" s="50"/>
      <c r="AH235" s="50"/>
      <c r="AI235" s="50"/>
      <c r="AJ235" s="50"/>
      <c r="AK235" s="50"/>
      <c r="AL235" s="50"/>
      <c r="AM235" s="50"/>
      <c r="AN235" s="50"/>
      <c r="AO235" s="50"/>
      <c r="AP235" s="52"/>
      <c r="AQ235" s="24"/>
    </row>
    <row r="236" spans="1:43" s="16" customFormat="1" ht="16.5" customHeight="1" x14ac:dyDescent="0.2">
      <c r="A236" s="50">
        <v>10</v>
      </c>
      <c r="B236" s="71">
        <v>18101120</v>
      </c>
      <c r="C236" s="69" t="s">
        <v>256</v>
      </c>
      <c r="D236" s="21">
        <f>SHALAT!AT245</f>
        <v>95.935450776371496</v>
      </c>
      <c r="E236" s="82">
        <f>'TAHSIN-TAHFIDZ'!AT245</f>
        <v>95.625</v>
      </c>
      <c r="F236" s="73">
        <f>'TA''LIM'!AT245</f>
        <v>100</v>
      </c>
      <c r="G236" s="73"/>
      <c r="H236" s="73"/>
      <c r="I236" s="73">
        <f t="shared" si="6"/>
        <v>96.483043004641473</v>
      </c>
      <c r="J236" s="52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  <c r="AC236" s="50"/>
      <c r="AD236" s="50"/>
      <c r="AE236" s="50"/>
      <c r="AF236" s="50"/>
      <c r="AG236" s="50"/>
      <c r="AH236" s="50"/>
      <c r="AI236" s="50"/>
      <c r="AJ236" s="50"/>
      <c r="AK236" s="50"/>
      <c r="AL236" s="50"/>
      <c r="AM236" s="50"/>
      <c r="AN236" s="50"/>
      <c r="AO236" s="50"/>
      <c r="AP236" s="52"/>
      <c r="AQ236" s="24"/>
    </row>
    <row r="237" spans="1:43" s="16" customFormat="1" ht="16.5" customHeight="1" x14ac:dyDescent="0.2">
      <c r="A237" s="50">
        <v>11</v>
      </c>
      <c r="B237" s="71">
        <v>18101109</v>
      </c>
      <c r="C237" s="69" t="s">
        <v>257</v>
      </c>
      <c r="D237" s="21">
        <f>SHALAT!AT246</f>
        <v>99.780219780219781</v>
      </c>
      <c r="E237" s="82">
        <f>'TAHSIN-TAHFIDZ'!AT246</f>
        <v>100</v>
      </c>
      <c r="F237" s="73">
        <f>'TA''LIM'!AT246</f>
        <v>100</v>
      </c>
      <c r="G237" s="73"/>
      <c r="H237" s="73"/>
      <c r="I237" s="73">
        <f t="shared" si="6"/>
        <v>99.857142857142861</v>
      </c>
      <c r="J237" s="52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  <c r="AB237" s="50"/>
      <c r="AC237" s="50"/>
      <c r="AD237" s="50"/>
      <c r="AE237" s="50"/>
      <c r="AF237" s="50"/>
      <c r="AG237" s="50"/>
      <c r="AH237" s="50"/>
      <c r="AI237" s="50"/>
      <c r="AJ237" s="50"/>
      <c r="AK237" s="50"/>
      <c r="AL237" s="50"/>
      <c r="AM237" s="50"/>
      <c r="AN237" s="50"/>
      <c r="AO237" s="50"/>
      <c r="AP237" s="52"/>
      <c r="AQ237" s="24"/>
    </row>
    <row r="238" spans="1:43" s="16" customFormat="1" ht="16.5" customHeight="1" x14ac:dyDescent="0.2">
      <c r="A238" s="50">
        <v>12</v>
      </c>
      <c r="B238" s="71">
        <v>18101086</v>
      </c>
      <c r="C238" s="69" t="s">
        <v>258</v>
      </c>
      <c r="D238" s="21">
        <f>SHALAT!AT247</f>
        <v>87.925591289147249</v>
      </c>
      <c r="E238" s="82">
        <f>'TAHSIN-TAHFIDZ'!AT247</f>
        <v>89.21875</v>
      </c>
      <c r="F238" s="73">
        <f>'TA''LIM'!AT247</f>
        <v>97.777777777777771</v>
      </c>
      <c r="G238" s="73"/>
      <c r="H238" s="73"/>
      <c r="I238" s="73">
        <f t="shared" si="6"/>
        <v>89.66205100461238</v>
      </c>
      <c r="J238" s="52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  <c r="AB238" s="50"/>
      <c r="AC238" s="50"/>
      <c r="AD238" s="50"/>
      <c r="AE238" s="50"/>
      <c r="AF238" s="50"/>
      <c r="AG238" s="50"/>
      <c r="AH238" s="50"/>
      <c r="AI238" s="50"/>
      <c r="AJ238" s="50"/>
      <c r="AK238" s="50"/>
      <c r="AL238" s="50"/>
      <c r="AM238" s="50"/>
      <c r="AN238" s="50"/>
      <c r="AO238" s="50"/>
      <c r="AP238" s="52"/>
      <c r="AQ238" s="24"/>
    </row>
    <row r="239" spans="1:43" s="16" customFormat="1" ht="16.5" customHeight="1" x14ac:dyDescent="0.2">
      <c r="A239" s="50">
        <v>13</v>
      </c>
      <c r="B239" s="71">
        <v>18103059</v>
      </c>
      <c r="C239" s="69" t="s">
        <v>259</v>
      </c>
      <c r="D239" s="21">
        <f>SHALAT!AT248</f>
        <v>87.731527656476956</v>
      </c>
      <c r="E239" s="82">
        <f>'TAHSIN-TAHFIDZ'!AT248</f>
        <v>95.15625</v>
      </c>
      <c r="F239" s="73">
        <f>'TA''LIM'!AT248</f>
        <v>100</v>
      </c>
      <c r="G239" s="73"/>
      <c r="H239" s="73"/>
      <c r="I239" s="73">
        <f t="shared" si="6"/>
        <v>91.056742976710026</v>
      </c>
      <c r="J239" s="52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0"/>
      <c r="AB239" s="50"/>
      <c r="AC239" s="50"/>
      <c r="AD239" s="50"/>
      <c r="AE239" s="50"/>
      <c r="AF239" s="50"/>
      <c r="AG239" s="50"/>
      <c r="AH239" s="50"/>
      <c r="AI239" s="50"/>
      <c r="AJ239" s="50"/>
      <c r="AK239" s="50"/>
      <c r="AL239" s="50"/>
      <c r="AM239" s="50"/>
      <c r="AN239" s="50"/>
      <c r="AO239" s="50"/>
      <c r="AP239" s="52"/>
      <c r="AQ239" s="24"/>
    </row>
    <row r="240" spans="1:43" s="16" customFormat="1" ht="16.5" customHeight="1" x14ac:dyDescent="0.2">
      <c r="A240" s="50">
        <v>14</v>
      </c>
      <c r="B240" s="71">
        <v>18101143</v>
      </c>
      <c r="C240" s="19" t="s">
        <v>260</v>
      </c>
      <c r="D240" s="21">
        <f>SHALAT!AT249</f>
        <v>84.434965217170287</v>
      </c>
      <c r="E240" s="82">
        <f>'TAHSIN-TAHFIDZ'!AT249</f>
        <v>84.375</v>
      </c>
      <c r="F240" s="73">
        <f>'TA''LIM'!AT249</f>
        <v>96.666666666666671</v>
      </c>
      <c r="G240" s="73"/>
      <c r="H240" s="73"/>
      <c r="I240" s="73">
        <f t="shared" si="6"/>
        <v>86.257727391160685</v>
      </c>
      <c r="J240" s="52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  <c r="AD240" s="50"/>
      <c r="AE240" s="50"/>
      <c r="AF240" s="50"/>
      <c r="AG240" s="50"/>
      <c r="AH240" s="50"/>
      <c r="AI240" s="50"/>
      <c r="AJ240" s="50"/>
      <c r="AK240" s="50"/>
      <c r="AL240" s="50"/>
      <c r="AM240" s="50"/>
      <c r="AN240" s="50"/>
      <c r="AO240" s="50"/>
      <c r="AP240" s="52"/>
      <c r="AQ240" s="24"/>
    </row>
    <row r="241" spans="1:43" s="16" customFormat="1" ht="16.5" customHeight="1" x14ac:dyDescent="0.2">
      <c r="A241" s="50">
        <v>15</v>
      </c>
      <c r="B241" s="71">
        <v>18103030</v>
      </c>
      <c r="C241" s="69" t="s">
        <v>261</v>
      </c>
      <c r="D241" s="21">
        <f>SHALAT!AT250</f>
        <v>93.917369709224914</v>
      </c>
      <c r="E241" s="82">
        <f>'TAHSIN-TAHFIDZ'!AT250</f>
        <v>97.34375</v>
      </c>
      <c r="F241" s="73">
        <f>'TA''LIM'!AT250</f>
        <v>100</v>
      </c>
      <c r="G241" s="73"/>
      <c r="H241" s="73"/>
      <c r="I241" s="73">
        <f t="shared" si="6"/>
        <v>95.515040310996199</v>
      </c>
      <c r="J241" s="52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  <c r="AC241" s="50"/>
      <c r="AD241" s="50"/>
      <c r="AE241" s="50"/>
      <c r="AF241" s="50"/>
      <c r="AG241" s="50"/>
      <c r="AH241" s="50"/>
      <c r="AI241" s="50"/>
      <c r="AJ241" s="50"/>
      <c r="AK241" s="50"/>
      <c r="AL241" s="50"/>
      <c r="AM241" s="50"/>
      <c r="AN241" s="50"/>
      <c r="AO241" s="50"/>
      <c r="AP241" s="52"/>
      <c r="AQ241" s="24"/>
    </row>
    <row r="242" spans="1:43" s="16" customFormat="1" ht="16.5" customHeight="1" x14ac:dyDescent="0.2">
      <c r="A242" s="50">
        <v>16</v>
      </c>
      <c r="B242" s="71">
        <v>18103010</v>
      </c>
      <c r="C242" s="69" t="s">
        <v>262</v>
      </c>
      <c r="D242" s="21">
        <f>SHALAT!AT251</f>
        <v>96.990740740740733</v>
      </c>
      <c r="E242" s="82">
        <f>'TAHSIN-TAHFIDZ'!AT251</f>
        <v>98.75</v>
      </c>
      <c r="F242" s="73">
        <f>'TA''LIM'!AT251</f>
        <v>100</v>
      </c>
      <c r="G242" s="73"/>
      <c r="H242" s="73"/>
      <c r="I242" s="73">
        <f t="shared" si="6"/>
        <v>97.793981481481481</v>
      </c>
      <c r="J242" s="52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  <c r="AD242" s="50"/>
      <c r="AE242" s="50"/>
      <c r="AF242" s="50"/>
      <c r="AG242" s="50"/>
      <c r="AH242" s="50"/>
      <c r="AI242" s="50"/>
      <c r="AJ242" s="50"/>
      <c r="AK242" s="50"/>
      <c r="AL242" s="50"/>
      <c r="AM242" s="50"/>
      <c r="AN242" s="50"/>
      <c r="AO242" s="50"/>
      <c r="AP242" s="52"/>
      <c r="AQ242" s="24"/>
    </row>
    <row r="243" spans="1:43" s="16" customFormat="1" ht="16.5" customHeight="1" x14ac:dyDescent="0.2">
      <c r="A243" s="50">
        <v>17</v>
      </c>
      <c r="B243" s="71">
        <v>18102046</v>
      </c>
      <c r="C243" s="19" t="s">
        <v>263</v>
      </c>
      <c r="D243" s="21">
        <f>SHALAT!AT252</f>
        <v>76.497372275502954</v>
      </c>
      <c r="E243" s="82">
        <f>'TAHSIN-TAHFIDZ'!AT252</f>
        <v>83.28125</v>
      </c>
      <c r="F243" s="73">
        <f>'TA''LIM'!AT252</f>
        <v>94.047619047619037</v>
      </c>
      <c r="G243" s="73"/>
      <c r="H243" s="73"/>
      <c r="I243" s="73">
        <f t="shared" si="6"/>
        <v>80.48668483621978</v>
      </c>
      <c r="J243" s="52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  <c r="AC243" s="50"/>
      <c r="AD243" s="50"/>
      <c r="AE243" s="50"/>
      <c r="AF243" s="50"/>
      <c r="AG243" s="50"/>
      <c r="AH243" s="50"/>
      <c r="AI243" s="50"/>
      <c r="AJ243" s="50"/>
      <c r="AK243" s="50"/>
      <c r="AL243" s="50"/>
      <c r="AM243" s="50"/>
      <c r="AN243" s="50"/>
      <c r="AO243" s="50"/>
      <c r="AP243" s="52"/>
      <c r="AQ243" s="24"/>
    </row>
    <row r="244" spans="1:43" s="16" customFormat="1" ht="16.5" customHeight="1" x14ac:dyDescent="0.2">
      <c r="A244" s="50">
        <v>18</v>
      </c>
      <c r="B244" s="71">
        <v>18102023</v>
      </c>
      <c r="C244" s="69" t="s">
        <v>264</v>
      </c>
      <c r="D244" s="21">
        <f>SHALAT!AT253</f>
        <v>92.761650114591291</v>
      </c>
      <c r="E244" s="82">
        <f>'TAHSIN-TAHFIDZ'!AT253</f>
        <v>95.3125</v>
      </c>
      <c r="F244" s="73">
        <f>'TA''LIM'!AT253</f>
        <v>100</v>
      </c>
      <c r="G244" s="73"/>
      <c r="H244" s="73"/>
      <c r="I244" s="73">
        <f t="shared" si="6"/>
        <v>94.357572574484351</v>
      </c>
      <c r="J244" s="52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  <c r="AF244" s="50"/>
      <c r="AG244" s="50"/>
      <c r="AH244" s="50"/>
      <c r="AI244" s="50"/>
      <c r="AJ244" s="50"/>
      <c r="AK244" s="50"/>
      <c r="AL244" s="50"/>
      <c r="AM244" s="50"/>
      <c r="AN244" s="50"/>
      <c r="AO244" s="50"/>
      <c r="AP244" s="52"/>
      <c r="AQ244" s="24"/>
    </row>
    <row r="245" spans="1:43" s="16" customFormat="1" ht="16.5" customHeight="1" x14ac:dyDescent="0.2">
      <c r="A245" s="50">
        <v>19</v>
      </c>
      <c r="B245" s="71">
        <v>18102044</v>
      </c>
      <c r="C245" s="19" t="s">
        <v>265</v>
      </c>
      <c r="D245" s="21">
        <f>SHALAT!AT254</f>
        <v>93.466857897004957</v>
      </c>
      <c r="E245" s="82">
        <f>'TAHSIN-TAHFIDZ'!AT254</f>
        <v>95.3125</v>
      </c>
      <c r="F245" s="73">
        <f>'TA''LIM'!AT254</f>
        <v>100</v>
      </c>
      <c r="G245" s="73"/>
      <c r="H245" s="73"/>
      <c r="I245" s="73">
        <f t="shared" si="6"/>
        <v>94.815957633053216</v>
      </c>
      <c r="J245" s="52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  <c r="AA245" s="50"/>
      <c r="AB245" s="50"/>
      <c r="AC245" s="50"/>
      <c r="AD245" s="50"/>
      <c r="AE245" s="50"/>
      <c r="AF245" s="50"/>
      <c r="AG245" s="50"/>
      <c r="AH245" s="50"/>
      <c r="AI245" s="50"/>
      <c r="AJ245" s="50"/>
      <c r="AK245" s="50"/>
      <c r="AL245" s="50"/>
      <c r="AM245" s="50"/>
      <c r="AN245" s="50"/>
      <c r="AO245" s="50"/>
      <c r="AP245" s="52"/>
      <c r="AQ245" s="24"/>
    </row>
    <row r="246" spans="1:43" s="16" customFormat="1" ht="16.5" customHeight="1" x14ac:dyDescent="0.2">
      <c r="A246" s="50">
        <v>20</v>
      </c>
      <c r="B246" s="71">
        <v>18101083</v>
      </c>
      <c r="C246" s="69" t="s">
        <v>266</v>
      </c>
      <c r="D246" s="21">
        <f>SHALAT!AT255</f>
        <v>94.398240829613371</v>
      </c>
      <c r="E246" s="82">
        <f>'TAHSIN-TAHFIDZ'!AT255</f>
        <v>91.354166666666671</v>
      </c>
      <c r="F246" s="73">
        <f>'TA''LIM'!AT255</f>
        <v>97.777777777777771</v>
      </c>
      <c r="G246" s="73"/>
      <c r="H246" s="73"/>
      <c r="I246" s="73">
        <f t="shared" si="6"/>
        <v>94.296356539248677</v>
      </c>
      <c r="J246" s="52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  <c r="AC246" s="50"/>
      <c r="AD246" s="50"/>
      <c r="AE246" s="50"/>
      <c r="AF246" s="50"/>
      <c r="AG246" s="50"/>
      <c r="AH246" s="50"/>
      <c r="AI246" s="50"/>
      <c r="AJ246" s="50"/>
      <c r="AK246" s="50"/>
      <c r="AL246" s="50"/>
      <c r="AM246" s="50"/>
      <c r="AN246" s="50"/>
      <c r="AO246" s="50"/>
      <c r="AP246" s="52"/>
      <c r="AQ246" s="24"/>
    </row>
    <row r="247" spans="1:43" s="16" customFormat="1" ht="16.5" customHeight="1" x14ac:dyDescent="0.2">
      <c r="A247" s="50">
        <v>21</v>
      </c>
      <c r="B247" s="71">
        <v>18101088</v>
      </c>
      <c r="C247" s="69" t="s">
        <v>267</v>
      </c>
      <c r="D247" s="21">
        <f>SHALAT!AT256</f>
        <v>90.237806855453925</v>
      </c>
      <c r="E247" s="82">
        <f>'TAHSIN-TAHFIDZ'!AT256</f>
        <v>94.21875</v>
      </c>
      <c r="F247" s="73">
        <f>'TA''LIM'!AT256</f>
        <v>100</v>
      </c>
      <c r="G247" s="73"/>
      <c r="H247" s="73"/>
      <c r="I247" s="73">
        <f t="shared" si="6"/>
        <v>92.498324456045054</v>
      </c>
      <c r="J247" s="52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  <c r="AA247" s="50"/>
      <c r="AB247" s="50"/>
      <c r="AC247" s="50"/>
      <c r="AD247" s="50"/>
      <c r="AE247" s="50"/>
      <c r="AF247" s="50"/>
      <c r="AG247" s="50"/>
      <c r="AH247" s="50"/>
      <c r="AI247" s="50"/>
      <c r="AJ247" s="50"/>
      <c r="AK247" s="50"/>
      <c r="AL247" s="50"/>
      <c r="AM247" s="50"/>
      <c r="AN247" s="50"/>
      <c r="AO247" s="50"/>
      <c r="AP247" s="52"/>
      <c r="AQ247" s="24"/>
    </row>
    <row r="248" spans="1:43" s="16" customFormat="1" ht="16.5" customHeight="1" x14ac:dyDescent="0.2">
      <c r="A248" s="50">
        <v>22</v>
      </c>
      <c r="B248" s="71">
        <v>18103015</v>
      </c>
      <c r="C248" s="19" t="s">
        <v>268</v>
      </c>
      <c r="D248" s="21">
        <f>SHALAT!AT257</f>
        <v>89.256172677225308</v>
      </c>
      <c r="E248" s="82">
        <f>'TAHSIN-TAHFIDZ'!AT257</f>
        <v>92.96875</v>
      </c>
      <c r="F248" s="73">
        <f>'TA''LIM'!AT257</f>
        <v>100</v>
      </c>
      <c r="G248" s="73"/>
      <c r="H248" s="73"/>
      <c r="I248" s="73">
        <f t="shared" si="6"/>
        <v>91.610262240196448</v>
      </c>
      <c r="J248" s="59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0"/>
      <c r="AB248" s="50"/>
      <c r="AC248" s="50"/>
      <c r="AD248" s="50"/>
      <c r="AE248" s="50"/>
      <c r="AF248" s="50"/>
      <c r="AG248" s="50"/>
      <c r="AH248" s="50"/>
      <c r="AI248" s="50"/>
      <c r="AJ248" s="50"/>
      <c r="AK248" s="50"/>
      <c r="AL248" s="50"/>
      <c r="AM248" s="50"/>
      <c r="AN248" s="50"/>
      <c r="AO248" s="50"/>
      <c r="AP248" s="59"/>
      <c r="AQ248" s="24"/>
    </row>
    <row r="249" spans="1:43" s="16" customFormat="1" ht="16.5" customHeight="1" x14ac:dyDescent="0.2">
      <c r="A249" s="50">
        <v>23</v>
      </c>
      <c r="B249" s="71">
        <v>18103022</v>
      </c>
      <c r="C249" s="19" t="s">
        <v>269</v>
      </c>
      <c r="D249" s="21">
        <f>SHALAT!AT258</f>
        <v>99.169624746450296</v>
      </c>
      <c r="E249" s="82">
        <f>'TAHSIN-TAHFIDZ'!AT258</f>
        <v>99.375</v>
      </c>
      <c r="F249" s="73">
        <f>'TA''LIM'!AT258</f>
        <v>100</v>
      </c>
      <c r="G249" s="73"/>
      <c r="H249" s="73"/>
      <c r="I249" s="73">
        <f t="shared" si="6"/>
        <v>99.335256085192697</v>
      </c>
      <c r="J249" s="59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  <c r="AA249" s="50"/>
      <c r="AB249" s="50"/>
      <c r="AC249" s="50"/>
      <c r="AD249" s="50"/>
      <c r="AE249" s="50"/>
      <c r="AF249" s="50"/>
      <c r="AG249" s="50"/>
      <c r="AH249" s="50"/>
      <c r="AI249" s="50"/>
      <c r="AJ249" s="50"/>
      <c r="AK249" s="50"/>
      <c r="AL249" s="50"/>
      <c r="AM249" s="50"/>
      <c r="AN249" s="50"/>
      <c r="AO249" s="50"/>
      <c r="AP249" s="59"/>
      <c r="AQ249" s="24"/>
    </row>
    <row r="250" spans="1:43" s="16" customFormat="1" ht="16.5" customHeight="1" x14ac:dyDescent="0.2">
      <c r="A250" s="158"/>
      <c r="B250" s="159"/>
      <c r="C250" s="160"/>
      <c r="D250" s="161"/>
      <c r="E250" s="162"/>
      <c r="F250" s="163"/>
      <c r="G250" s="163"/>
      <c r="H250" s="163"/>
      <c r="I250" s="163"/>
      <c r="J250" s="59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9"/>
      <c r="AQ250" s="24"/>
    </row>
    <row r="251" spans="1:43" s="16" customFormat="1" ht="16.5" customHeight="1" x14ac:dyDescent="0.2">
      <c r="A251" s="134" t="s">
        <v>490</v>
      </c>
      <c r="B251" s="159"/>
      <c r="C251" s="160"/>
      <c r="D251" s="161"/>
      <c r="E251" s="162"/>
      <c r="F251" s="163"/>
      <c r="G251" s="163"/>
      <c r="H251" s="163"/>
      <c r="I251" s="163"/>
      <c r="J251" s="59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9"/>
      <c r="AQ251" s="24"/>
    </row>
    <row r="252" spans="1:43" s="16" customFormat="1" ht="16.5" customHeight="1" x14ac:dyDescent="0.2">
      <c r="A252" s="134" t="s">
        <v>489</v>
      </c>
      <c r="B252" s="134"/>
      <c r="C252" s="134"/>
      <c r="D252" s="134"/>
      <c r="E252" s="134"/>
      <c r="F252" s="134"/>
      <c r="G252" s="134"/>
      <c r="H252" s="134"/>
      <c r="I252" s="157"/>
      <c r="J252" s="59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9"/>
      <c r="AQ252" s="24"/>
    </row>
    <row r="253" spans="1:43" s="16" customFormat="1" ht="16.5" customHeight="1" x14ac:dyDescent="0.2">
      <c r="A253" s="164" t="s">
        <v>0</v>
      </c>
      <c r="B253" s="168" t="s">
        <v>457</v>
      </c>
      <c r="C253" s="165" t="s">
        <v>1</v>
      </c>
      <c r="D253" s="166" t="s">
        <v>52</v>
      </c>
      <c r="E253" s="166" t="s">
        <v>14</v>
      </c>
      <c r="F253" s="167" t="s">
        <v>10</v>
      </c>
      <c r="G253" s="166" t="s">
        <v>11</v>
      </c>
      <c r="H253" s="166" t="s">
        <v>12</v>
      </c>
      <c r="I253" s="166" t="s">
        <v>51</v>
      </c>
      <c r="J253" s="59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9"/>
      <c r="AQ253" s="24"/>
    </row>
    <row r="254" spans="1:43" s="16" customFormat="1" ht="16.5" customHeight="1" x14ac:dyDescent="0.2">
      <c r="A254" s="164"/>
      <c r="B254" s="169"/>
      <c r="C254" s="165"/>
      <c r="D254" s="166"/>
      <c r="E254" s="166"/>
      <c r="F254" s="167"/>
      <c r="G254" s="166"/>
      <c r="H254" s="166"/>
      <c r="I254" s="166"/>
      <c r="J254" s="54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9"/>
      <c r="AQ254" s="24"/>
    </row>
    <row r="255" spans="1:43" s="16" customFormat="1" ht="16.5" customHeight="1" x14ac:dyDescent="0.2">
      <c r="A255" s="50">
        <v>1</v>
      </c>
      <c r="B255" s="71">
        <v>18101118</v>
      </c>
      <c r="C255" s="69" t="s">
        <v>270</v>
      </c>
      <c r="D255" s="21">
        <f>SHALAT!AT262</f>
        <v>90</v>
      </c>
      <c r="E255" s="82">
        <f>'TAHSIN-TAHFIDZ'!AT262</f>
        <v>80</v>
      </c>
      <c r="F255" s="73">
        <f>'TA''LIM'!AT262</f>
        <v>100</v>
      </c>
      <c r="G255" s="73"/>
      <c r="H255" s="73"/>
      <c r="I255" s="73">
        <f>(D255*65%)+(E255*20%)+(F255*15%)</f>
        <v>89.5</v>
      </c>
      <c r="J255" s="62" t="s">
        <v>271</v>
      </c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  <c r="AB255" s="50"/>
      <c r="AC255" s="50"/>
      <c r="AD255" s="50"/>
      <c r="AE255" s="50"/>
      <c r="AF255" s="50"/>
      <c r="AG255" s="50"/>
      <c r="AH255" s="50"/>
      <c r="AI255" s="50"/>
      <c r="AJ255" s="50"/>
      <c r="AK255" s="50"/>
      <c r="AL255" s="50"/>
      <c r="AM255" s="50"/>
      <c r="AN255" s="50"/>
      <c r="AO255" s="50"/>
      <c r="AP255" s="62" t="s">
        <v>271</v>
      </c>
      <c r="AQ255" s="24"/>
    </row>
    <row r="256" spans="1:43" s="16" customFormat="1" ht="16.5" customHeight="1" x14ac:dyDescent="0.2">
      <c r="A256" s="50">
        <v>2</v>
      </c>
      <c r="B256" s="71">
        <v>18108021</v>
      </c>
      <c r="C256" s="19" t="s">
        <v>272</v>
      </c>
      <c r="D256" s="21">
        <f>SHALAT!AT263</f>
        <v>93.939393939393938</v>
      </c>
      <c r="E256" s="82">
        <f>'TAHSIN-TAHFIDZ'!AT263</f>
        <v>90</v>
      </c>
      <c r="F256" s="73">
        <f>'TA''LIM'!AT263</f>
        <v>100</v>
      </c>
      <c r="G256" s="73"/>
      <c r="H256" s="73"/>
      <c r="I256" s="73">
        <f t="shared" si="6"/>
        <v>94.060606060606062</v>
      </c>
      <c r="J256" s="52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0"/>
      <c r="AB256" s="50"/>
      <c r="AC256" s="50"/>
      <c r="AD256" s="50"/>
      <c r="AE256" s="50"/>
      <c r="AF256" s="50"/>
      <c r="AG256" s="50"/>
      <c r="AH256" s="50"/>
      <c r="AI256" s="50"/>
      <c r="AJ256" s="50"/>
      <c r="AK256" s="50"/>
      <c r="AL256" s="50"/>
      <c r="AM256" s="50"/>
      <c r="AN256" s="50"/>
      <c r="AO256" s="50"/>
      <c r="AP256" s="52"/>
      <c r="AQ256" s="24"/>
    </row>
    <row r="257" spans="1:43" s="16" customFormat="1" ht="16.5" customHeight="1" x14ac:dyDescent="0.2">
      <c r="A257" s="50">
        <v>3</v>
      </c>
      <c r="B257" s="71">
        <v>18108006</v>
      </c>
      <c r="C257" s="19" t="s">
        <v>273</v>
      </c>
      <c r="D257" s="21">
        <f>SHALAT!AT264</f>
        <v>85.714285714285708</v>
      </c>
      <c r="E257" s="82">
        <f>'TAHSIN-TAHFIDZ'!AT264</f>
        <v>80</v>
      </c>
      <c r="F257" s="73">
        <f>'TA''LIM'!AT264</f>
        <v>100</v>
      </c>
      <c r="G257" s="73"/>
      <c r="H257" s="73"/>
      <c r="I257" s="73">
        <f t="shared" si="6"/>
        <v>86.714285714285722</v>
      </c>
      <c r="J257" s="52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  <c r="AB257" s="50"/>
      <c r="AC257" s="50"/>
      <c r="AD257" s="50"/>
      <c r="AE257" s="50"/>
      <c r="AF257" s="50"/>
      <c r="AG257" s="50"/>
      <c r="AH257" s="50"/>
      <c r="AI257" s="50"/>
      <c r="AJ257" s="50"/>
      <c r="AK257" s="50"/>
      <c r="AL257" s="50"/>
      <c r="AM257" s="50"/>
      <c r="AN257" s="50"/>
      <c r="AO257" s="50"/>
      <c r="AP257" s="52"/>
      <c r="AQ257" s="24"/>
    </row>
    <row r="258" spans="1:43" s="16" customFormat="1" ht="16.5" customHeight="1" x14ac:dyDescent="0.2">
      <c r="A258" s="50">
        <v>4</v>
      </c>
      <c r="B258" s="71">
        <v>18101098</v>
      </c>
      <c r="C258" s="19" t="s">
        <v>274</v>
      </c>
      <c r="D258" s="21">
        <f>SHALAT!AT265</f>
        <v>72.727272727272734</v>
      </c>
      <c r="E258" s="82">
        <f>'TAHSIN-TAHFIDZ'!AT265</f>
        <v>100</v>
      </c>
      <c r="F258" s="73">
        <f>'TA''LIM'!AT265</f>
        <v>100</v>
      </c>
      <c r="G258" s="73"/>
      <c r="H258" s="73"/>
      <c r="I258" s="73">
        <f t="shared" si="6"/>
        <v>82.27272727272728</v>
      </c>
      <c r="J258" s="52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  <c r="AB258" s="50"/>
      <c r="AC258" s="50"/>
      <c r="AD258" s="50"/>
      <c r="AE258" s="50"/>
      <c r="AF258" s="50"/>
      <c r="AG258" s="50"/>
      <c r="AH258" s="50"/>
      <c r="AI258" s="50"/>
      <c r="AJ258" s="50"/>
      <c r="AK258" s="50"/>
      <c r="AL258" s="50"/>
      <c r="AM258" s="50"/>
      <c r="AN258" s="50"/>
      <c r="AO258" s="50"/>
      <c r="AP258" s="52"/>
      <c r="AQ258" s="24"/>
    </row>
    <row r="259" spans="1:43" s="16" customFormat="1" ht="16.5" customHeight="1" x14ac:dyDescent="0.2">
      <c r="A259" s="50">
        <v>5</v>
      </c>
      <c r="B259" s="36">
        <v>18103073</v>
      </c>
      <c r="C259" s="19" t="s">
        <v>275</v>
      </c>
      <c r="D259" s="21">
        <f>SHALAT!AT266</f>
        <v>93.939393939393938</v>
      </c>
      <c r="E259" s="82">
        <f>'TAHSIN-TAHFIDZ'!AT266</f>
        <v>100</v>
      </c>
      <c r="F259" s="73">
        <f>'TA''LIM'!AT266</f>
        <v>100</v>
      </c>
      <c r="G259" s="73"/>
      <c r="H259" s="73"/>
      <c r="I259" s="73">
        <f t="shared" si="6"/>
        <v>96.060606060606062</v>
      </c>
      <c r="J259" s="52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  <c r="AB259" s="50"/>
      <c r="AC259" s="50"/>
      <c r="AD259" s="50"/>
      <c r="AE259" s="50"/>
      <c r="AF259" s="50"/>
      <c r="AG259" s="50"/>
      <c r="AH259" s="50"/>
      <c r="AI259" s="50"/>
      <c r="AJ259" s="50"/>
      <c r="AK259" s="50"/>
      <c r="AL259" s="50"/>
      <c r="AM259" s="50"/>
      <c r="AN259" s="50"/>
      <c r="AO259" s="50"/>
      <c r="AP259" s="52"/>
      <c r="AQ259" s="24"/>
    </row>
    <row r="260" spans="1:43" s="16" customFormat="1" ht="16.5" customHeight="1" x14ac:dyDescent="0.2">
      <c r="A260" s="50">
        <v>6</v>
      </c>
      <c r="B260" s="36">
        <v>18104021</v>
      </c>
      <c r="C260" s="19" t="s">
        <v>276</v>
      </c>
      <c r="D260" s="21">
        <f>SHALAT!AT267</f>
        <v>90.909090909090907</v>
      </c>
      <c r="E260" s="82">
        <f>'TAHSIN-TAHFIDZ'!AT267</f>
        <v>90</v>
      </c>
      <c r="F260" s="73">
        <f>'TA''LIM'!AT267</f>
        <v>100</v>
      </c>
      <c r="G260" s="73"/>
      <c r="H260" s="73"/>
      <c r="I260" s="73">
        <f t="shared" si="6"/>
        <v>92.090909090909093</v>
      </c>
      <c r="J260" s="52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  <c r="AB260" s="50"/>
      <c r="AC260" s="50"/>
      <c r="AD260" s="50"/>
      <c r="AE260" s="50"/>
      <c r="AF260" s="50"/>
      <c r="AG260" s="50"/>
      <c r="AH260" s="50"/>
      <c r="AI260" s="50"/>
      <c r="AJ260" s="50"/>
      <c r="AK260" s="50"/>
      <c r="AL260" s="50"/>
      <c r="AM260" s="50"/>
      <c r="AN260" s="50"/>
      <c r="AO260" s="50"/>
      <c r="AP260" s="52"/>
      <c r="AQ260" s="24"/>
    </row>
    <row r="261" spans="1:43" s="16" customFormat="1" ht="16.5" customHeight="1" x14ac:dyDescent="0.2">
      <c r="A261" s="50">
        <v>7</v>
      </c>
      <c r="B261" s="71">
        <v>18104002</v>
      </c>
      <c r="C261" s="19" t="s">
        <v>277</v>
      </c>
      <c r="D261" s="21">
        <f>SHALAT!AT268</f>
        <v>88.407423121968122</v>
      </c>
      <c r="E261" s="82">
        <f>'TAHSIN-TAHFIDZ'!AT268</f>
        <v>96.09375</v>
      </c>
      <c r="F261" s="73">
        <f>'TA''LIM'!AT268</f>
        <v>98.666666666666671</v>
      </c>
      <c r="G261" s="73"/>
      <c r="H261" s="73"/>
      <c r="I261" s="73">
        <f t="shared" si="6"/>
        <v>91.48357502927928</v>
      </c>
      <c r="J261" s="52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0"/>
      <c r="AB261" s="50"/>
      <c r="AC261" s="50"/>
      <c r="AD261" s="50"/>
      <c r="AE261" s="50"/>
      <c r="AF261" s="50"/>
      <c r="AG261" s="50"/>
      <c r="AH261" s="50"/>
      <c r="AI261" s="50"/>
      <c r="AJ261" s="50"/>
      <c r="AK261" s="50"/>
      <c r="AL261" s="50"/>
      <c r="AM261" s="50"/>
      <c r="AN261" s="50"/>
      <c r="AO261" s="50"/>
      <c r="AP261" s="52"/>
      <c r="AQ261" s="24"/>
    </row>
    <row r="262" spans="1:43" s="16" customFormat="1" ht="16.5" customHeight="1" x14ac:dyDescent="0.2">
      <c r="A262" s="50">
        <v>8</v>
      </c>
      <c r="B262" s="71">
        <v>18104005</v>
      </c>
      <c r="C262" s="69" t="s">
        <v>278</v>
      </c>
      <c r="D262" s="21">
        <f>SHALAT!AT269</f>
        <v>88.795445946931295</v>
      </c>
      <c r="E262" s="82">
        <f>'TAHSIN-TAHFIDZ'!AT269</f>
        <v>95.46875</v>
      </c>
      <c r="F262" s="73">
        <f>'TA''LIM'!AT269</f>
        <v>100</v>
      </c>
      <c r="G262" s="73"/>
      <c r="H262" s="73"/>
      <c r="I262" s="73">
        <f>(D262*65%)+(E262*20%)+(F262*15%)</f>
        <v>91.810789865505342</v>
      </c>
      <c r="J262" s="52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  <c r="AB262" s="50"/>
      <c r="AC262" s="50"/>
      <c r="AD262" s="50"/>
      <c r="AE262" s="50"/>
      <c r="AF262" s="50"/>
      <c r="AG262" s="50"/>
      <c r="AH262" s="50"/>
      <c r="AI262" s="50"/>
      <c r="AJ262" s="50"/>
      <c r="AK262" s="50"/>
      <c r="AL262" s="50"/>
      <c r="AM262" s="50"/>
      <c r="AN262" s="50"/>
      <c r="AO262" s="50"/>
      <c r="AP262" s="52"/>
      <c r="AQ262" s="24"/>
    </row>
    <row r="263" spans="1:43" s="16" customFormat="1" ht="16.5" customHeight="1" x14ac:dyDescent="0.2">
      <c r="A263" s="50">
        <v>9</v>
      </c>
      <c r="B263" s="71">
        <v>18108022</v>
      </c>
      <c r="C263" s="19" t="s">
        <v>279</v>
      </c>
      <c r="D263" s="21">
        <f>SHALAT!AT270</f>
        <v>97.692596925133685</v>
      </c>
      <c r="E263" s="82">
        <f>'TAHSIN-TAHFIDZ'!AT270</f>
        <v>98.75</v>
      </c>
      <c r="F263" s="73">
        <f>'TA''LIM'!AT270</f>
        <v>100</v>
      </c>
      <c r="G263" s="73"/>
      <c r="H263" s="73"/>
      <c r="I263" s="73">
        <f t="shared" si="6"/>
        <v>98.250188001336895</v>
      </c>
      <c r="J263" s="52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0"/>
      <c r="AB263" s="50"/>
      <c r="AC263" s="50"/>
      <c r="AD263" s="50"/>
      <c r="AE263" s="50"/>
      <c r="AF263" s="50"/>
      <c r="AG263" s="50"/>
      <c r="AH263" s="50"/>
      <c r="AI263" s="50"/>
      <c r="AJ263" s="50"/>
      <c r="AK263" s="50"/>
      <c r="AL263" s="50"/>
      <c r="AM263" s="50"/>
      <c r="AN263" s="50"/>
      <c r="AO263" s="50"/>
      <c r="AP263" s="52"/>
      <c r="AQ263" s="24"/>
    </row>
    <row r="264" spans="1:43" s="16" customFormat="1" ht="16.5" customHeight="1" x14ac:dyDescent="0.2">
      <c r="A264" s="50">
        <v>10</v>
      </c>
      <c r="B264" s="71">
        <v>18101057</v>
      </c>
      <c r="C264" s="19" t="s">
        <v>280</v>
      </c>
      <c r="D264" s="21">
        <f>SHALAT!AT271</f>
        <v>87.201657391515397</v>
      </c>
      <c r="E264" s="82">
        <f>'TAHSIN-TAHFIDZ'!AT271</f>
        <v>95.46875</v>
      </c>
      <c r="F264" s="73">
        <f>'TA''LIM'!AT271</f>
        <v>98.666666666666671</v>
      </c>
      <c r="G264" s="73"/>
      <c r="H264" s="73"/>
      <c r="I264" s="73">
        <f t="shared" si="6"/>
        <v>90.574827304484998</v>
      </c>
      <c r="J264" s="52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0"/>
      <c r="AB264" s="50"/>
      <c r="AC264" s="50"/>
      <c r="AD264" s="50"/>
      <c r="AE264" s="50"/>
      <c r="AF264" s="50"/>
      <c r="AG264" s="50"/>
      <c r="AH264" s="50"/>
      <c r="AI264" s="50"/>
      <c r="AJ264" s="50"/>
      <c r="AK264" s="50"/>
      <c r="AL264" s="50"/>
      <c r="AM264" s="50"/>
      <c r="AN264" s="50"/>
      <c r="AO264" s="50"/>
      <c r="AP264" s="52"/>
      <c r="AQ264" s="24"/>
    </row>
    <row r="265" spans="1:43" s="16" customFormat="1" ht="16.5" customHeight="1" x14ac:dyDescent="0.2">
      <c r="A265" s="50">
        <v>11</v>
      </c>
      <c r="B265" s="71">
        <v>18108012</v>
      </c>
      <c r="C265" s="19" t="s">
        <v>281</v>
      </c>
      <c r="D265" s="21">
        <f>SHALAT!AT272</f>
        <v>92.276359261653369</v>
      </c>
      <c r="E265" s="82">
        <f>'TAHSIN-TAHFIDZ'!AT272</f>
        <v>90.46875</v>
      </c>
      <c r="F265" s="73">
        <f>'TA''LIM'!AT272</f>
        <v>100</v>
      </c>
      <c r="G265" s="73"/>
      <c r="H265" s="73"/>
      <c r="I265" s="73">
        <f t="shared" si="6"/>
        <v>93.073383520074685</v>
      </c>
      <c r="J265" s="52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0"/>
      <c r="AB265" s="50"/>
      <c r="AC265" s="50"/>
      <c r="AD265" s="50"/>
      <c r="AE265" s="50"/>
      <c r="AF265" s="50"/>
      <c r="AG265" s="50"/>
      <c r="AH265" s="50"/>
      <c r="AI265" s="50"/>
      <c r="AJ265" s="50"/>
      <c r="AK265" s="50"/>
      <c r="AL265" s="50"/>
      <c r="AM265" s="50"/>
      <c r="AN265" s="50"/>
      <c r="AO265" s="50"/>
      <c r="AP265" s="52"/>
      <c r="AQ265" s="24"/>
    </row>
    <row r="266" spans="1:43" s="109" customFormat="1" ht="16.5" hidden="1" customHeight="1" x14ac:dyDescent="0.2">
      <c r="A266" s="99">
        <v>12</v>
      </c>
      <c r="B266" s="100">
        <v>18101094</v>
      </c>
      <c r="C266" s="101" t="s">
        <v>282</v>
      </c>
      <c r="D266" s="103"/>
      <c r="E266" s="113"/>
      <c r="F266" s="114"/>
      <c r="G266" s="114"/>
      <c r="H266" s="114"/>
      <c r="I266" s="114"/>
      <c r="J266" s="105"/>
      <c r="K266" s="99"/>
      <c r="L266" s="99"/>
      <c r="M266" s="99"/>
      <c r="N266" s="99"/>
      <c r="O266" s="99"/>
      <c r="P266" s="99"/>
      <c r="Q266" s="99"/>
      <c r="R266" s="99"/>
      <c r="S266" s="99"/>
      <c r="T266" s="99"/>
      <c r="U266" s="99"/>
      <c r="V266" s="99"/>
      <c r="W266" s="99"/>
      <c r="X266" s="99"/>
      <c r="Y266" s="99"/>
      <c r="Z266" s="99"/>
      <c r="AA266" s="99"/>
      <c r="AB266" s="99"/>
      <c r="AC266" s="99"/>
      <c r="AD266" s="99"/>
      <c r="AE266" s="99"/>
      <c r="AF266" s="99"/>
      <c r="AG266" s="99"/>
      <c r="AH266" s="99"/>
      <c r="AI266" s="99"/>
      <c r="AJ266" s="99"/>
      <c r="AK266" s="99"/>
      <c r="AL266" s="99"/>
      <c r="AM266" s="99"/>
      <c r="AN266" s="99"/>
      <c r="AO266" s="99"/>
      <c r="AP266" s="105"/>
      <c r="AQ266" s="133"/>
    </row>
    <row r="267" spans="1:43" s="16" customFormat="1" ht="16.5" customHeight="1" x14ac:dyDescent="0.2">
      <c r="A267" s="50">
        <v>12</v>
      </c>
      <c r="B267" s="71">
        <v>18101187</v>
      </c>
      <c r="C267" s="19" t="s">
        <v>283</v>
      </c>
      <c r="D267" s="21">
        <f>SHALAT!AT274</f>
        <v>94.593909255420414</v>
      </c>
      <c r="E267" s="82">
        <f>'TAHSIN-TAHFIDZ'!AT274</f>
        <v>95.15625</v>
      </c>
      <c r="F267" s="73">
        <f>'TA''LIM'!AT274</f>
        <v>100</v>
      </c>
      <c r="G267" s="73"/>
      <c r="H267" s="73"/>
      <c r="I267" s="73">
        <f t="shared" si="6"/>
        <v>95.517291016023279</v>
      </c>
      <c r="J267" s="52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0"/>
      <c r="AB267" s="50"/>
      <c r="AC267" s="50"/>
      <c r="AD267" s="50"/>
      <c r="AE267" s="50"/>
      <c r="AF267" s="50"/>
      <c r="AG267" s="50"/>
      <c r="AH267" s="50"/>
      <c r="AI267" s="50"/>
      <c r="AJ267" s="50"/>
      <c r="AK267" s="50"/>
      <c r="AL267" s="50"/>
      <c r="AM267" s="50"/>
      <c r="AN267" s="50"/>
      <c r="AO267" s="50"/>
      <c r="AP267" s="52"/>
      <c r="AQ267" s="24"/>
    </row>
    <row r="268" spans="1:43" s="16" customFormat="1" ht="16.5" customHeight="1" x14ac:dyDescent="0.2">
      <c r="A268" s="50">
        <v>13</v>
      </c>
      <c r="B268" s="71">
        <v>18101021</v>
      </c>
      <c r="C268" s="19" t="s">
        <v>284</v>
      </c>
      <c r="D268" s="21">
        <f>SHALAT!AT275</f>
        <v>85.86421256603812</v>
      </c>
      <c r="E268" s="82">
        <f>'TAHSIN-TAHFIDZ'!AT275</f>
        <v>90.9375</v>
      </c>
      <c r="F268" s="73">
        <f>'TA''LIM'!AT275</f>
        <v>100</v>
      </c>
      <c r="G268" s="73"/>
      <c r="H268" s="73"/>
      <c r="I268" s="73">
        <f t="shared" si="6"/>
        <v>88.999238167924773</v>
      </c>
      <c r="J268" s="52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  <c r="AD268" s="50"/>
      <c r="AE268" s="50"/>
      <c r="AF268" s="50"/>
      <c r="AG268" s="50"/>
      <c r="AH268" s="50"/>
      <c r="AI268" s="50"/>
      <c r="AJ268" s="50"/>
      <c r="AK268" s="50"/>
      <c r="AL268" s="50"/>
      <c r="AM268" s="50"/>
      <c r="AN268" s="50"/>
      <c r="AO268" s="50"/>
      <c r="AP268" s="52"/>
      <c r="AQ268" s="24"/>
    </row>
    <row r="269" spans="1:43" s="16" customFormat="1" ht="16.5" customHeight="1" x14ac:dyDescent="0.2">
      <c r="A269" s="50">
        <v>14</v>
      </c>
      <c r="B269" s="71">
        <v>18103017</v>
      </c>
      <c r="C269" s="69" t="s">
        <v>285</v>
      </c>
      <c r="D269" s="21">
        <f>SHALAT!AT276</f>
        <v>81.965997803101871</v>
      </c>
      <c r="E269" s="82">
        <f>'TAHSIN-TAHFIDZ'!AT276</f>
        <v>90.3125</v>
      </c>
      <c r="F269" s="73">
        <f>'TA''LIM'!AT276</f>
        <v>100</v>
      </c>
      <c r="G269" s="73"/>
      <c r="H269" s="73"/>
      <c r="I269" s="73">
        <f t="shared" si="6"/>
        <v>86.340398572016227</v>
      </c>
      <c r="J269" s="52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  <c r="AB269" s="50"/>
      <c r="AC269" s="50"/>
      <c r="AD269" s="50"/>
      <c r="AE269" s="50"/>
      <c r="AF269" s="50"/>
      <c r="AG269" s="50"/>
      <c r="AH269" s="50"/>
      <c r="AI269" s="50"/>
      <c r="AJ269" s="50"/>
      <c r="AK269" s="50"/>
      <c r="AL269" s="50"/>
      <c r="AM269" s="50"/>
      <c r="AN269" s="50"/>
      <c r="AO269" s="50"/>
      <c r="AP269" s="52"/>
      <c r="AQ269" s="24"/>
    </row>
    <row r="270" spans="1:43" s="16" customFormat="1" ht="16.5" customHeight="1" x14ac:dyDescent="0.2">
      <c r="A270" s="50">
        <v>15</v>
      </c>
      <c r="B270" s="71">
        <v>18102024</v>
      </c>
      <c r="C270" s="69" t="s">
        <v>286</v>
      </c>
      <c r="D270" s="21">
        <f>SHALAT!AT277</f>
        <v>84.236790893179247</v>
      </c>
      <c r="E270" s="82">
        <f>'TAHSIN-TAHFIDZ'!AT277</f>
        <v>94.375</v>
      </c>
      <c r="F270" s="73">
        <f>'TA''LIM'!AT277</f>
        <v>100</v>
      </c>
      <c r="G270" s="73"/>
      <c r="H270" s="73"/>
      <c r="I270" s="73">
        <f t="shared" si="6"/>
        <v>88.628914080566517</v>
      </c>
      <c r="J270" s="52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0"/>
      <c r="AB270" s="50"/>
      <c r="AC270" s="50"/>
      <c r="AD270" s="50"/>
      <c r="AE270" s="50"/>
      <c r="AF270" s="50"/>
      <c r="AG270" s="50"/>
      <c r="AH270" s="50"/>
      <c r="AI270" s="50"/>
      <c r="AJ270" s="50"/>
      <c r="AK270" s="50"/>
      <c r="AL270" s="50"/>
      <c r="AM270" s="50"/>
      <c r="AN270" s="50"/>
      <c r="AO270" s="50"/>
      <c r="AP270" s="52"/>
      <c r="AQ270" s="24"/>
    </row>
    <row r="271" spans="1:43" s="16" customFormat="1" ht="16.5" customHeight="1" x14ac:dyDescent="0.2">
      <c r="A271" s="50">
        <v>16</v>
      </c>
      <c r="B271" s="71">
        <v>18103009</v>
      </c>
      <c r="C271" s="69" t="s">
        <v>287</v>
      </c>
      <c r="D271" s="21">
        <f>SHALAT!AT278</f>
        <v>95.12269242107952</v>
      </c>
      <c r="E271" s="82">
        <f>'TAHSIN-TAHFIDZ'!AT278</f>
        <v>99.375</v>
      </c>
      <c r="F271" s="73">
        <f>'TA''LIM'!AT278</f>
        <v>100</v>
      </c>
      <c r="G271" s="73"/>
      <c r="H271" s="73"/>
      <c r="I271" s="73">
        <f t="shared" si="6"/>
        <v>96.704750073701689</v>
      </c>
      <c r="J271" s="52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0"/>
      <c r="AB271" s="50"/>
      <c r="AC271" s="50"/>
      <c r="AD271" s="50"/>
      <c r="AE271" s="50"/>
      <c r="AF271" s="50"/>
      <c r="AG271" s="50"/>
      <c r="AH271" s="50"/>
      <c r="AI271" s="50"/>
      <c r="AJ271" s="50"/>
      <c r="AK271" s="50"/>
      <c r="AL271" s="50"/>
      <c r="AM271" s="50"/>
      <c r="AN271" s="50"/>
      <c r="AO271" s="50"/>
      <c r="AP271" s="52"/>
      <c r="AQ271" s="24"/>
    </row>
    <row r="272" spans="1:43" s="16" customFormat="1" ht="16.5" customHeight="1" x14ac:dyDescent="0.2">
      <c r="A272" s="50">
        <v>17</v>
      </c>
      <c r="B272" s="71">
        <v>18102061</v>
      </c>
      <c r="C272" s="69" t="s">
        <v>288</v>
      </c>
      <c r="D272" s="21">
        <f>SHALAT!AT279</f>
        <v>92.647838843284759</v>
      </c>
      <c r="E272" s="82">
        <f>'TAHSIN-TAHFIDZ'!AT279</f>
        <v>97.34375</v>
      </c>
      <c r="F272" s="73">
        <f>'TA''LIM'!AT279</f>
        <v>100</v>
      </c>
      <c r="G272" s="73"/>
      <c r="H272" s="73"/>
      <c r="I272" s="73">
        <f t="shared" si="6"/>
        <v>94.6898452481351</v>
      </c>
      <c r="J272" s="52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  <c r="AA272" s="50"/>
      <c r="AB272" s="50"/>
      <c r="AC272" s="50"/>
      <c r="AD272" s="50"/>
      <c r="AE272" s="50"/>
      <c r="AF272" s="50"/>
      <c r="AG272" s="50"/>
      <c r="AH272" s="50"/>
      <c r="AI272" s="50"/>
      <c r="AJ272" s="50"/>
      <c r="AK272" s="50"/>
      <c r="AL272" s="50"/>
      <c r="AM272" s="50"/>
      <c r="AN272" s="50"/>
      <c r="AO272" s="50"/>
      <c r="AP272" s="52"/>
      <c r="AQ272" s="24"/>
    </row>
    <row r="273" spans="1:43" s="16" customFormat="1" ht="16.5" customHeight="1" x14ac:dyDescent="0.2">
      <c r="A273" s="50">
        <v>18</v>
      </c>
      <c r="B273" s="71">
        <v>18101008</v>
      </c>
      <c r="C273" s="69" t="s">
        <v>289</v>
      </c>
      <c r="D273" s="21">
        <f>SHALAT!AT280</f>
        <v>92.847258768827402</v>
      </c>
      <c r="E273" s="82">
        <f>'TAHSIN-TAHFIDZ'!AT280</f>
        <v>99.375</v>
      </c>
      <c r="F273" s="73">
        <f>'TA''LIM'!AT280</f>
        <v>100</v>
      </c>
      <c r="G273" s="73"/>
      <c r="H273" s="73"/>
      <c r="I273" s="73">
        <f t="shared" si="6"/>
        <v>95.225718199737813</v>
      </c>
      <c r="J273" s="52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  <c r="AA273" s="50"/>
      <c r="AB273" s="50"/>
      <c r="AC273" s="50"/>
      <c r="AD273" s="50"/>
      <c r="AE273" s="50"/>
      <c r="AF273" s="50"/>
      <c r="AG273" s="50"/>
      <c r="AH273" s="50"/>
      <c r="AI273" s="50"/>
      <c r="AJ273" s="50"/>
      <c r="AK273" s="50"/>
      <c r="AL273" s="50"/>
      <c r="AM273" s="50"/>
      <c r="AN273" s="50"/>
      <c r="AO273" s="50"/>
      <c r="AP273" s="52"/>
      <c r="AQ273" s="24"/>
    </row>
    <row r="274" spans="1:43" s="16" customFormat="1" ht="16.5" customHeight="1" x14ac:dyDescent="0.2">
      <c r="A274" s="50">
        <v>19</v>
      </c>
      <c r="B274" s="71">
        <v>18103003</v>
      </c>
      <c r="C274" s="69" t="s">
        <v>290</v>
      </c>
      <c r="D274" s="21">
        <f>SHALAT!AT281</f>
        <v>86.09103383000442</v>
      </c>
      <c r="E274" s="82">
        <f>'TAHSIN-TAHFIDZ'!AT281</f>
        <v>94.375</v>
      </c>
      <c r="F274" s="73">
        <f>'TA''LIM'!AT281</f>
        <v>100</v>
      </c>
      <c r="G274" s="73"/>
      <c r="H274" s="73"/>
      <c r="I274" s="73">
        <f t="shared" si="6"/>
        <v>89.834171989502877</v>
      </c>
      <c r="J274" s="52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0"/>
      <c r="AB274" s="50"/>
      <c r="AC274" s="50"/>
      <c r="AD274" s="50"/>
      <c r="AE274" s="50"/>
      <c r="AF274" s="50"/>
      <c r="AG274" s="50"/>
      <c r="AH274" s="50"/>
      <c r="AI274" s="50"/>
      <c r="AJ274" s="50"/>
      <c r="AK274" s="50"/>
      <c r="AL274" s="50"/>
      <c r="AM274" s="50"/>
      <c r="AN274" s="50"/>
      <c r="AO274" s="50"/>
      <c r="AP274" s="52"/>
      <c r="AQ274" s="24"/>
    </row>
    <row r="275" spans="1:43" s="16" customFormat="1" ht="16.5" customHeight="1" x14ac:dyDescent="0.2">
      <c r="A275" s="134" t="s">
        <v>56</v>
      </c>
      <c r="B275" s="134"/>
      <c r="C275" s="134"/>
      <c r="D275" s="134"/>
      <c r="E275" s="134"/>
      <c r="F275" s="134"/>
      <c r="G275" s="134"/>
      <c r="H275" s="134"/>
      <c r="I275" s="157"/>
      <c r="J275" s="52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2"/>
      <c r="AQ275" s="24"/>
    </row>
    <row r="276" spans="1:43" s="16" customFormat="1" ht="16.5" customHeight="1" x14ac:dyDescent="0.2">
      <c r="A276" s="164" t="s">
        <v>0</v>
      </c>
      <c r="B276" s="168" t="s">
        <v>457</v>
      </c>
      <c r="C276" s="165" t="s">
        <v>1</v>
      </c>
      <c r="D276" s="166" t="s">
        <v>52</v>
      </c>
      <c r="E276" s="166" t="s">
        <v>14</v>
      </c>
      <c r="F276" s="167" t="s">
        <v>10</v>
      </c>
      <c r="G276" s="166" t="s">
        <v>11</v>
      </c>
      <c r="H276" s="166" t="s">
        <v>12</v>
      </c>
      <c r="I276" s="166" t="s">
        <v>51</v>
      </c>
      <c r="J276" s="52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2"/>
      <c r="AQ276" s="24"/>
    </row>
    <row r="277" spans="1:43" s="16" customFormat="1" ht="16.5" customHeight="1" x14ac:dyDescent="0.2">
      <c r="A277" s="164"/>
      <c r="B277" s="169"/>
      <c r="C277" s="165"/>
      <c r="D277" s="166"/>
      <c r="E277" s="166"/>
      <c r="F277" s="167"/>
      <c r="G277" s="166"/>
      <c r="H277" s="166"/>
      <c r="I277" s="166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9"/>
      <c r="AQ277" s="24"/>
    </row>
    <row r="278" spans="1:43" s="16" customFormat="1" ht="16.5" customHeight="1" x14ac:dyDescent="0.2">
      <c r="A278" s="50">
        <v>1</v>
      </c>
      <c r="B278" s="71">
        <v>18101070</v>
      </c>
      <c r="C278" s="69" t="s">
        <v>291</v>
      </c>
      <c r="D278" s="21">
        <f>SHALAT!AT285</f>
        <v>81.941840927352374</v>
      </c>
      <c r="E278" s="82">
        <f>'TAHSIN-TAHFIDZ'!AT285</f>
        <v>92.1875</v>
      </c>
      <c r="F278" s="73">
        <f>'TA''LIM'!AT285</f>
        <v>100</v>
      </c>
      <c r="G278" s="73"/>
      <c r="H278" s="73"/>
      <c r="I278" s="73">
        <f t="shared" si="6"/>
        <v>86.699696602779042</v>
      </c>
      <c r="J278" s="64" t="s">
        <v>30</v>
      </c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0"/>
      <c r="AB278" s="50"/>
      <c r="AC278" s="50"/>
      <c r="AD278" s="50"/>
      <c r="AE278" s="50"/>
      <c r="AF278" s="50"/>
      <c r="AG278" s="50"/>
      <c r="AH278" s="50"/>
      <c r="AI278" s="50"/>
      <c r="AJ278" s="50"/>
      <c r="AK278" s="50"/>
      <c r="AL278" s="50"/>
      <c r="AM278" s="50"/>
      <c r="AN278" s="50"/>
      <c r="AO278" s="50"/>
      <c r="AP278" s="64" t="s">
        <v>30</v>
      </c>
      <c r="AQ278" s="24"/>
    </row>
    <row r="279" spans="1:43" s="16" customFormat="1" ht="16.5" customHeight="1" x14ac:dyDescent="0.2">
      <c r="A279" s="50">
        <v>2</v>
      </c>
      <c r="B279" s="71">
        <v>18108002</v>
      </c>
      <c r="C279" s="69" t="s">
        <v>292</v>
      </c>
      <c r="D279" s="21">
        <f>SHALAT!AT286</f>
        <v>87.630700254094435</v>
      </c>
      <c r="E279" s="82">
        <f>'TAHSIN-TAHFIDZ'!AT286</f>
        <v>93.59375</v>
      </c>
      <c r="F279" s="73">
        <f>'TA''LIM'!AT286</f>
        <v>100</v>
      </c>
      <c r="G279" s="73"/>
      <c r="H279" s="73"/>
      <c r="I279" s="73">
        <f t="shared" si="6"/>
        <v>90.678705165161375</v>
      </c>
      <c r="J279" s="52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  <c r="AB279" s="50"/>
      <c r="AC279" s="50"/>
      <c r="AD279" s="50"/>
      <c r="AE279" s="50"/>
      <c r="AF279" s="50"/>
      <c r="AG279" s="50"/>
      <c r="AH279" s="50"/>
      <c r="AI279" s="50"/>
      <c r="AJ279" s="50"/>
      <c r="AK279" s="50"/>
      <c r="AL279" s="50"/>
      <c r="AM279" s="50"/>
      <c r="AN279" s="50"/>
      <c r="AO279" s="50"/>
      <c r="AP279" s="52"/>
      <c r="AQ279" s="24"/>
    </row>
    <row r="280" spans="1:43" s="16" customFormat="1" ht="16.5" customHeight="1" x14ac:dyDescent="0.2">
      <c r="A280" s="50">
        <v>3</v>
      </c>
      <c r="B280" s="71">
        <v>18101085</v>
      </c>
      <c r="C280" s="69" t="s">
        <v>293</v>
      </c>
      <c r="D280" s="21">
        <f>SHALAT!AT287</f>
        <v>91.370546064258036</v>
      </c>
      <c r="E280" s="82">
        <f>'TAHSIN-TAHFIDZ'!AT287</f>
        <v>90.46875</v>
      </c>
      <c r="F280" s="73">
        <f>'TA''LIM'!AT287</f>
        <v>97.333333333333329</v>
      </c>
      <c r="G280" s="73"/>
      <c r="H280" s="73"/>
      <c r="I280" s="73">
        <f t="shared" ref="I280:I334" si="7">(D280*65%)+(E280*20%)+(F280*15%)</f>
        <v>92.084604941767722</v>
      </c>
      <c r="J280" s="52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0"/>
      <c r="AB280" s="50"/>
      <c r="AC280" s="50"/>
      <c r="AD280" s="50"/>
      <c r="AE280" s="50"/>
      <c r="AF280" s="50"/>
      <c r="AG280" s="50"/>
      <c r="AH280" s="50"/>
      <c r="AI280" s="50"/>
      <c r="AJ280" s="50"/>
      <c r="AK280" s="50"/>
      <c r="AL280" s="50"/>
      <c r="AM280" s="50"/>
      <c r="AN280" s="50"/>
      <c r="AO280" s="50"/>
      <c r="AP280" s="52"/>
      <c r="AQ280" s="24"/>
    </row>
    <row r="281" spans="1:43" s="16" customFormat="1" ht="16.5" customHeight="1" x14ac:dyDescent="0.2">
      <c r="A281" s="50">
        <v>4</v>
      </c>
      <c r="B281" s="71">
        <v>18101122</v>
      </c>
      <c r="C281" s="69" t="s">
        <v>294</v>
      </c>
      <c r="D281" s="21">
        <f>SHALAT!AT288</f>
        <v>89.083732171967483</v>
      </c>
      <c r="E281" s="82">
        <f>'TAHSIN-TAHFIDZ'!AT288</f>
        <v>85.625</v>
      </c>
      <c r="F281" s="73">
        <f>'TA''LIM'!AT288</f>
        <v>95.666666666666671</v>
      </c>
      <c r="G281" s="73"/>
      <c r="H281" s="73"/>
      <c r="I281" s="73">
        <f t="shared" si="7"/>
        <v>89.379425911778867</v>
      </c>
      <c r="J281" s="52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  <c r="AB281" s="50"/>
      <c r="AC281" s="50"/>
      <c r="AD281" s="50"/>
      <c r="AE281" s="50"/>
      <c r="AF281" s="50"/>
      <c r="AG281" s="50"/>
      <c r="AH281" s="50"/>
      <c r="AI281" s="50"/>
      <c r="AJ281" s="50"/>
      <c r="AK281" s="50"/>
      <c r="AL281" s="50"/>
      <c r="AM281" s="50"/>
      <c r="AN281" s="50"/>
      <c r="AO281" s="50"/>
      <c r="AP281" s="52"/>
      <c r="AQ281" s="24"/>
    </row>
    <row r="282" spans="1:43" s="16" customFormat="1" ht="16.5" customHeight="1" x14ac:dyDescent="0.2">
      <c r="A282" s="50">
        <v>5</v>
      </c>
      <c r="B282" s="71">
        <v>18102010</v>
      </c>
      <c r="C282" s="69" t="s">
        <v>295</v>
      </c>
      <c r="D282" s="21">
        <f>SHALAT!AT289</f>
        <v>86.440961773005114</v>
      </c>
      <c r="E282" s="82">
        <f>'TAHSIN-TAHFIDZ'!AT289</f>
        <v>90.15625</v>
      </c>
      <c r="F282" s="73">
        <f>'TA''LIM'!AT289</f>
        <v>98.571428571428569</v>
      </c>
      <c r="G282" s="73"/>
      <c r="H282" s="73"/>
      <c r="I282" s="73">
        <f t="shared" si="7"/>
        <v>89.003589438167609</v>
      </c>
      <c r="J282" s="52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0"/>
      <c r="AB282" s="50"/>
      <c r="AC282" s="50"/>
      <c r="AD282" s="50"/>
      <c r="AE282" s="50"/>
      <c r="AF282" s="50"/>
      <c r="AG282" s="50"/>
      <c r="AH282" s="50"/>
      <c r="AI282" s="50"/>
      <c r="AJ282" s="50"/>
      <c r="AK282" s="50"/>
      <c r="AL282" s="50"/>
      <c r="AM282" s="50"/>
      <c r="AN282" s="50"/>
      <c r="AO282" s="50"/>
      <c r="AP282" s="52"/>
      <c r="AQ282" s="24"/>
    </row>
    <row r="283" spans="1:43" s="16" customFormat="1" ht="16.5" customHeight="1" x14ac:dyDescent="0.2">
      <c r="A283" s="50">
        <v>6</v>
      </c>
      <c r="B283" s="71">
        <v>18102029</v>
      </c>
      <c r="C283" s="69" t="s">
        <v>296</v>
      </c>
      <c r="D283" s="21">
        <f>SHALAT!AT290</f>
        <v>82.737211807800037</v>
      </c>
      <c r="E283" s="82">
        <f>'TAHSIN-TAHFIDZ'!AT290</f>
        <v>85.46875</v>
      </c>
      <c r="F283" s="73">
        <f>'TA''LIM'!AT290</f>
        <v>91.1111111111111</v>
      </c>
      <c r="G283" s="73"/>
      <c r="H283" s="73"/>
      <c r="I283" s="73">
        <f t="shared" si="7"/>
        <v>84.539604341736691</v>
      </c>
      <c r="J283" s="52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  <c r="AA283" s="50"/>
      <c r="AB283" s="50"/>
      <c r="AC283" s="50"/>
      <c r="AD283" s="50"/>
      <c r="AE283" s="50"/>
      <c r="AF283" s="50"/>
      <c r="AG283" s="50"/>
      <c r="AH283" s="50"/>
      <c r="AI283" s="50"/>
      <c r="AJ283" s="50"/>
      <c r="AK283" s="50"/>
      <c r="AL283" s="50"/>
      <c r="AM283" s="50"/>
      <c r="AN283" s="50"/>
      <c r="AO283" s="50"/>
      <c r="AP283" s="52"/>
      <c r="AQ283" s="24"/>
    </row>
    <row r="284" spans="1:43" s="16" customFormat="1" ht="16.5" customHeight="1" x14ac:dyDescent="0.2">
      <c r="A284" s="50">
        <v>7</v>
      </c>
      <c r="B284" s="71">
        <v>18101059</v>
      </c>
      <c r="C284" s="69" t="s">
        <v>297</v>
      </c>
      <c r="D284" s="21">
        <f>SHALAT!AT291</f>
        <v>95.876650582532932</v>
      </c>
      <c r="E284" s="82">
        <f>'TAHSIN-TAHFIDZ'!AT291</f>
        <v>95.3125</v>
      </c>
      <c r="F284" s="73">
        <f>'TA''LIM'!AT291</f>
        <v>100</v>
      </c>
      <c r="G284" s="73"/>
      <c r="H284" s="73"/>
      <c r="I284" s="73">
        <f t="shared" si="7"/>
        <v>96.382322878646406</v>
      </c>
      <c r="J284" s="52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50"/>
      <c r="AB284" s="50"/>
      <c r="AC284" s="50"/>
      <c r="AD284" s="50"/>
      <c r="AE284" s="50"/>
      <c r="AF284" s="50"/>
      <c r="AG284" s="50"/>
      <c r="AH284" s="50"/>
      <c r="AI284" s="50"/>
      <c r="AJ284" s="50"/>
      <c r="AK284" s="50"/>
      <c r="AL284" s="50"/>
      <c r="AM284" s="50"/>
      <c r="AN284" s="50"/>
      <c r="AO284" s="50"/>
      <c r="AP284" s="52"/>
      <c r="AQ284" s="24"/>
    </row>
    <row r="285" spans="1:43" s="16" customFormat="1" ht="16.5" customHeight="1" x14ac:dyDescent="0.2">
      <c r="A285" s="50">
        <v>8</v>
      </c>
      <c r="B285" s="36">
        <v>18104022</v>
      </c>
      <c r="C285" s="19" t="s">
        <v>298</v>
      </c>
      <c r="D285" s="21">
        <f>SHALAT!AT292</f>
        <v>85.141612200435731</v>
      </c>
      <c r="E285" s="82">
        <f>'TAHSIN-TAHFIDZ'!AT292</f>
        <v>89.21875</v>
      </c>
      <c r="F285" s="73">
        <f>'TA''LIM'!AT292</f>
        <v>100</v>
      </c>
      <c r="G285" s="73"/>
      <c r="H285" s="73"/>
      <c r="I285" s="73">
        <f t="shared" si="7"/>
        <v>88.185797930283229</v>
      </c>
      <c r="J285" s="52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  <c r="AA285" s="50"/>
      <c r="AB285" s="50"/>
      <c r="AC285" s="50"/>
      <c r="AD285" s="50"/>
      <c r="AE285" s="50"/>
      <c r="AF285" s="50"/>
      <c r="AG285" s="50"/>
      <c r="AH285" s="50"/>
      <c r="AI285" s="50"/>
      <c r="AJ285" s="50"/>
      <c r="AK285" s="50"/>
      <c r="AL285" s="50"/>
      <c r="AM285" s="50"/>
      <c r="AN285" s="50"/>
      <c r="AO285" s="50"/>
      <c r="AP285" s="52"/>
      <c r="AQ285" s="24"/>
    </row>
    <row r="286" spans="1:43" s="16" customFormat="1" ht="16.5" customHeight="1" x14ac:dyDescent="0.2">
      <c r="A286" s="50">
        <v>9</v>
      </c>
      <c r="B286" s="71">
        <v>18101079</v>
      </c>
      <c r="C286" s="69" t="s">
        <v>299</v>
      </c>
      <c r="D286" s="21">
        <f>SHALAT!AT293</f>
        <v>75.097249466997368</v>
      </c>
      <c r="E286" s="82">
        <f>'TAHSIN-TAHFIDZ'!AT293</f>
        <v>83.59375</v>
      </c>
      <c r="F286" s="73">
        <f>'TA''LIM'!AT293</f>
        <v>97.333333333333329</v>
      </c>
      <c r="G286" s="73"/>
      <c r="H286" s="73"/>
      <c r="I286" s="73">
        <f t="shared" si="7"/>
        <v>80.131962153548287</v>
      </c>
      <c r="J286" s="52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  <c r="AF286" s="50"/>
      <c r="AG286" s="50"/>
      <c r="AH286" s="50"/>
      <c r="AI286" s="50"/>
      <c r="AJ286" s="50"/>
      <c r="AK286" s="50"/>
      <c r="AL286" s="50"/>
      <c r="AM286" s="50"/>
      <c r="AN286" s="50"/>
      <c r="AO286" s="50"/>
      <c r="AP286" s="52"/>
      <c r="AQ286" s="24"/>
    </row>
    <row r="287" spans="1:43" s="16" customFormat="1" ht="16.5" customHeight="1" x14ac:dyDescent="0.2">
      <c r="A287" s="50">
        <v>10</v>
      </c>
      <c r="B287" s="36">
        <v>18101206</v>
      </c>
      <c r="C287" s="19" t="s">
        <v>300</v>
      </c>
      <c r="D287" s="21">
        <f>SHALAT!AT294</f>
        <v>96.748120300751879</v>
      </c>
      <c r="E287" s="82">
        <f>'TAHSIN-TAHFIDZ'!AT294</f>
        <v>100</v>
      </c>
      <c r="F287" s="73">
        <f>'TA''LIM'!AT294</f>
        <v>100</v>
      </c>
      <c r="G287" s="73"/>
      <c r="H287" s="73"/>
      <c r="I287" s="73">
        <f t="shared" si="7"/>
        <v>97.886278195488728</v>
      </c>
      <c r="J287" s="52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0"/>
      <c r="AB287" s="50"/>
      <c r="AC287" s="50"/>
      <c r="AD287" s="50"/>
      <c r="AE287" s="50"/>
      <c r="AF287" s="50"/>
      <c r="AG287" s="50"/>
      <c r="AH287" s="50"/>
      <c r="AI287" s="50"/>
      <c r="AJ287" s="50"/>
      <c r="AK287" s="50"/>
      <c r="AL287" s="50"/>
      <c r="AM287" s="50"/>
      <c r="AN287" s="50"/>
      <c r="AO287" s="50"/>
      <c r="AP287" s="52"/>
      <c r="AQ287" s="24"/>
    </row>
    <row r="288" spans="1:43" s="16" customFormat="1" ht="16.5" customHeight="1" x14ac:dyDescent="0.2">
      <c r="A288" s="50">
        <v>11</v>
      </c>
      <c r="B288" s="71">
        <v>18103027</v>
      </c>
      <c r="C288" s="69" t="s">
        <v>301</v>
      </c>
      <c r="D288" s="21">
        <f>SHALAT!AT295</f>
        <v>86.941543206249094</v>
      </c>
      <c r="E288" s="82">
        <f>'TAHSIN-TAHFIDZ'!AT295</f>
        <v>91.40625</v>
      </c>
      <c r="F288" s="73">
        <f>'TA''LIM'!AT295</f>
        <v>98.666666666666671</v>
      </c>
      <c r="G288" s="73"/>
      <c r="H288" s="73"/>
      <c r="I288" s="73">
        <f t="shared" si="7"/>
        <v>89.593253084061914</v>
      </c>
      <c r="J288" s="52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  <c r="AB288" s="50"/>
      <c r="AC288" s="50"/>
      <c r="AD288" s="50"/>
      <c r="AE288" s="50"/>
      <c r="AF288" s="50"/>
      <c r="AG288" s="50"/>
      <c r="AH288" s="50"/>
      <c r="AI288" s="50"/>
      <c r="AJ288" s="50"/>
      <c r="AK288" s="50"/>
      <c r="AL288" s="50"/>
      <c r="AM288" s="50"/>
      <c r="AN288" s="50"/>
      <c r="AO288" s="50"/>
      <c r="AP288" s="52"/>
      <c r="AQ288" s="24"/>
    </row>
    <row r="289" spans="1:43" s="16" customFormat="1" ht="16.5" customHeight="1" x14ac:dyDescent="0.2">
      <c r="A289" s="50">
        <v>12</v>
      </c>
      <c r="B289" s="36">
        <v>18101210</v>
      </c>
      <c r="C289" s="19" t="s">
        <v>302</v>
      </c>
      <c r="D289" s="21">
        <f>SHALAT!AT296</f>
        <v>99.537337662337663</v>
      </c>
      <c r="E289" s="82">
        <f>'TAHSIN-TAHFIDZ'!AT296</f>
        <v>100</v>
      </c>
      <c r="F289" s="73">
        <f>'TA''LIM'!AT296</f>
        <v>100</v>
      </c>
      <c r="G289" s="73"/>
      <c r="H289" s="73"/>
      <c r="I289" s="73">
        <f t="shared" si="7"/>
        <v>99.69926948051949</v>
      </c>
      <c r="J289" s="52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  <c r="AA289" s="50"/>
      <c r="AB289" s="50"/>
      <c r="AC289" s="50"/>
      <c r="AD289" s="50"/>
      <c r="AE289" s="50"/>
      <c r="AF289" s="50"/>
      <c r="AG289" s="50"/>
      <c r="AH289" s="50"/>
      <c r="AI289" s="50"/>
      <c r="AJ289" s="50"/>
      <c r="AK289" s="50"/>
      <c r="AL289" s="50"/>
      <c r="AM289" s="50"/>
      <c r="AN289" s="50"/>
      <c r="AO289" s="50"/>
      <c r="AP289" s="52"/>
      <c r="AQ289" s="24"/>
    </row>
    <row r="290" spans="1:43" s="16" customFormat="1" ht="16.5" customHeight="1" x14ac:dyDescent="0.2">
      <c r="A290" s="50">
        <v>13</v>
      </c>
      <c r="B290" s="71">
        <v>18101062</v>
      </c>
      <c r="C290" s="69" t="s">
        <v>303</v>
      </c>
      <c r="D290" s="21">
        <f>SHALAT!AT297</f>
        <v>75.984217544319847</v>
      </c>
      <c r="E290" s="82">
        <f>'TAHSIN-TAHFIDZ'!AT297</f>
        <v>87.03125</v>
      </c>
      <c r="F290" s="73">
        <f>'TA''LIM'!AT297</f>
        <v>96</v>
      </c>
      <c r="G290" s="73"/>
      <c r="H290" s="73"/>
      <c r="I290" s="73">
        <f t="shared" si="7"/>
        <v>81.195991403807909</v>
      </c>
      <c r="J290" s="52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  <c r="AA290" s="50"/>
      <c r="AB290" s="50"/>
      <c r="AC290" s="50"/>
      <c r="AD290" s="50"/>
      <c r="AE290" s="50"/>
      <c r="AF290" s="50"/>
      <c r="AG290" s="50"/>
      <c r="AH290" s="50"/>
      <c r="AI290" s="50"/>
      <c r="AJ290" s="50"/>
      <c r="AK290" s="50"/>
      <c r="AL290" s="50"/>
      <c r="AM290" s="50"/>
      <c r="AN290" s="50"/>
      <c r="AO290" s="50"/>
      <c r="AP290" s="52"/>
      <c r="AQ290" s="24"/>
    </row>
    <row r="291" spans="1:43" s="16" customFormat="1" ht="16.5" customHeight="1" x14ac:dyDescent="0.2">
      <c r="A291" s="50">
        <v>14</v>
      </c>
      <c r="B291" s="71">
        <v>18102060</v>
      </c>
      <c r="C291" s="69" t="s">
        <v>304</v>
      </c>
      <c r="D291" s="21">
        <f>SHALAT!AT298</f>
        <v>95.119062595375553</v>
      </c>
      <c r="E291" s="82">
        <f>'TAHSIN-TAHFIDZ'!AT298</f>
        <v>96.875</v>
      </c>
      <c r="F291" s="73">
        <f>'TA''LIM'!AT298</f>
        <v>98.666666666666671</v>
      </c>
      <c r="G291" s="73"/>
      <c r="H291" s="73"/>
      <c r="I291" s="73">
        <f t="shared" si="7"/>
        <v>96.002390686994104</v>
      </c>
      <c r="J291" s="52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  <c r="AA291" s="50"/>
      <c r="AB291" s="50"/>
      <c r="AC291" s="50"/>
      <c r="AD291" s="50"/>
      <c r="AE291" s="50"/>
      <c r="AF291" s="50"/>
      <c r="AG291" s="50"/>
      <c r="AH291" s="50"/>
      <c r="AI291" s="50"/>
      <c r="AJ291" s="50"/>
      <c r="AK291" s="50"/>
      <c r="AL291" s="50"/>
      <c r="AM291" s="50"/>
      <c r="AN291" s="50"/>
      <c r="AO291" s="50"/>
      <c r="AP291" s="52"/>
      <c r="AQ291" s="24"/>
    </row>
    <row r="292" spans="1:43" s="16" customFormat="1" ht="16.5" customHeight="1" x14ac:dyDescent="0.2">
      <c r="A292" s="50">
        <v>15</v>
      </c>
      <c r="B292" s="71">
        <v>18102011</v>
      </c>
      <c r="C292" s="69" t="s">
        <v>305</v>
      </c>
      <c r="D292" s="21">
        <f>SHALAT!AT299</f>
        <v>81.637541467056451</v>
      </c>
      <c r="E292" s="82">
        <f>'TAHSIN-TAHFIDZ'!AT299</f>
        <v>92.1875</v>
      </c>
      <c r="F292" s="73">
        <f>'TA''LIM'!AT299</f>
        <v>100</v>
      </c>
      <c r="G292" s="73"/>
      <c r="H292" s="73"/>
      <c r="I292" s="73">
        <f t="shared" si="7"/>
        <v>86.501901953586696</v>
      </c>
      <c r="J292" s="52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  <c r="AA292" s="50"/>
      <c r="AB292" s="50"/>
      <c r="AC292" s="50"/>
      <c r="AD292" s="50"/>
      <c r="AE292" s="50"/>
      <c r="AF292" s="50"/>
      <c r="AG292" s="50"/>
      <c r="AH292" s="50"/>
      <c r="AI292" s="50"/>
      <c r="AJ292" s="50"/>
      <c r="AK292" s="50"/>
      <c r="AL292" s="50"/>
      <c r="AM292" s="50"/>
      <c r="AN292" s="50"/>
      <c r="AO292" s="50"/>
      <c r="AP292" s="52"/>
      <c r="AQ292" s="24"/>
    </row>
    <row r="293" spans="1:43" s="16" customFormat="1" ht="16.5" customHeight="1" x14ac:dyDescent="0.2">
      <c r="A293" s="50">
        <v>16</v>
      </c>
      <c r="B293" s="71">
        <v>18103021</v>
      </c>
      <c r="C293" s="69" t="s">
        <v>306</v>
      </c>
      <c r="D293" s="21">
        <f>SHALAT!AT300</f>
        <v>91.312798167700123</v>
      </c>
      <c r="E293" s="82">
        <f>'TAHSIN-TAHFIDZ'!AT300</f>
        <v>93.28125</v>
      </c>
      <c r="F293" s="73">
        <f>'TA''LIM'!AT300</f>
        <v>100</v>
      </c>
      <c r="G293" s="73"/>
      <c r="H293" s="73"/>
      <c r="I293" s="73">
        <f t="shared" si="7"/>
        <v>93.009568809005088</v>
      </c>
      <c r="J293" s="52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  <c r="AA293" s="50"/>
      <c r="AB293" s="50"/>
      <c r="AC293" s="50"/>
      <c r="AD293" s="50"/>
      <c r="AE293" s="50"/>
      <c r="AF293" s="50"/>
      <c r="AG293" s="50"/>
      <c r="AH293" s="50"/>
      <c r="AI293" s="50"/>
      <c r="AJ293" s="50"/>
      <c r="AK293" s="50"/>
      <c r="AL293" s="50"/>
      <c r="AM293" s="50"/>
      <c r="AN293" s="50"/>
      <c r="AO293" s="50"/>
      <c r="AP293" s="52"/>
      <c r="AQ293" s="24"/>
    </row>
    <row r="294" spans="1:43" s="16" customFormat="1" ht="16.5" customHeight="1" x14ac:dyDescent="0.2">
      <c r="A294" s="50">
        <v>17</v>
      </c>
      <c r="B294" s="36">
        <v>18101199</v>
      </c>
      <c r="C294" s="19" t="s">
        <v>307</v>
      </c>
      <c r="D294" s="21">
        <f>SHALAT!AT301</f>
        <v>98.598685265351932</v>
      </c>
      <c r="E294" s="82">
        <f>'TAHSIN-TAHFIDZ'!AT301</f>
        <v>100</v>
      </c>
      <c r="F294" s="73">
        <f>'TA''LIM'!AT301</f>
        <v>98.666666666666671</v>
      </c>
      <c r="G294" s="73"/>
      <c r="H294" s="73"/>
      <c r="I294" s="73">
        <f>(D294*65%)+(E294*20%)+(F294*15%)</f>
        <v>98.889145422478762</v>
      </c>
      <c r="J294" s="52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  <c r="AA294" s="50"/>
      <c r="AB294" s="50"/>
      <c r="AC294" s="50"/>
      <c r="AD294" s="50"/>
      <c r="AE294" s="50"/>
      <c r="AF294" s="50"/>
      <c r="AG294" s="50"/>
      <c r="AH294" s="50"/>
      <c r="AI294" s="50"/>
      <c r="AJ294" s="50"/>
      <c r="AK294" s="50"/>
      <c r="AL294" s="50"/>
      <c r="AM294" s="50"/>
      <c r="AN294" s="50"/>
      <c r="AO294" s="50"/>
      <c r="AP294" s="52"/>
      <c r="AQ294" s="24"/>
    </row>
    <row r="295" spans="1:43" s="16" customFormat="1" ht="16.5" customHeight="1" x14ac:dyDescent="0.2">
      <c r="A295" s="50">
        <v>18</v>
      </c>
      <c r="B295" s="71">
        <v>18101003</v>
      </c>
      <c r="C295" s="69" t="s">
        <v>308</v>
      </c>
      <c r="D295" s="21">
        <f>SHALAT!AT302</f>
        <v>95.679810385692747</v>
      </c>
      <c r="E295" s="82">
        <f>'TAHSIN-TAHFIDZ'!AT302</f>
        <v>93.125</v>
      </c>
      <c r="F295" s="73">
        <f>'TA''LIM'!AT302</f>
        <v>100</v>
      </c>
      <c r="G295" s="73"/>
      <c r="H295" s="73"/>
      <c r="I295" s="73">
        <f t="shared" si="7"/>
        <v>95.816876750700288</v>
      </c>
      <c r="J295" s="52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  <c r="AA295" s="50"/>
      <c r="AB295" s="50"/>
      <c r="AC295" s="50"/>
      <c r="AD295" s="50"/>
      <c r="AE295" s="50"/>
      <c r="AF295" s="50"/>
      <c r="AG295" s="50"/>
      <c r="AH295" s="50"/>
      <c r="AI295" s="50"/>
      <c r="AJ295" s="50"/>
      <c r="AK295" s="50"/>
      <c r="AL295" s="50"/>
      <c r="AM295" s="50"/>
      <c r="AN295" s="50"/>
      <c r="AO295" s="50"/>
      <c r="AP295" s="52"/>
      <c r="AQ295" s="24"/>
    </row>
    <row r="296" spans="1:43" s="16" customFormat="1" ht="16.5" customHeight="1" x14ac:dyDescent="0.2">
      <c r="A296" s="50">
        <v>19</v>
      </c>
      <c r="B296" s="71">
        <v>18101060</v>
      </c>
      <c r="C296" s="69" t="s">
        <v>309</v>
      </c>
      <c r="D296" s="21">
        <f>SHALAT!AT303</f>
        <v>89.280806339629876</v>
      </c>
      <c r="E296" s="82">
        <f>'TAHSIN-TAHFIDZ'!AT303</f>
        <v>96.5625</v>
      </c>
      <c r="F296" s="73">
        <f>'TA''LIM'!AT303</f>
        <v>100</v>
      </c>
      <c r="G296" s="73"/>
      <c r="H296" s="73"/>
      <c r="I296" s="73">
        <f t="shared" si="7"/>
        <v>92.345024120759419</v>
      </c>
      <c r="J296" s="52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  <c r="AA296" s="50"/>
      <c r="AB296" s="50"/>
      <c r="AC296" s="50"/>
      <c r="AD296" s="50"/>
      <c r="AE296" s="50"/>
      <c r="AF296" s="50"/>
      <c r="AG296" s="50"/>
      <c r="AH296" s="50"/>
      <c r="AI296" s="50"/>
      <c r="AJ296" s="50"/>
      <c r="AK296" s="50"/>
      <c r="AL296" s="50"/>
      <c r="AM296" s="50"/>
      <c r="AN296" s="50"/>
      <c r="AO296" s="50"/>
      <c r="AP296" s="52"/>
      <c r="AQ296" s="24"/>
    </row>
    <row r="297" spans="1:43" s="16" customFormat="1" ht="16.5" customHeight="1" x14ac:dyDescent="0.2">
      <c r="A297" s="50">
        <v>20</v>
      </c>
      <c r="B297" s="71">
        <v>18103024</v>
      </c>
      <c r="C297" s="69" t="s">
        <v>310</v>
      </c>
      <c r="D297" s="21">
        <f>SHALAT!AT304</f>
        <v>97.565998815998825</v>
      </c>
      <c r="E297" s="82">
        <f>'TAHSIN-TAHFIDZ'!AT304</f>
        <v>99.375</v>
      </c>
      <c r="F297" s="73">
        <f>'TA''LIM'!AT304</f>
        <v>98.666666666666671</v>
      </c>
      <c r="G297" s="73"/>
      <c r="H297" s="73"/>
      <c r="I297" s="73">
        <f t="shared" si="7"/>
        <v>98.092899230399226</v>
      </c>
      <c r="J297" s="52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50"/>
      <c r="AB297" s="50"/>
      <c r="AC297" s="50"/>
      <c r="AD297" s="50"/>
      <c r="AE297" s="50"/>
      <c r="AF297" s="50"/>
      <c r="AG297" s="50"/>
      <c r="AH297" s="50"/>
      <c r="AI297" s="50"/>
      <c r="AJ297" s="50"/>
      <c r="AK297" s="50"/>
      <c r="AL297" s="50"/>
      <c r="AM297" s="50"/>
      <c r="AN297" s="50"/>
      <c r="AO297" s="50"/>
      <c r="AP297" s="52"/>
      <c r="AQ297" s="24"/>
    </row>
    <row r="298" spans="1:43" s="16" customFormat="1" ht="16.5" customHeight="1" x14ac:dyDescent="0.2">
      <c r="A298" s="50">
        <v>21</v>
      </c>
      <c r="B298" s="71">
        <v>18101135</v>
      </c>
      <c r="C298" s="69" t="s">
        <v>311</v>
      </c>
      <c r="D298" s="21">
        <f>SHALAT!AT305</f>
        <v>87.998791358705162</v>
      </c>
      <c r="E298" s="82">
        <f>'TAHSIN-TAHFIDZ'!AT305</f>
        <v>94.84375</v>
      </c>
      <c r="F298" s="73">
        <f>'TA''LIM'!AT305</f>
        <v>100</v>
      </c>
      <c r="G298" s="73"/>
      <c r="H298" s="73"/>
      <c r="I298" s="73">
        <f t="shared" si="7"/>
        <v>91.167964383158363</v>
      </c>
      <c r="J298" s="59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  <c r="AA298" s="50"/>
      <c r="AB298" s="50"/>
      <c r="AC298" s="50"/>
      <c r="AD298" s="50"/>
      <c r="AE298" s="50"/>
      <c r="AF298" s="50"/>
      <c r="AG298" s="50"/>
      <c r="AH298" s="50"/>
      <c r="AI298" s="50"/>
      <c r="AJ298" s="50"/>
      <c r="AK298" s="50"/>
      <c r="AL298" s="50"/>
      <c r="AM298" s="50"/>
      <c r="AN298" s="50"/>
      <c r="AO298" s="50"/>
      <c r="AP298" s="59"/>
      <c r="AQ298" s="24"/>
    </row>
    <row r="299" spans="1:43" s="16" customFormat="1" ht="16.5" customHeight="1" x14ac:dyDescent="0.2">
      <c r="A299" s="50">
        <v>22</v>
      </c>
      <c r="B299" s="36">
        <v>18101205</v>
      </c>
      <c r="C299" s="19" t="s">
        <v>312</v>
      </c>
      <c r="D299" s="21">
        <f>SHALAT!AT306</f>
        <v>96.125905583340753</v>
      </c>
      <c r="E299" s="82">
        <f>'TAHSIN-TAHFIDZ'!AT306</f>
        <v>99.375</v>
      </c>
      <c r="F299" s="73">
        <f>'TA''LIM'!AT306</f>
        <v>100</v>
      </c>
      <c r="G299" s="73"/>
      <c r="H299" s="73"/>
      <c r="I299" s="73">
        <f>(D299*65%)+(E299*20%)+(F299*15%)</f>
        <v>97.356838629171492</v>
      </c>
      <c r="J299" s="66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  <c r="AA299" s="65"/>
      <c r="AB299" s="65"/>
      <c r="AC299" s="65"/>
      <c r="AD299" s="65"/>
      <c r="AE299" s="65"/>
      <c r="AF299" s="65"/>
      <c r="AG299" s="65"/>
      <c r="AH299" s="65"/>
      <c r="AI299" s="65"/>
      <c r="AJ299" s="65"/>
      <c r="AK299" s="65"/>
      <c r="AL299" s="65"/>
      <c r="AM299" s="65"/>
      <c r="AN299" s="65"/>
      <c r="AO299" s="65"/>
      <c r="AP299" s="66"/>
      <c r="AQ299" s="24"/>
    </row>
    <row r="300" spans="1:43" s="16" customFormat="1" ht="16.5" customHeight="1" x14ac:dyDescent="0.2">
      <c r="A300" s="134" t="s">
        <v>447</v>
      </c>
      <c r="B300" s="134"/>
      <c r="C300" s="134"/>
      <c r="D300" s="134"/>
      <c r="E300" s="134"/>
      <c r="F300" s="134"/>
      <c r="G300" s="134"/>
      <c r="H300" s="134"/>
      <c r="I300" s="157"/>
      <c r="J300" s="66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66"/>
      <c r="AQ300" s="24"/>
    </row>
    <row r="301" spans="1:43" s="16" customFormat="1" ht="16.5" customHeight="1" x14ac:dyDescent="0.2">
      <c r="A301" s="164" t="s">
        <v>0</v>
      </c>
      <c r="B301" s="168" t="s">
        <v>457</v>
      </c>
      <c r="C301" s="165" t="s">
        <v>1</v>
      </c>
      <c r="D301" s="166" t="s">
        <v>52</v>
      </c>
      <c r="E301" s="166" t="s">
        <v>14</v>
      </c>
      <c r="F301" s="167" t="s">
        <v>10</v>
      </c>
      <c r="G301" s="166" t="s">
        <v>11</v>
      </c>
      <c r="H301" s="166" t="s">
        <v>12</v>
      </c>
      <c r="I301" s="166" t="s">
        <v>51</v>
      </c>
      <c r="J301" s="66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66"/>
      <c r="AQ301" s="24"/>
    </row>
    <row r="302" spans="1:43" s="16" customFormat="1" ht="16.5" customHeight="1" x14ac:dyDescent="0.2">
      <c r="A302" s="164"/>
      <c r="B302" s="169"/>
      <c r="C302" s="165"/>
      <c r="D302" s="166"/>
      <c r="E302" s="166"/>
      <c r="F302" s="167"/>
      <c r="G302" s="166"/>
      <c r="H302" s="166"/>
      <c r="I302" s="166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67"/>
      <c r="AQ302" s="24"/>
    </row>
    <row r="303" spans="1:43" s="16" customFormat="1" ht="16.5" customHeight="1" x14ac:dyDescent="0.2">
      <c r="A303" s="50">
        <v>1</v>
      </c>
      <c r="B303" s="71">
        <v>18103002</v>
      </c>
      <c r="C303" s="69" t="s">
        <v>395</v>
      </c>
      <c r="D303" s="21">
        <f>SHALAT!AT310</f>
        <v>73.032545156140145</v>
      </c>
      <c r="E303" s="82">
        <f>'TAHSIN-TAHFIDZ'!AT310</f>
        <v>81.71875</v>
      </c>
      <c r="F303" s="73">
        <f>'TA''LIM'!AT310</f>
        <v>93.333333333333329</v>
      </c>
      <c r="G303" s="73"/>
      <c r="H303" s="73"/>
      <c r="I303" s="73">
        <f t="shared" si="7"/>
        <v>77.814904351491094</v>
      </c>
      <c r="J303" s="62" t="s">
        <v>313</v>
      </c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  <c r="AA303" s="50"/>
      <c r="AB303" s="50"/>
      <c r="AC303" s="50"/>
      <c r="AD303" s="50"/>
      <c r="AE303" s="50"/>
      <c r="AF303" s="50"/>
      <c r="AG303" s="50"/>
      <c r="AH303" s="50"/>
      <c r="AI303" s="50"/>
      <c r="AJ303" s="50"/>
      <c r="AK303" s="50"/>
      <c r="AL303" s="50"/>
      <c r="AM303" s="50"/>
      <c r="AN303" s="50"/>
      <c r="AO303" s="50"/>
      <c r="AP303" s="67"/>
      <c r="AQ303" s="24"/>
    </row>
    <row r="304" spans="1:43" s="16" customFormat="1" ht="16.5" customHeight="1" x14ac:dyDescent="0.2">
      <c r="A304" s="50">
        <v>2</v>
      </c>
      <c r="B304" s="71">
        <v>18103012</v>
      </c>
      <c r="C304" s="69" t="s">
        <v>397</v>
      </c>
      <c r="D304" s="21">
        <f>SHALAT!AT311</f>
        <v>96.662596662596656</v>
      </c>
      <c r="E304" s="82">
        <f>'TAHSIN-TAHFIDZ'!AT311</f>
        <v>93.90625</v>
      </c>
      <c r="F304" s="73">
        <f>'TA''LIM'!AT311</f>
        <v>98.333333333333329</v>
      </c>
      <c r="G304" s="73"/>
      <c r="H304" s="73"/>
      <c r="I304" s="73">
        <f t="shared" si="7"/>
        <v>96.361937830687822</v>
      </c>
      <c r="J304" s="67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  <c r="AC304" s="50"/>
      <c r="AD304" s="50"/>
      <c r="AE304" s="50"/>
      <c r="AF304" s="50"/>
      <c r="AG304" s="50"/>
      <c r="AH304" s="50"/>
      <c r="AI304" s="50"/>
      <c r="AJ304" s="50"/>
      <c r="AK304" s="50"/>
      <c r="AL304" s="50"/>
      <c r="AM304" s="50"/>
      <c r="AN304" s="50"/>
      <c r="AO304" s="50"/>
      <c r="AP304" s="67"/>
      <c r="AQ304" s="24"/>
    </row>
    <row r="305" spans="1:43" s="16" customFormat="1" ht="16.5" customHeight="1" x14ac:dyDescent="0.2">
      <c r="A305" s="50">
        <v>3</v>
      </c>
      <c r="B305" s="71">
        <v>18102030</v>
      </c>
      <c r="C305" s="69" t="s">
        <v>398</v>
      </c>
      <c r="D305" s="21">
        <f>SHALAT!AT312</f>
        <v>98.317529031814757</v>
      </c>
      <c r="E305" s="82">
        <f>'TAHSIN-TAHFIDZ'!AT312</f>
        <v>100</v>
      </c>
      <c r="F305" s="73">
        <f>'TA''LIM'!AT312</f>
        <v>100</v>
      </c>
      <c r="G305" s="73"/>
      <c r="H305" s="73"/>
      <c r="I305" s="73">
        <f t="shared" si="7"/>
        <v>98.906393870679594</v>
      </c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  <c r="AC305" s="50"/>
      <c r="AD305" s="50"/>
      <c r="AE305" s="50"/>
      <c r="AF305" s="50"/>
      <c r="AG305" s="50"/>
      <c r="AH305" s="50"/>
      <c r="AI305" s="50"/>
      <c r="AJ305" s="50"/>
      <c r="AK305" s="50"/>
      <c r="AL305" s="50"/>
      <c r="AM305" s="50"/>
      <c r="AN305" s="50"/>
      <c r="AO305" s="50"/>
      <c r="AP305" s="68" t="s">
        <v>313</v>
      </c>
      <c r="AQ305" s="24"/>
    </row>
    <row r="306" spans="1:43" s="16" customFormat="1" ht="16.5" customHeight="1" x14ac:dyDescent="0.2">
      <c r="A306" s="50">
        <v>4</v>
      </c>
      <c r="B306" s="50">
        <v>18102073</v>
      </c>
      <c r="C306" s="23" t="s">
        <v>443</v>
      </c>
      <c r="D306" s="21">
        <f>SHALAT!AT313</f>
        <v>98.137174061543803</v>
      </c>
      <c r="E306" s="82">
        <f>'TAHSIN-TAHFIDZ'!AT313</f>
        <v>98.666666666666671</v>
      </c>
      <c r="F306" s="73">
        <f>'TA''LIM'!AT313</f>
        <v>100</v>
      </c>
      <c r="G306" s="73"/>
      <c r="H306" s="73"/>
      <c r="I306" s="73">
        <f>(D306*65%)+(E306*20%)+(F306*15%)</f>
        <v>98.522496473336815</v>
      </c>
      <c r="J306" s="52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  <c r="AC306" s="50"/>
      <c r="AD306" s="50"/>
      <c r="AE306" s="50"/>
      <c r="AF306" s="50"/>
      <c r="AG306" s="50"/>
      <c r="AH306" s="50"/>
      <c r="AI306" s="50"/>
      <c r="AJ306" s="50"/>
      <c r="AK306" s="50"/>
      <c r="AL306" s="50"/>
      <c r="AM306" s="50"/>
      <c r="AN306" s="50"/>
      <c r="AO306" s="50"/>
      <c r="AP306" s="52"/>
      <c r="AQ306" s="24"/>
    </row>
    <row r="307" spans="1:43" s="16" customFormat="1" ht="16.5" customHeight="1" x14ac:dyDescent="0.2">
      <c r="A307" s="50">
        <v>5</v>
      </c>
      <c r="B307" s="71">
        <v>18101080</v>
      </c>
      <c r="C307" s="69" t="s">
        <v>402</v>
      </c>
      <c r="D307" s="21">
        <f>SHALAT!AT314</f>
        <v>98.561039994863521</v>
      </c>
      <c r="E307" s="82">
        <f>'TAHSIN-TAHFIDZ'!AT314</f>
        <v>100</v>
      </c>
      <c r="F307" s="73">
        <f>'TA''LIM'!AT314</f>
        <v>100</v>
      </c>
      <c r="G307" s="73"/>
      <c r="H307" s="73"/>
      <c r="I307" s="73">
        <f t="shared" si="7"/>
        <v>99.064675996661293</v>
      </c>
      <c r="J307" s="52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0"/>
      <c r="AB307" s="50"/>
      <c r="AC307" s="50"/>
      <c r="AD307" s="50"/>
      <c r="AE307" s="50"/>
      <c r="AF307" s="50"/>
      <c r="AG307" s="50"/>
      <c r="AH307" s="50"/>
      <c r="AI307" s="50"/>
      <c r="AJ307" s="50"/>
      <c r="AK307" s="50"/>
      <c r="AL307" s="50"/>
      <c r="AM307" s="50"/>
      <c r="AN307" s="50"/>
      <c r="AO307" s="50"/>
      <c r="AP307" s="52"/>
      <c r="AQ307" s="24"/>
    </row>
    <row r="308" spans="1:43" s="16" customFormat="1" ht="16.5" customHeight="1" x14ac:dyDescent="0.2">
      <c r="A308" s="50">
        <v>6</v>
      </c>
      <c r="B308" s="71">
        <v>18101061</v>
      </c>
      <c r="C308" s="69" t="s">
        <v>405</v>
      </c>
      <c r="D308" s="21">
        <f>SHALAT!AT315</f>
        <v>65.77000777000778</v>
      </c>
      <c r="E308" s="82">
        <f>'TAHSIN-TAHFIDZ'!AT315</f>
        <v>81.09375</v>
      </c>
      <c r="F308" s="73">
        <f>'TA''LIM'!AT315</f>
        <v>90.666666666666671</v>
      </c>
      <c r="G308" s="73"/>
      <c r="H308" s="73"/>
      <c r="I308" s="73">
        <f t="shared" si="7"/>
        <v>72.569255050505063</v>
      </c>
      <c r="J308" s="52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  <c r="AA308" s="50"/>
      <c r="AB308" s="50"/>
      <c r="AC308" s="50"/>
      <c r="AD308" s="50"/>
      <c r="AE308" s="50"/>
      <c r="AF308" s="50"/>
      <c r="AG308" s="50"/>
      <c r="AH308" s="50"/>
      <c r="AI308" s="50"/>
      <c r="AJ308" s="50"/>
      <c r="AK308" s="50"/>
      <c r="AL308" s="50"/>
      <c r="AM308" s="50"/>
      <c r="AN308" s="50"/>
      <c r="AO308" s="50"/>
      <c r="AP308" s="52"/>
      <c r="AQ308" s="24"/>
    </row>
    <row r="309" spans="1:43" s="16" customFormat="1" ht="16.5" customHeight="1" x14ac:dyDescent="0.2">
      <c r="A309" s="50">
        <v>7</v>
      </c>
      <c r="B309" s="71">
        <v>18108027</v>
      </c>
      <c r="C309" s="19" t="s">
        <v>407</v>
      </c>
      <c r="D309" s="21">
        <f>SHALAT!AT316</f>
        <v>93.191624865833006</v>
      </c>
      <c r="E309" s="82">
        <f>'TAHSIN-TAHFIDZ'!AT316</f>
        <v>94.0625</v>
      </c>
      <c r="F309" s="73">
        <f>'TA''LIM'!AT316</f>
        <v>100</v>
      </c>
      <c r="G309" s="73"/>
      <c r="H309" s="73"/>
      <c r="I309" s="73">
        <f t="shared" si="7"/>
        <v>94.387056162791453</v>
      </c>
      <c r="J309" s="52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  <c r="AC309" s="50"/>
      <c r="AD309" s="50"/>
      <c r="AE309" s="50"/>
      <c r="AF309" s="50"/>
      <c r="AG309" s="50"/>
      <c r="AH309" s="50"/>
      <c r="AI309" s="50"/>
      <c r="AJ309" s="50"/>
      <c r="AK309" s="50"/>
      <c r="AL309" s="50"/>
      <c r="AM309" s="50"/>
      <c r="AN309" s="50"/>
      <c r="AO309" s="50"/>
      <c r="AP309" s="52"/>
      <c r="AQ309" s="24"/>
    </row>
    <row r="310" spans="1:43" s="16" customFormat="1" ht="16.5" customHeight="1" x14ac:dyDescent="0.2">
      <c r="A310" s="50">
        <v>8</v>
      </c>
      <c r="B310" s="71">
        <v>18101132</v>
      </c>
      <c r="C310" s="69" t="s">
        <v>408</v>
      </c>
      <c r="D310" s="21">
        <f>SHALAT!AT317</f>
        <v>76.937508751715328</v>
      </c>
      <c r="E310" s="82">
        <f>'TAHSIN-TAHFIDZ'!AT317</f>
        <v>84.0625</v>
      </c>
      <c r="F310" s="73">
        <f>'TA''LIM'!AT317</f>
        <v>93.333333333333329</v>
      </c>
      <c r="G310" s="73"/>
      <c r="H310" s="73"/>
      <c r="I310" s="73">
        <f t="shared" si="7"/>
        <v>80.821880688614968</v>
      </c>
      <c r="J310" s="52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  <c r="AA310" s="50"/>
      <c r="AB310" s="50"/>
      <c r="AC310" s="50"/>
      <c r="AD310" s="50"/>
      <c r="AE310" s="50"/>
      <c r="AF310" s="50"/>
      <c r="AG310" s="50"/>
      <c r="AH310" s="50"/>
      <c r="AI310" s="50"/>
      <c r="AJ310" s="50"/>
      <c r="AK310" s="50"/>
      <c r="AL310" s="50"/>
      <c r="AM310" s="50"/>
      <c r="AN310" s="50"/>
      <c r="AO310" s="50"/>
      <c r="AP310" s="52"/>
      <c r="AQ310" s="24"/>
    </row>
    <row r="311" spans="1:43" s="16" customFormat="1" ht="16.5" customHeight="1" x14ac:dyDescent="0.2">
      <c r="A311" s="50">
        <v>9</v>
      </c>
      <c r="B311" s="71">
        <v>18102056</v>
      </c>
      <c r="C311" s="69" t="s">
        <v>410</v>
      </c>
      <c r="D311" s="21">
        <f>SHALAT!AT318</f>
        <v>67.791699942711958</v>
      </c>
      <c r="E311" s="82">
        <f>'TAHSIN-TAHFIDZ'!AT318</f>
        <v>83.28125</v>
      </c>
      <c r="F311" s="73">
        <f>'TA''LIM'!AT318</f>
        <v>95.666666666666671</v>
      </c>
      <c r="G311" s="73"/>
      <c r="H311" s="73"/>
      <c r="I311" s="73">
        <f t="shared" si="7"/>
        <v>75.070854962762766</v>
      </c>
      <c r="J311" s="52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  <c r="AC311" s="50"/>
      <c r="AD311" s="50"/>
      <c r="AE311" s="50"/>
      <c r="AF311" s="50"/>
      <c r="AG311" s="50"/>
      <c r="AH311" s="50"/>
      <c r="AI311" s="50"/>
      <c r="AJ311" s="50"/>
      <c r="AK311" s="50"/>
      <c r="AL311" s="50"/>
      <c r="AM311" s="50"/>
      <c r="AN311" s="50"/>
      <c r="AO311" s="50"/>
      <c r="AP311" s="52"/>
      <c r="AQ311" s="24"/>
    </row>
    <row r="312" spans="1:43" s="16" customFormat="1" ht="16.5" customHeight="1" x14ac:dyDescent="0.2">
      <c r="A312" s="134" t="s">
        <v>446</v>
      </c>
      <c r="B312" s="134"/>
      <c r="C312" s="134"/>
      <c r="D312" s="134"/>
      <c r="E312" s="134"/>
      <c r="F312" s="134"/>
      <c r="G312" s="134"/>
      <c r="H312" s="134"/>
      <c r="I312" s="157"/>
      <c r="J312" s="52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2"/>
      <c r="AQ312" s="24"/>
    </row>
    <row r="313" spans="1:43" s="16" customFormat="1" ht="16.5" customHeight="1" x14ac:dyDescent="0.2">
      <c r="A313" s="164" t="s">
        <v>0</v>
      </c>
      <c r="B313" s="168" t="s">
        <v>457</v>
      </c>
      <c r="C313" s="165" t="s">
        <v>1</v>
      </c>
      <c r="D313" s="166" t="s">
        <v>52</v>
      </c>
      <c r="E313" s="166" t="s">
        <v>14</v>
      </c>
      <c r="F313" s="167" t="s">
        <v>10</v>
      </c>
      <c r="G313" s="166" t="s">
        <v>11</v>
      </c>
      <c r="H313" s="166" t="s">
        <v>12</v>
      </c>
      <c r="I313" s="166" t="s">
        <v>51</v>
      </c>
      <c r="J313" s="52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2"/>
      <c r="AQ313" s="24"/>
    </row>
    <row r="314" spans="1:43" s="16" customFormat="1" ht="16.5" customHeight="1" x14ac:dyDescent="0.2">
      <c r="A314" s="164"/>
      <c r="B314" s="169"/>
      <c r="C314" s="165"/>
      <c r="D314" s="166"/>
      <c r="E314" s="166"/>
      <c r="F314" s="167"/>
      <c r="G314" s="166"/>
      <c r="H314" s="166"/>
      <c r="I314" s="166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9"/>
      <c r="AQ314" s="24"/>
    </row>
    <row r="315" spans="1:43" s="16" customFormat="1" ht="16.5" customHeight="1" x14ac:dyDescent="0.2">
      <c r="A315" s="50">
        <v>1</v>
      </c>
      <c r="B315" s="71">
        <v>18104016</v>
      </c>
      <c r="C315" s="69" t="s">
        <v>316</v>
      </c>
      <c r="D315" s="21">
        <f>SHALAT!AT322</f>
        <v>98.008507106546332</v>
      </c>
      <c r="E315" s="82">
        <f>'TAHSIN-TAHFIDZ'!AT322</f>
        <v>98.125</v>
      </c>
      <c r="F315" s="73">
        <f>'TA''LIM'!AT322</f>
        <v>100</v>
      </c>
      <c r="G315" s="73"/>
      <c r="H315" s="73"/>
      <c r="I315" s="73">
        <f t="shared" si="7"/>
        <v>98.330529619255117</v>
      </c>
      <c r="J315" s="62" t="s">
        <v>315</v>
      </c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  <c r="AA315" s="50"/>
      <c r="AB315" s="50"/>
      <c r="AC315" s="50"/>
      <c r="AD315" s="50"/>
      <c r="AE315" s="50"/>
      <c r="AF315" s="50"/>
      <c r="AG315" s="50"/>
      <c r="AH315" s="50"/>
      <c r="AI315" s="50"/>
      <c r="AJ315" s="50"/>
      <c r="AK315" s="50"/>
      <c r="AL315" s="50"/>
      <c r="AM315" s="50"/>
      <c r="AN315" s="50"/>
      <c r="AO315" s="50"/>
      <c r="AP315" s="68" t="s">
        <v>315</v>
      </c>
      <c r="AQ315" s="24"/>
    </row>
    <row r="316" spans="1:43" s="16" customFormat="1" ht="16.5" customHeight="1" x14ac:dyDescent="0.2">
      <c r="A316" s="50">
        <v>2</v>
      </c>
      <c r="B316" s="71">
        <v>18101077</v>
      </c>
      <c r="C316" s="69" t="s">
        <v>393</v>
      </c>
      <c r="D316" s="21">
        <f>SHALAT!AT323</f>
        <v>95.945682080135867</v>
      </c>
      <c r="E316" s="82">
        <f>'TAHSIN-TAHFIDZ'!AT323</f>
        <v>95.047619047619051</v>
      </c>
      <c r="F316" s="73">
        <f>'TA''LIM'!AT323</f>
        <v>97.619047619047606</v>
      </c>
      <c r="G316" s="73"/>
      <c r="H316" s="73"/>
      <c r="I316" s="73">
        <f t="shared" si="7"/>
        <v>96.017074304469261</v>
      </c>
      <c r="J316" s="52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  <c r="AA316" s="50"/>
      <c r="AB316" s="50"/>
      <c r="AC316" s="50"/>
      <c r="AD316" s="50"/>
      <c r="AE316" s="50"/>
      <c r="AF316" s="50"/>
      <c r="AG316" s="50"/>
      <c r="AH316" s="50"/>
      <c r="AI316" s="50"/>
      <c r="AJ316" s="50"/>
      <c r="AK316" s="50"/>
      <c r="AL316" s="50"/>
      <c r="AM316" s="50"/>
      <c r="AN316" s="50"/>
      <c r="AO316" s="50"/>
      <c r="AP316" s="52"/>
      <c r="AQ316" s="24"/>
    </row>
    <row r="317" spans="1:43" s="16" customFormat="1" ht="16.5" customHeight="1" x14ac:dyDescent="0.2">
      <c r="A317" s="50">
        <v>3</v>
      </c>
      <c r="B317" s="71">
        <v>18102006</v>
      </c>
      <c r="C317" s="69" t="s">
        <v>317</v>
      </c>
      <c r="D317" s="21">
        <f>SHALAT!AT324</f>
        <v>96.070429007548668</v>
      </c>
      <c r="E317" s="82">
        <f>'TAHSIN-TAHFIDZ'!AT324</f>
        <v>95.9375</v>
      </c>
      <c r="F317" s="73">
        <f>'TA''LIM'!AT324</f>
        <v>100</v>
      </c>
      <c r="G317" s="73"/>
      <c r="H317" s="73"/>
      <c r="I317" s="73">
        <f t="shared" si="7"/>
        <v>96.633278854906635</v>
      </c>
      <c r="J317" s="52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  <c r="AA317" s="50"/>
      <c r="AB317" s="50"/>
      <c r="AC317" s="50"/>
      <c r="AD317" s="50"/>
      <c r="AE317" s="50"/>
      <c r="AF317" s="50"/>
      <c r="AG317" s="50"/>
      <c r="AH317" s="50"/>
      <c r="AI317" s="50"/>
      <c r="AJ317" s="50"/>
      <c r="AK317" s="50"/>
      <c r="AL317" s="50"/>
      <c r="AM317" s="50"/>
      <c r="AN317" s="50"/>
      <c r="AO317" s="50"/>
      <c r="AP317" s="52"/>
      <c r="AQ317" s="24"/>
    </row>
    <row r="318" spans="1:43" s="16" customFormat="1" ht="16.5" customHeight="1" x14ac:dyDescent="0.2">
      <c r="A318" s="50">
        <v>4</v>
      </c>
      <c r="B318" s="71">
        <v>18102015</v>
      </c>
      <c r="C318" s="69" t="s">
        <v>396</v>
      </c>
      <c r="D318" s="21">
        <f>SHALAT!AT325</f>
        <v>93.248430581763913</v>
      </c>
      <c r="E318" s="82">
        <f>'TAHSIN-TAHFIDZ'!AT325</f>
        <v>93.28125</v>
      </c>
      <c r="F318" s="73">
        <f>'TA''LIM'!AT325</f>
        <v>100</v>
      </c>
      <c r="G318" s="73"/>
      <c r="H318" s="73"/>
      <c r="I318" s="73">
        <f t="shared" si="7"/>
        <v>94.267729878146554</v>
      </c>
      <c r="J318" s="52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  <c r="AA318" s="50"/>
      <c r="AB318" s="50"/>
      <c r="AC318" s="50"/>
      <c r="AD318" s="50"/>
      <c r="AE318" s="50"/>
      <c r="AF318" s="50"/>
      <c r="AG318" s="50"/>
      <c r="AH318" s="50"/>
      <c r="AI318" s="50"/>
      <c r="AJ318" s="50"/>
      <c r="AK318" s="50"/>
      <c r="AL318" s="50"/>
      <c r="AM318" s="50"/>
      <c r="AN318" s="50"/>
      <c r="AO318" s="50"/>
      <c r="AP318" s="52"/>
      <c r="AQ318" s="24"/>
    </row>
    <row r="319" spans="1:43" s="16" customFormat="1" ht="16.5" customHeight="1" x14ac:dyDescent="0.2">
      <c r="A319" s="50">
        <v>5</v>
      </c>
      <c r="B319" s="71">
        <v>18101071</v>
      </c>
      <c r="C319" s="69" t="s">
        <v>318</v>
      </c>
      <c r="D319" s="21">
        <f>SHALAT!AT326</f>
        <v>87.271329399086753</v>
      </c>
      <c r="E319" s="82">
        <f>'TAHSIN-TAHFIDZ'!AT326</f>
        <v>91.5625</v>
      </c>
      <c r="F319" s="73">
        <f>'TA''LIM'!AT326</f>
        <v>100</v>
      </c>
      <c r="G319" s="73"/>
      <c r="H319" s="73"/>
      <c r="I319" s="73">
        <f t="shared" si="7"/>
        <v>90.03886410940639</v>
      </c>
      <c r="J319" s="52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  <c r="AA319" s="50"/>
      <c r="AB319" s="50"/>
      <c r="AC319" s="50"/>
      <c r="AD319" s="50"/>
      <c r="AE319" s="50"/>
      <c r="AF319" s="50"/>
      <c r="AG319" s="50"/>
      <c r="AH319" s="50"/>
      <c r="AI319" s="50"/>
      <c r="AJ319" s="50"/>
      <c r="AK319" s="50"/>
      <c r="AL319" s="50"/>
      <c r="AM319" s="50"/>
      <c r="AN319" s="50"/>
      <c r="AO319" s="50"/>
      <c r="AP319" s="52"/>
      <c r="AQ319" s="24"/>
    </row>
    <row r="320" spans="1:43" s="16" customFormat="1" ht="16.5" customHeight="1" x14ac:dyDescent="0.2">
      <c r="A320" s="50">
        <v>6</v>
      </c>
      <c r="B320" s="71">
        <v>18101108</v>
      </c>
      <c r="C320" s="20" t="s">
        <v>319</v>
      </c>
      <c r="D320" s="21">
        <f>SHALAT!AT327</f>
        <v>97.737702452775977</v>
      </c>
      <c r="E320" s="82">
        <f>'TAHSIN-TAHFIDZ'!AT327</f>
        <v>97.96875</v>
      </c>
      <c r="F320" s="73">
        <f>'TA''LIM'!AT327</f>
        <v>100</v>
      </c>
      <c r="G320" s="73"/>
      <c r="H320" s="73"/>
      <c r="I320" s="73">
        <f t="shared" si="7"/>
        <v>98.123256594304394</v>
      </c>
      <c r="J320" s="52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  <c r="AA320" s="50"/>
      <c r="AB320" s="50"/>
      <c r="AC320" s="50"/>
      <c r="AD320" s="50"/>
      <c r="AE320" s="50"/>
      <c r="AF320" s="50"/>
      <c r="AG320" s="50"/>
      <c r="AH320" s="50"/>
      <c r="AI320" s="50"/>
      <c r="AJ320" s="50"/>
      <c r="AK320" s="50"/>
      <c r="AL320" s="50"/>
      <c r="AM320" s="50"/>
      <c r="AN320" s="50"/>
      <c r="AO320" s="50"/>
      <c r="AP320" s="52"/>
      <c r="AQ320" s="24"/>
    </row>
    <row r="321" spans="1:43" s="16" customFormat="1" ht="16.5" customHeight="1" x14ac:dyDescent="0.2">
      <c r="A321" s="50">
        <v>7</v>
      </c>
      <c r="B321" s="71">
        <v>18101126</v>
      </c>
      <c r="C321" s="69" t="s">
        <v>320</v>
      </c>
      <c r="D321" s="21">
        <f>SHALAT!AT328</f>
        <v>94.522000451983786</v>
      </c>
      <c r="E321" s="82">
        <f>'TAHSIN-TAHFIDZ'!AT328</f>
        <v>92.8125</v>
      </c>
      <c r="F321" s="73">
        <f>'TA''LIM'!AT328</f>
        <v>100</v>
      </c>
      <c r="G321" s="73"/>
      <c r="H321" s="73"/>
      <c r="I321" s="73">
        <f t="shared" si="7"/>
        <v>95.001800293789472</v>
      </c>
      <c r="J321" s="52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  <c r="AA321" s="50"/>
      <c r="AB321" s="50"/>
      <c r="AC321" s="50"/>
      <c r="AD321" s="50"/>
      <c r="AE321" s="50"/>
      <c r="AF321" s="50"/>
      <c r="AG321" s="50"/>
      <c r="AH321" s="50"/>
      <c r="AI321" s="50"/>
      <c r="AJ321" s="50"/>
      <c r="AK321" s="50"/>
      <c r="AL321" s="50"/>
      <c r="AM321" s="50"/>
      <c r="AN321" s="50"/>
      <c r="AO321" s="50"/>
      <c r="AP321" s="52"/>
      <c r="AQ321" s="24"/>
    </row>
    <row r="322" spans="1:43" s="16" customFormat="1" ht="16.5" customHeight="1" x14ac:dyDescent="0.2">
      <c r="A322" s="50">
        <v>8</v>
      </c>
      <c r="B322" s="71">
        <v>18102028</v>
      </c>
      <c r="C322" s="69" t="s">
        <v>321</v>
      </c>
      <c r="D322" s="21">
        <f>SHALAT!AT329</f>
        <v>96.820324283559586</v>
      </c>
      <c r="E322" s="82">
        <f>'TAHSIN-TAHFIDZ'!AT329</f>
        <v>96.09375</v>
      </c>
      <c r="F322" s="73">
        <f>'TA''LIM'!AT329</f>
        <v>100</v>
      </c>
      <c r="G322" s="73"/>
      <c r="H322" s="73"/>
      <c r="I322" s="73">
        <f t="shared" si="7"/>
        <v>97.151960784313729</v>
      </c>
      <c r="J322" s="52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  <c r="AA322" s="50"/>
      <c r="AB322" s="50"/>
      <c r="AC322" s="50"/>
      <c r="AD322" s="50"/>
      <c r="AE322" s="50"/>
      <c r="AF322" s="50"/>
      <c r="AG322" s="50"/>
      <c r="AH322" s="50"/>
      <c r="AI322" s="50"/>
      <c r="AJ322" s="50"/>
      <c r="AK322" s="50"/>
      <c r="AL322" s="50"/>
      <c r="AM322" s="50"/>
      <c r="AN322" s="50"/>
      <c r="AO322" s="50"/>
      <c r="AP322" s="52"/>
      <c r="AQ322" s="24"/>
    </row>
    <row r="323" spans="1:43" s="16" customFormat="1" ht="16.5" customHeight="1" x14ac:dyDescent="0.2">
      <c r="A323" s="50">
        <v>9</v>
      </c>
      <c r="B323" s="71">
        <v>18104013</v>
      </c>
      <c r="C323" s="69" t="s">
        <v>399</v>
      </c>
      <c r="D323" s="21">
        <f>SHALAT!AT330</f>
        <v>96.563271773355808</v>
      </c>
      <c r="E323" s="82">
        <f>'TAHSIN-TAHFIDZ'!AT330</f>
        <v>90</v>
      </c>
      <c r="F323" s="73">
        <f>'TA''LIM'!AT330</f>
        <v>100</v>
      </c>
      <c r="G323" s="73"/>
      <c r="H323" s="73"/>
      <c r="I323" s="73">
        <f t="shared" si="7"/>
        <v>95.76612665268128</v>
      </c>
      <c r="J323" s="52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  <c r="AA323" s="50"/>
      <c r="AB323" s="50"/>
      <c r="AC323" s="50"/>
      <c r="AD323" s="50"/>
      <c r="AE323" s="50"/>
      <c r="AF323" s="50"/>
      <c r="AG323" s="50"/>
      <c r="AH323" s="50"/>
      <c r="AI323" s="50"/>
      <c r="AJ323" s="50"/>
      <c r="AK323" s="50"/>
      <c r="AL323" s="50"/>
      <c r="AM323" s="50"/>
      <c r="AN323" s="50"/>
      <c r="AO323" s="50"/>
      <c r="AP323" s="52"/>
      <c r="AQ323" s="24"/>
    </row>
    <row r="324" spans="1:43" s="16" customFormat="1" ht="16.5" customHeight="1" x14ac:dyDescent="0.2">
      <c r="A324" s="50">
        <v>10</v>
      </c>
      <c r="B324" s="71">
        <v>18101035</v>
      </c>
      <c r="C324" s="69" t="s">
        <v>400</v>
      </c>
      <c r="D324" s="21">
        <f>SHALAT!AT331</f>
        <v>79.866977807767299</v>
      </c>
      <c r="E324" s="82">
        <f>'TAHSIN-TAHFIDZ'!AT331</f>
        <v>80.78125</v>
      </c>
      <c r="F324" s="73">
        <f>'TA''LIM'!AT331</f>
        <v>93.333333333333329</v>
      </c>
      <c r="G324" s="73"/>
      <c r="H324" s="73"/>
      <c r="I324" s="73">
        <f t="shared" si="7"/>
        <v>82.069785575048741</v>
      </c>
      <c r="J324" s="52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  <c r="AA324" s="50"/>
      <c r="AB324" s="50"/>
      <c r="AC324" s="50"/>
      <c r="AD324" s="50"/>
      <c r="AE324" s="50"/>
      <c r="AF324" s="50"/>
      <c r="AG324" s="50"/>
      <c r="AH324" s="50"/>
      <c r="AI324" s="50"/>
      <c r="AJ324" s="50"/>
      <c r="AK324" s="50"/>
      <c r="AL324" s="50"/>
      <c r="AM324" s="50"/>
      <c r="AN324" s="50"/>
      <c r="AO324" s="50"/>
      <c r="AP324" s="52"/>
      <c r="AQ324" s="24"/>
    </row>
    <row r="325" spans="1:43" s="16" customFormat="1" ht="16.5" customHeight="1" x14ac:dyDescent="0.2">
      <c r="A325" s="50">
        <v>11</v>
      </c>
      <c r="B325" s="71">
        <v>18101031</v>
      </c>
      <c r="C325" s="69" t="s">
        <v>324</v>
      </c>
      <c r="D325" s="21">
        <f>SHALAT!AT332</f>
        <v>99.166666666666657</v>
      </c>
      <c r="E325" s="82">
        <f>'TAHSIN-TAHFIDZ'!AT332</f>
        <v>100</v>
      </c>
      <c r="F325" s="73">
        <f>'TA''LIM'!AT332</f>
        <v>100</v>
      </c>
      <c r="G325" s="73"/>
      <c r="H325" s="73"/>
      <c r="I325" s="73">
        <f t="shared" si="7"/>
        <v>99.458333333333329</v>
      </c>
      <c r="J325" s="52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  <c r="AA325" s="50"/>
      <c r="AB325" s="50"/>
      <c r="AC325" s="50"/>
      <c r="AD325" s="50"/>
      <c r="AE325" s="50"/>
      <c r="AF325" s="50"/>
      <c r="AG325" s="50"/>
      <c r="AH325" s="50"/>
      <c r="AI325" s="50"/>
      <c r="AJ325" s="50"/>
      <c r="AK325" s="50"/>
      <c r="AL325" s="50"/>
      <c r="AM325" s="50"/>
      <c r="AN325" s="50"/>
      <c r="AO325" s="50"/>
      <c r="AP325" s="52"/>
      <c r="AQ325" s="24"/>
    </row>
    <row r="326" spans="1:43" s="16" customFormat="1" ht="16.5" customHeight="1" x14ac:dyDescent="0.2">
      <c r="A326" s="50">
        <v>12</v>
      </c>
      <c r="B326" s="71">
        <v>18103071</v>
      </c>
      <c r="C326" s="69" t="s">
        <v>325</v>
      </c>
      <c r="D326" s="21">
        <f>SHALAT!AT333</f>
        <v>97.993158801982332</v>
      </c>
      <c r="E326" s="82">
        <f>'TAHSIN-TAHFIDZ'!AT333</f>
        <v>97.65625</v>
      </c>
      <c r="F326" s="73">
        <f>'TA''LIM'!AT333</f>
        <v>100</v>
      </c>
      <c r="G326" s="73"/>
      <c r="H326" s="73"/>
      <c r="I326" s="73">
        <f t="shared" si="7"/>
        <v>98.22680322128852</v>
      </c>
      <c r="J326" s="52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  <c r="AA326" s="50"/>
      <c r="AB326" s="50"/>
      <c r="AC326" s="50"/>
      <c r="AD326" s="50"/>
      <c r="AE326" s="50"/>
      <c r="AF326" s="50"/>
      <c r="AG326" s="50"/>
      <c r="AH326" s="50"/>
      <c r="AI326" s="50"/>
      <c r="AJ326" s="50"/>
      <c r="AK326" s="50"/>
      <c r="AL326" s="50"/>
      <c r="AM326" s="50"/>
      <c r="AN326" s="50"/>
      <c r="AO326" s="50"/>
      <c r="AP326" s="52"/>
      <c r="AQ326" s="24"/>
    </row>
    <row r="327" spans="1:43" s="16" customFormat="1" ht="16.5" customHeight="1" x14ac:dyDescent="0.2">
      <c r="A327" s="50">
        <v>13</v>
      </c>
      <c r="B327" s="71">
        <v>18101006</v>
      </c>
      <c r="C327" s="69" t="s">
        <v>326</v>
      </c>
      <c r="D327" s="21">
        <f>SHALAT!AT334</f>
        <v>85.883892569124427</v>
      </c>
      <c r="E327" s="82">
        <f>'TAHSIN-TAHFIDZ'!AT334</f>
        <v>92.03125</v>
      </c>
      <c r="F327" s="73">
        <f>'TA''LIM'!AT334</f>
        <v>100</v>
      </c>
      <c r="G327" s="73"/>
      <c r="H327" s="73"/>
      <c r="I327" s="73">
        <f t="shared" si="7"/>
        <v>89.230780169930881</v>
      </c>
      <c r="J327" s="52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  <c r="AA327" s="50"/>
      <c r="AB327" s="50"/>
      <c r="AC327" s="50"/>
      <c r="AD327" s="50"/>
      <c r="AE327" s="50"/>
      <c r="AF327" s="50"/>
      <c r="AG327" s="50"/>
      <c r="AH327" s="50"/>
      <c r="AI327" s="50"/>
      <c r="AJ327" s="50"/>
      <c r="AK327" s="50"/>
      <c r="AL327" s="50"/>
      <c r="AM327" s="50"/>
      <c r="AN327" s="50"/>
      <c r="AO327" s="50"/>
      <c r="AP327" s="52"/>
      <c r="AQ327" s="24"/>
    </row>
    <row r="328" spans="1:43" s="16" customFormat="1" ht="16.5" customHeight="1" x14ac:dyDescent="0.2">
      <c r="A328" s="50">
        <v>14</v>
      </c>
      <c r="B328" s="71">
        <v>18101034</v>
      </c>
      <c r="C328" s="69" t="s">
        <v>327</v>
      </c>
      <c r="D328" s="21">
        <f>SHALAT!AT335</f>
        <v>81.142003735065373</v>
      </c>
      <c r="E328" s="82">
        <f>'TAHSIN-TAHFIDZ'!AT335</f>
        <v>88.125</v>
      </c>
      <c r="F328" s="73">
        <f>'TA''LIM'!AT335</f>
        <v>100</v>
      </c>
      <c r="G328" s="73"/>
      <c r="H328" s="73"/>
      <c r="I328" s="73">
        <f t="shared" si="7"/>
        <v>85.367302427792495</v>
      </c>
      <c r="J328" s="52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  <c r="AA328" s="50"/>
      <c r="AB328" s="50"/>
      <c r="AC328" s="50"/>
      <c r="AD328" s="50"/>
      <c r="AE328" s="50"/>
      <c r="AF328" s="50"/>
      <c r="AG328" s="50"/>
      <c r="AH328" s="50"/>
      <c r="AI328" s="50"/>
      <c r="AJ328" s="50"/>
      <c r="AK328" s="50"/>
      <c r="AL328" s="50"/>
      <c r="AM328" s="50"/>
      <c r="AN328" s="50"/>
      <c r="AO328" s="50"/>
      <c r="AP328" s="52"/>
      <c r="AQ328" s="24"/>
    </row>
    <row r="329" spans="1:43" s="16" customFormat="1" ht="16.5" customHeight="1" x14ac:dyDescent="0.2">
      <c r="A329" s="50">
        <v>15</v>
      </c>
      <c r="B329" s="71">
        <v>18101178</v>
      </c>
      <c r="C329" s="69" t="s">
        <v>328</v>
      </c>
      <c r="D329" s="21">
        <f>SHALAT!AT336</f>
        <v>98.911199095022624</v>
      </c>
      <c r="E329" s="82">
        <f>'TAHSIN-TAHFIDZ'!AT336</f>
        <v>100</v>
      </c>
      <c r="F329" s="73">
        <f>'TA''LIM'!AT336</f>
        <v>100</v>
      </c>
      <c r="G329" s="73"/>
      <c r="H329" s="73"/>
      <c r="I329" s="73">
        <f t="shared" si="7"/>
        <v>99.29227941176471</v>
      </c>
      <c r="J329" s="52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  <c r="AA329" s="50"/>
      <c r="AB329" s="50"/>
      <c r="AC329" s="50"/>
      <c r="AD329" s="50"/>
      <c r="AE329" s="50"/>
      <c r="AF329" s="50"/>
      <c r="AG329" s="50"/>
      <c r="AH329" s="50"/>
      <c r="AI329" s="50"/>
      <c r="AJ329" s="50"/>
      <c r="AK329" s="50"/>
      <c r="AL329" s="50"/>
      <c r="AM329" s="50"/>
      <c r="AN329" s="50"/>
      <c r="AO329" s="50"/>
      <c r="AP329" s="52"/>
      <c r="AQ329" s="24"/>
    </row>
    <row r="330" spans="1:43" s="16" customFormat="1" ht="16.5" customHeight="1" x14ac:dyDescent="0.2">
      <c r="A330" s="50">
        <v>16</v>
      </c>
      <c r="B330" s="71">
        <v>18103011</v>
      </c>
      <c r="C330" s="69" t="s">
        <v>329</v>
      </c>
      <c r="D330" s="21">
        <f>SHALAT!AT337</f>
        <v>98.679717613541158</v>
      </c>
      <c r="E330" s="82">
        <f>'TAHSIN-TAHFIDZ'!AT337</f>
        <v>99.375</v>
      </c>
      <c r="F330" s="73">
        <f>'TA''LIM'!AT337</f>
        <v>100</v>
      </c>
      <c r="G330" s="73"/>
      <c r="H330" s="73"/>
      <c r="I330" s="73">
        <f t="shared" si="7"/>
        <v>99.016816448801748</v>
      </c>
      <c r="J330" s="52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  <c r="AA330" s="50"/>
      <c r="AB330" s="50"/>
      <c r="AC330" s="50"/>
      <c r="AD330" s="50"/>
      <c r="AE330" s="50"/>
      <c r="AF330" s="50"/>
      <c r="AG330" s="50"/>
      <c r="AH330" s="50"/>
      <c r="AI330" s="50"/>
      <c r="AJ330" s="50"/>
      <c r="AK330" s="50"/>
      <c r="AL330" s="50"/>
      <c r="AM330" s="50"/>
      <c r="AN330" s="50"/>
      <c r="AO330" s="50"/>
      <c r="AP330" s="52"/>
      <c r="AQ330" s="24"/>
    </row>
    <row r="331" spans="1:43" s="16" customFormat="1" ht="16.5" customHeight="1" x14ac:dyDescent="0.2">
      <c r="A331" s="50">
        <v>17</v>
      </c>
      <c r="B331" s="71">
        <v>18101129</v>
      </c>
      <c r="C331" s="69" t="s">
        <v>331</v>
      </c>
      <c r="D331" s="21">
        <f>SHALAT!AT338</f>
        <v>94.625420875420872</v>
      </c>
      <c r="E331" s="82">
        <f>'TAHSIN-TAHFIDZ'!AT338</f>
        <v>92.34375</v>
      </c>
      <c r="F331" s="73">
        <f>'TA''LIM'!AT338</f>
        <v>100</v>
      </c>
      <c r="G331" s="73"/>
      <c r="H331" s="73"/>
      <c r="I331" s="73">
        <f t="shared" si="7"/>
        <v>94.975273569023571</v>
      </c>
      <c r="J331" s="52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  <c r="AA331" s="50"/>
      <c r="AB331" s="50"/>
      <c r="AC331" s="50"/>
      <c r="AD331" s="50"/>
      <c r="AE331" s="50"/>
      <c r="AF331" s="50"/>
      <c r="AG331" s="50"/>
      <c r="AH331" s="50"/>
      <c r="AI331" s="50"/>
      <c r="AJ331" s="50"/>
      <c r="AK331" s="50"/>
      <c r="AL331" s="50"/>
      <c r="AM331" s="50"/>
      <c r="AN331" s="50"/>
      <c r="AO331" s="50"/>
      <c r="AP331" s="52"/>
      <c r="AQ331" s="24"/>
    </row>
    <row r="332" spans="1:43" s="16" customFormat="1" ht="16.5" customHeight="1" x14ac:dyDescent="0.2">
      <c r="A332" s="50">
        <v>18</v>
      </c>
      <c r="B332" s="71">
        <v>18104011</v>
      </c>
      <c r="C332" s="19" t="s">
        <v>332</v>
      </c>
      <c r="D332" s="21">
        <f>SHALAT!AT339</f>
        <v>96.970461795829436</v>
      </c>
      <c r="E332" s="82">
        <f>'TAHSIN-TAHFIDZ'!AT339</f>
        <v>96.5625</v>
      </c>
      <c r="F332" s="73">
        <f>'TA''LIM'!AT339</f>
        <v>97.777777777777771</v>
      </c>
      <c r="G332" s="73"/>
      <c r="H332" s="73"/>
      <c r="I332" s="73">
        <f t="shared" si="7"/>
        <v>97.009966833955787</v>
      </c>
      <c r="J332" s="52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  <c r="AA332" s="50"/>
      <c r="AB332" s="50"/>
      <c r="AC332" s="50"/>
      <c r="AD332" s="50"/>
      <c r="AE332" s="50"/>
      <c r="AF332" s="50"/>
      <c r="AG332" s="50"/>
      <c r="AH332" s="50"/>
      <c r="AI332" s="50"/>
      <c r="AJ332" s="50"/>
      <c r="AK332" s="50"/>
      <c r="AL332" s="50"/>
      <c r="AM332" s="50"/>
      <c r="AN332" s="50"/>
      <c r="AO332" s="50"/>
      <c r="AP332" s="52"/>
      <c r="AQ332" s="24"/>
    </row>
    <row r="333" spans="1:43" s="16" customFormat="1" ht="16.5" customHeight="1" x14ac:dyDescent="0.2">
      <c r="A333" s="50">
        <v>19</v>
      </c>
      <c r="B333" s="71">
        <v>18101093</v>
      </c>
      <c r="C333" s="69" t="s">
        <v>333</v>
      </c>
      <c r="D333" s="21">
        <f>SHALAT!AT340</f>
        <v>87.358322958813162</v>
      </c>
      <c r="E333" s="82">
        <f>'TAHSIN-TAHFIDZ'!AT340</f>
        <v>95.625</v>
      </c>
      <c r="F333" s="73">
        <f>'TA''LIM'!AT340</f>
        <v>100</v>
      </c>
      <c r="G333" s="73"/>
      <c r="H333" s="73"/>
      <c r="I333" s="73">
        <f t="shared" si="7"/>
        <v>90.907909923228559</v>
      </c>
      <c r="J333" s="52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  <c r="AA333" s="50"/>
      <c r="AB333" s="50"/>
      <c r="AC333" s="50"/>
      <c r="AD333" s="50"/>
      <c r="AE333" s="50"/>
      <c r="AF333" s="50"/>
      <c r="AG333" s="50"/>
      <c r="AH333" s="50"/>
      <c r="AI333" s="50"/>
      <c r="AJ333" s="50"/>
      <c r="AK333" s="50"/>
      <c r="AL333" s="50"/>
      <c r="AM333" s="50"/>
      <c r="AN333" s="50"/>
      <c r="AO333" s="50"/>
      <c r="AP333" s="52"/>
      <c r="AQ333" s="24"/>
    </row>
    <row r="334" spans="1:43" s="16" customFormat="1" ht="16.5" customHeight="1" x14ac:dyDescent="0.2">
      <c r="A334" s="50">
        <v>20</v>
      </c>
      <c r="B334" s="71">
        <v>18101114</v>
      </c>
      <c r="C334" s="19" t="s">
        <v>409</v>
      </c>
      <c r="D334" s="21">
        <f>SHALAT!AT341</f>
        <v>92.474206739704968</v>
      </c>
      <c r="E334" s="82">
        <f>'TAHSIN-TAHFIDZ'!AT341</f>
        <v>94.553571428571431</v>
      </c>
      <c r="F334" s="73">
        <f>'TA''LIM'!AT341</f>
        <v>100</v>
      </c>
      <c r="G334" s="73"/>
      <c r="H334" s="73"/>
      <c r="I334" s="73">
        <f t="shared" si="7"/>
        <v>94.018948666522519</v>
      </c>
      <c r="J334" s="52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  <c r="AA334" s="50"/>
      <c r="AB334" s="50"/>
      <c r="AC334" s="50"/>
      <c r="AD334" s="50"/>
      <c r="AE334" s="50"/>
      <c r="AF334" s="50"/>
      <c r="AG334" s="50"/>
      <c r="AH334" s="50"/>
      <c r="AI334" s="50"/>
      <c r="AJ334" s="50"/>
      <c r="AK334" s="50"/>
      <c r="AL334" s="50"/>
      <c r="AM334" s="50"/>
      <c r="AN334" s="50"/>
      <c r="AO334" s="50"/>
      <c r="AP334" s="52"/>
      <c r="AQ334" s="24"/>
    </row>
    <row r="335" spans="1:43" s="16" customFormat="1" ht="16.5" customHeight="1" x14ac:dyDescent="0.2">
      <c r="A335" s="134" t="s">
        <v>445</v>
      </c>
      <c r="B335" s="134"/>
      <c r="C335" s="134"/>
      <c r="D335" s="134"/>
      <c r="E335" s="134"/>
      <c r="F335" s="134"/>
      <c r="G335" s="134"/>
      <c r="H335" s="134"/>
      <c r="I335" s="157"/>
      <c r="J335" s="52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2"/>
      <c r="AQ335" s="24"/>
    </row>
    <row r="336" spans="1:43" s="16" customFormat="1" ht="16.5" customHeight="1" x14ac:dyDescent="0.2">
      <c r="A336" s="164" t="s">
        <v>0</v>
      </c>
      <c r="B336" s="168" t="s">
        <v>457</v>
      </c>
      <c r="C336" s="165" t="s">
        <v>1</v>
      </c>
      <c r="D336" s="166" t="s">
        <v>52</v>
      </c>
      <c r="E336" s="166" t="s">
        <v>14</v>
      </c>
      <c r="F336" s="167" t="s">
        <v>10</v>
      </c>
      <c r="G336" s="166" t="s">
        <v>11</v>
      </c>
      <c r="H336" s="166" t="s">
        <v>12</v>
      </c>
      <c r="I336" s="166" t="s">
        <v>51</v>
      </c>
      <c r="J336" s="52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2"/>
      <c r="AQ336" s="24"/>
    </row>
    <row r="337" spans="1:43" s="16" customFormat="1" ht="16.5" customHeight="1" x14ac:dyDescent="0.2">
      <c r="A337" s="164"/>
      <c r="B337" s="169"/>
      <c r="C337" s="165"/>
      <c r="D337" s="166"/>
      <c r="E337" s="166"/>
      <c r="F337" s="167"/>
      <c r="G337" s="166"/>
      <c r="H337" s="166"/>
      <c r="I337" s="166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9"/>
      <c r="AQ337" s="24"/>
    </row>
    <row r="338" spans="1:43" s="16" customFormat="1" ht="16.5" customHeight="1" x14ac:dyDescent="0.2">
      <c r="A338" s="50">
        <v>1</v>
      </c>
      <c r="B338" s="71">
        <v>18103039</v>
      </c>
      <c r="C338" s="69" t="s">
        <v>335</v>
      </c>
      <c r="D338" s="21">
        <f>SHALAT!AT345</f>
        <v>90.779967530180656</v>
      </c>
      <c r="E338" s="82">
        <f>'TAHSIN-TAHFIDZ'!AT345</f>
        <v>98.125</v>
      </c>
      <c r="F338" s="73">
        <f>'TA''LIM'!AT345</f>
        <v>100</v>
      </c>
      <c r="G338" s="73"/>
      <c r="H338" s="73"/>
      <c r="I338" s="73">
        <f>(D338*65%)+(E338*20%)+(F338*15%)</f>
        <v>93.631978894617419</v>
      </c>
      <c r="J338" s="62" t="s">
        <v>336</v>
      </c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  <c r="AA338" s="50"/>
      <c r="AB338" s="50"/>
      <c r="AC338" s="50"/>
      <c r="AD338" s="50"/>
      <c r="AE338" s="50"/>
      <c r="AF338" s="50"/>
      <c r="AG338" s="50"/>
      <c r="AH338" s="50"/>
      <c r="AI338" s="50"/>
      <c r="AJ338" s="50"/>
      <c r="AK338" s="50"/>
      <c r="AL338" s="50"/>
      <c r="AM338" s="50"/>
      <c r="AN338" s="50"/>
      <c r="AO338" s="50"/>
      <c r="AP338" s="68" t="s">
        <v>336</v>
      </c>
      <c r="AQ338" s="24"/>
    </row>
    <row r="339" spans="1:43" s="16" customFormat="1" ht="16.5" customHeight="1" x14ac:dyDescent="0.2">
      <c r="A339" s="50">
        <v>2</v>
      </c>
      <c r="B339" s="71">
        <v>18101067</v>
      </c>
      <c r="C339" s="19" t="s">
        <v>337</v>
      </c>
      <c r="D339" s="21">
        <f>SHALAT!AT346</f>
        <v>55.458192125572722</v>
      </c>
      <c r="E339" s="82">
        <f>'TAHSIN-TAHFIDZ'!AT346</f>
        <v>88.125</v>
      </c>
      <c r="F339" s="73">
        <f>'TA''LIM'!AT346</f>
        <v>97.333333333333329</v>
      </c>
      <c r="G339" s="73"/>
      <c r="H339" s="73"/>
      <c r="I339" s="73">
        <f t="shared" ref="I339:I351" si="8">(D339*65%)+(E339*20%)+(F339*15%)</f>
        <v>68.27282488162227</v>
      </c>
      <c r="J339" s="52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  <c r="AA339" s="50"/>
      <c r="AB339" s="50"/>
      <c r="AC339" s="50"/>
      <c r="AD339" s="50"/>
      <c r="AE339" s="50"/>
      <c r="AF339" s="50"/>
      <c r="AG339" s="50"/>
      <c r="AH339" s="50"/>
      <c r="AI339" s="50"/>
      <c r="AJ339" s="50"/>
      <c r="AK339" s="50"/>
      <c r="AL339" s="50"/>
      <c r="AM339" s="50"/>
      <c r="AN339" s="50"/>
      <c r="AO339" s="50"/>
      <c r="AP339" s="52"/>
      <c r="AQ339" s="24"/>
    </row>
    <row r="340" spans="1:43" s="16" customFormat="1" ht="16.5" customHeight="1" x14ac:dyDescent="0.2">
      <c r="A340" s="50">
        <v>3</v>
      </c>
      <c r="B340" s="71">
        <v>18102022</v>
      </c>
      <c r="C340" s="69" t="s">
        <v>338</v>
      </c>
      <c r="D340" s="21">
        <f>SHALAT!AT347</f>
        <v>99.334785766158319</v>
      </c>
      <c r="E340" s="82">
        <f>'TAHSIN-TAHFIDZ'!AT347</f>
        <v>98.75</v>
      </c>
      <c r="F340" s="73">
        <f>'TA''LIM'!AT347</f>
        <v>95.555555555555557</v>
      </c>
      <c r="G340" s="73"/>
      <c r="H340" s="73"/>
      <c r="I340" s="73">
        <f t="shared" si="8"/>
        <v>98.650944081336235</v>
      </c>
      <c r="J340" s="52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  <c r="AA340" s="50"/>
      <c r="AB340" s="50"/>
      <c r="AC340" s="50"/>
      <c r="AD340" s="50"/>
      <c r="AE340" s="50"/>
      <c r="AF340" s="50"/>
      <c r="AG340" s="50"/>
      <c r="AH340" s="50"/>
      <c r="AI340" s="50"/>
      <c r="AJ340" s="50"/>
      <c r="AK340" s="50"/>
      <c r="AL340" s="50"/>
      <c r="AM340" s="50"/>
      <c r="AN340" s="50"/>
      <c r="AO340" s="50"/>
      <c r="AP340" s="52"/>
      <c r="AQ340" s="24"/>
    </row>
    <row r="341" spans="1:43" s="16" customFormat="1" ht="16.5" customHeight="1" x14ac:dyDescent="0.2">
      <c r="A341" s="50">
        <v>4</v>
      </c>
      <c r="B341" s="71">
        <v>18101052</v>
      </c>
      <c r="C341" s="69" t="s">
        <v>339</v>
      </c>
      <c r="D341" s="21">
        <f>SHALAT!AT348</f>
        <v>92.69444919115972</v>
      </c>
      <c r="E341" s="82">
        <f>'TAHSIN-TAHFIDZ'!AT348</f>
        <v>92.34375</v>
      </c>
      <c r="F341" s="73">
        <f>'TA''LIM'!AT348</f>
        <v>97.777777777777771</v>
      </c>
      <c r="G341" s="73"/>
      <c r="H341" s="73"/>
      <c r="I341" s="73">
        <f t="shared" si="8"/>
        <v>93.386808640920492</v>
      </c>
      <c r="J341" s="52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  <c r="AA341" s="50"/>
      <c r="AB341" s="50"/>
      <c r="AC341" s="50"/>
      <c r="AD341" s="50"/>
      <c r="AE341" s="50"/>
      <c r="AF341" s="50"/>
      <c r="AG341" s="50"/>
      <c r="AH341" s="50"/>
      <c r="AI341" s="50"/>
      <c r="AJ341" s="50"/>
      <c r="AK341" s="50"/>
      <c r="AL341" s="50"/>
      <c r="AM341" s="50"/>
      <c r="AN341" s="50"/>
      <c r="AO341" s="50"/>
      <c r="AP341" s="52"/>
      <c r="AQ341" s="24"/>
    </row>
    <row r="342" spans="1:43" s="16" customFormat="1" ht="16.5" customHeight="1" x14ac:dyDescent="0.2">
      <c r="A342" s="50">
        <v>5</v>
      </c>
      <c r="B342" s="71">
        <v>18101174</v>
      </c>
      <c r="C342" s="69" t="s">
        <v>340</v>
      </c>
      <c r="D342" s="21">
        <f>SHALAT!AT349</f>
        <v>95.933491817779753</v>
      </c>
      <c r="E342" s="82">
        <f>'TAHSIN-TAHFIDZ'!AT349</f>
        <v>98.125</v>
      </c>
      <c r="F342" s="73">
        <f>'TA''LIM'!AT349</f>
        <v>97.777777777777771</v>
      </c>
      <c r="G342" s="73"/>
      <c r="H342" s="73"/>
      <c r="I342" s="73">
        <f t="shared" si="8"/>
        <v>96.648436348223498</v>
      </c>
      <c r="J342" s="52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  <c r="AA342" s="50"/>
      <c r="AB342" s="50"/>
      <c r="AC342" s="50"/>
      <c r="AD342" s="50"/>
      <c r="AE342" s="50"/>
      <c r="AF342" s="50"/>
      <c r="AG342" s="50"/>
      <c r="AH342" s="50"/>
      <c r="AI342" s="50"/>
      <c r="AJ342" s="50"/>
      <c r="AK342" s="50"/>
      <c r="AL342" s="50"/>
      <c r="AM342" s="50"/>
      <c r="AN342" s="50"/>
      <c r="AO342" s="50"/>
      <c r="AP342" s="52"/>
      <c r="AQ342" s="24"/>
    </row>
    <row r="343" spans="1:43" s="16" customFormat="1" ht="16.5" customHeight="1" x14ac:dyDescent="0.2">
      <c r="A343" s="50">
        <v>6</v>
      </c>
      <c r="B343" s="71">
        <v>18103025</v>
      </c>
      <c r="C343" s="69" t="s">
        <v>341</v>
      </c>
      <c r="D343" s="21">
        <f>SHALAT!AT350</f>
        <v>95.715558950853065</v>
      </c>
      <c r="E343" s="82">
        <f>'TAHSIN-TAHFIDZ'!AT350</f>
        <v>94.375</v>
      </c>
      <c r="F343" s="73">
        <f>'TA''LIM'!AT350</f>
        <v>97.777777777777771</v>
      </c>
      <c r="G343" s="73"/>
      <c r="H343" s="73"/>
      <c r="I343" s="73">
        <f t="shared" si="8"/>
        <v>95.756779984721163</v>
      </c>
      <c r="J343" s="52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  <c r="AA343" s="50"/>
      <c r="AB343" s="50"/>
      <c r="AC343" s="50"/>
      <c r="AD343" s="50"/>
      <c r="AE343" s="50"/>
      <c r="AF343" s="50"/>
      <c r="AG343" s="50"/>
      <c r="AH343" s="50"/>
      <c r="AI343" s="50"/>
      <c r="AJ343" s="50"/>
      <c r="AK343" s="50"/>
      <c r="AL343" s="50"/>
      <c r="AM343" s="50"/>
      <c r="AN343" s="50"/>
      <c r="AO343" s="50"/>
      <c r="AP343" s="52"/>
      <c r="AQ343" s="24"/>
    </row>
    <row r="344" spans="1:43" s="16" customFormat="1" ht="16.5" customHeight="1" x14ac:dyDescent="0.2">
      <c r="A344" s="50">
        <v>7</v>
      </c>
      <c r="B344" s="71">
        <v>18101064</v>
      </c>
      <c r="C344" s="69" t="s">
        <v>342</v>
      </c>
      <c r="D344" s="21">
        <f>SHALAT!AT351</f>
        <v>84.546671193730006</v>
      </c>
      <c r="E344" s="82">
        <f>'TAHSIN-TAHFIDZ'!AT351</f>
        <v>90.78125</v>
      </c>
      <c r="F344" s="73">
        <f>'TA''LIM'!AT351</f>
        <v>96.444444444444429</v>
      </c>
      <c r="G344" s="73"/>
      <c r="H344" s="73"/>
      <c r="I344" s="73">
        <f t="shared" si="8"/>
        <v>87.578252942591178</v>
      </c>
      <c r="J344" s="52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  <c r="AA344" s="50"/>
      <c r="AB344" s="50"/>
      <c r="AC344" s="50"/>
      <c r="AD344" s="50"/>
      <c r="AE344" s="50"/>
      <c r="AF344" s="50"/>
      <c r="AG344" s="50"/>
      <c r="AH344" s="50"/>
      <c r="AI344" s="50"/>
      <c r="AJ344" s="50"/>
      <c r="AK344" s="50"/>
      <c r="AL344" s="50"/>
      <c r="AM344" s="50"/>
      <c r="AN344" s="50"/>
      <c r="AO344" s="50"/>
      <c r="AP344" s="52"/>
      <c r="AQ344" s="24"/>
    </row>
    <row r="345" spans="1:43" s="16" customFormat="1" ht="16.5" customHeight="1" x14ac:dyDescent="0.2">
      <c r="A345" s="50">
        <v>8</v>
      </c>
      <c r="B345" s="71">
        <v>18102025</v>
      </c>
      <c r="C345" s="69" t="s">
        <v>343</v>
      </c>
      <c r="D345" s="21">
        <f>SHALAT!AT352</f>
        <v>74.219802316036549</v>
      </c>
      <c r="E345" s="82">
        <f>'TAHSIN-TAHFIDZ'!AT352</f>
        <v>90.9375</v>
      </c>
      <c r="F345" s="73">
        <f>'TA''LIM'!AT352</f>
        <v>96.1111111111111</v>
      </c>
      <c r="G345" s="73"/>
      <c r="H345" s="73"/>
      <c r="I345" s="73">
        <f t="shared" si="8"/>
        <v>80.847038172090407</v>
      </c>
      <c r="J345" s="52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  <c r="AA345" s="50"/>
      <c r="AB345" s="50"/>
      <c r="AC345" s="50"/>
      <c r="AD345" s="50"/>
      <c r="AE345" s="50"/>
      <c r="AF345" s="50"/>
      <c r="AG345" s="50"/>
      <c r="AH345" s="50"/>
      <c r="AI345" s="50"/>
      <c r="AJ345" s="50"/>
      <c r="AK345" s="50"/>
      <c r="AL345" s="50"/>
      <c r="AM345" s="50"/>
      <c r="AN345" s="50"/>
      <c r="AO345" s="50"/>
      <c r="AP345" s="52"/>
      <c r="AQ345" s="24"/>
    </row>
    <row r="346" spans="1:43" s="16" customFormat="1" ht="16.5" customHeight="1" x14ac:dyDescent="0.2">
      <c r="A346" s="50">
        <v>9</v>
      </c>
      <c r="B346" s="71">
        <v>18102038</v>
      </c>
      <c r="C346" s="69" t="s">
        <v>344</v>
      </c>
      <c r="D346" s="21">
        <f>SHALAT!AT353</f>
        <v>93.006757479875759</v>
      </c>
      <c r="E346" s="82">
        <f>'TAHSIN-TAHFIDZ'!AT353</f>
        <v>96.25</v>
      </c>
      <c r="F346" s="73">
        <f>'TA''LIM'!AT353</f>
        <v>100</v>
      </c>
      <c r="G346" s="73"/>
      <c r="H346" s="73"/>
      <c r="I346" s="73">
        <f t="shared" si="8"/>
        <v>94.704392361919247</v>
      </c>
      <c r="J346" s="52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  <c r="AA346" s="50"/>
      <c r="AB346" s="50"/>
      <c r="AC346" s="50"/>
      <c r="AD346" s="50"/>
      <c r="AE346" s="50"/>
      <c r="AF346" s="50"/>
      <c r="AG346" s="50"/>
      <c r="AH346" s="50"/>
      <c r="AI346" s="50"/>
      <c r="AJ346" s="50"/>
      <c r="AK346" s="50"/>
      <c r="AL346" s="50"/>
      <c r="AM346" s="50"/>
      <c r="AN346" s="50"/>
      <c r="AO346" s="50"/>
      <c r="AP346" s="52"/>
      <c r="AQ346" s="24"/>
    </row>
    <row r="347" spans="1:43" s="16" customFormat="1" ht="16.5" customHeight="1" x14ac:dyDescent="0.2">
      <c r="A347" s="50">
        <v>10</v>
      </c>
      <c r="B347" s="71">
        <v>18103026</v>
      </c>
      <c r="C347" s="69" t="s">
        <v>345</v>
      </c>
      <c r="D347" s="21">
        <f>SHALAT!AT354</f>
        <v>86.791056229029863</v>
      </c>
      <c r="E347" s="82">
        <f>'TAHSIN-TAHFIDZ'!AT354</f>
        <v>90.625</v>
      </c>
      <c r="F347" s="73">
        <f>'TA''LIM'!AT354</f>
        <v>93.666666666666671</v>
      </c>
      <c r="G347" s="73"/>
      <c r="H347" s="73"/>
      <c r="I347" s="73">
        <f t="shared" si="8"/>
        <v>88.589186548869407</v>
      </c>
      <c r="J347" s="52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  <c r="AA347" s="50"/>
      <c r="AB347" s="50"/>
      <c r="AC347" s="50"/>
      <c r="AD347" s="50"/>
      <c r="AE347" s="50"/>
      <c r="AF347" s="50"/>
      <c r="AG347" s="50"/>
      <c r="AH347" s="50"/>
      <c r="AI347" s="50"/>
      <c r="AJ347" s="50"/>
      <c r="AK347" s="50"/>
      <c r="AL347" s="50"/>
      <c r="AM347" s="50"/>
      <c r="AN347" s="50"/>
      <c r="AO347" s="50"/>
      <c r="AP347" s="52"/>
      <c r="AQ347" s="24"/>
    </row>
    <row r="348" spans="1:43" s="16" customFormat="1" ht="15" hidden="1" customHeight="1" x14ac:dyDescent="0.2">
      <c r="A348" s="50">
        <v>11</v>
      </c>
      <c r="B348" s="100">
        <v>18104018</v>
      </c>
      <c r="C348" s="101" t="s">
        <v>455</v>
      </c>
      <c r="D348" s="103"/>
      <c r="E348" s="113"/>
      <c r="F348" s="114"/>
      <c r="G348" s="114"/>
      <c r="H348" s="114"/>
      <c r="I348" s="114"/>
      <c r="J348" s="52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  <c r="AA348" s="50"/>
      <c r="AB348" s="50"/>
      <c r="AC348" s="50"/>
      <c r="AD348" s="50"/>
      <c r="AE348" s="50"/>
      <c r="AF348" s="50"/>
      <c r="AG348" s="50"/>
      <c r="AH348" s="50"/>
      <c r="AI348" s="50"/>
      <c r="AJ348" s="50"/>
      <c r="AK348" s="50"/>
      <c r="AL348" s="50"/>
      <c r="AM348" s="50"/>
      <c r="AN348" s="50"/>
      <c r="AO348" s="50"/>
      <c r="AP348" s="52"/>
      <c r="AQ348" s="24"/>
    </row>
    <row r="349" spans="1:43" s="16" customFormat="1" ht="16.5" customHeight="1" x14ac:dyDescent="0.2">
      <c r="A349" s="50">
        <v>11</v>
      </c>
      <c r="B349" s="71">
        <v>18108032</v>
      </c>
      <c r="C349" s="19" t="s">
        <v>346</v>
      </c>
      <c r="D349" s="21">
        <f>SHALAT!AT356</f>
        <v>72.032780400427455</v>
      </c>
      <c r="E349" s="82">
        <f>'TAHSIN-TAHFIDZ'!AT356</f>
        <v>78.4375</v>
      </c>
      <c r="F349" s="73">
        <f>'TA''LIM'!AT356</f>
        <v>98.333333333333329</v>
      </c>
      <c r="G349" s="73"/>
      <c r="H349" s="73"/>
      <c r="I349" s="73">
        <f t="shared" si="8"/>
        <v>77.258807260277848</v>
      </c>
      <c r="J349" s="52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  <c r="AA349" s="50"/>
      <c r="AB349" s="50"/>
      <c r="AC349" s="50"/>
      <c r="AD349" s="50"/>
      <c r="AE349" s="50"/>
      <c r="AF349" s="50"/>
      <c r="AG349" s="50"/>
      <c r="AH349" s="50"/>
      <c r="AI349" s="50"/>
      <c r="AJ349" s="50"/>
      <c r="AK349" s="50"/>
      <c r="AL349" s="50"/>
      <c r="AM349" s="50"/>
      <c r="AN349" s="50"/>
      <c r="AO349" s="50"/>
      <c r="AP349" s="52"/>
      <c r="AQ349" s="24"/>
    </row>
    <row r="350" spans="1:43" s="16" customFormat="1" ht="16.5" customHeight="1" x14ac:dyDescent="0.2">
      <c r="A350" s="50">
        <v>12</v>
      </c>
      <c r="B350" s="71">
        <v>18102068</v>
      </c>
      <c r="C350" s="69" t="s">
        <v>454</v>
      </c>
      <c r="D350" s="21">
        <f>SHALAT!AT357</f>
        <v>94.173245055598002</v>
      </c>
      <c r="E350" s="82">
        <f>'TAHSIN-TAHFIDZ'!AT357</f>
        <v>94.84375</v>
      </c>
      <c r="F350" s="73">
        <f>'TA''LIM'!AT357</f>
        <v>97.777777777777771</v>
      </c>
      <c r="G350" s="73"/>
      <c r="H350" s="73"/>
      <c r="I350" s="73">
        <f t="shared" si="8"/>
        <v>94.848025952805358</v>
      </c>
      <c r="J350" s="52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  <c r="AA350" s="50"/>
      <c r="AB350" s="50"/>
      <c r="AC350" s="50"/>
      <c r="AD350" s="50"/>
      <c r="AE350" s="50"/>
      <c r="AF350" s="50"/>
      <c r="AG350" s="50"/>
      <c r="AH350" s="50"/>
      <c r="AI350" s="50"/>
      <c r="AJ350" s="50"/>
      <c r="AK350" s="50"/>
      <c r="AL350" s="50"/>
      <c r="AM350" s="50"/>
      <c r="AN350" s="50"/>
      <c r="AO350" s="50"/>
      <c r="AP350" s="52"/>
      <c r="AQ350" s="24"/>
    </row>
    <row r="351" spans="1:43" s="16" customFormat="1" ht="16.5" customHeight="1" x14ac:dyDescent="0.2">
      <c r="A351" s="50">
        <v>13</v>
      </c>
      <c r="B351" s="71">
        <v>18101073</v>
      </c>
      <c r="C351" s="69" t="s">
        <v>347</v>
      </c>
      <c r="D351" s="21">
        <f>SHALAT!AT358</f>
        <v>81.235949119352469</v>
      </c>
      <c r="E351" s="82">
        <f>'TAHSIN-TAHFIDZ'!AT358</f>
        <v>89.0625</v>
      </c>
      <c r="F351" s="73">
        <f>'TA''LIM'!AT358</f>
        <v>87.555555555555557</v>
      </c>
      <c r="G351" s="73"/>
      <c r="H351" s="73"/>
      <c r="I351" s="73">
        <f t="shared" si="8"/>
        <v>83.749200260912431</v>
      </c>
      <c r="J351" s="52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  <c r="AA351" s="50"/>
      <c r="AB351" s="50"/>
      <c r="AC351" s="50"/>
      <c r="AD351" s="50"/>
      <c r="AE351" s="50"/>
      <c r="AF351" s="50"/>
      <c r="AG351" s="50"/>
      <c r="AH351" s="50"/>
      <c r="AI351" s="50"/>
      <c r="AJ351" s="50"/>
      <c r="AK351" s="50"/>
      <c r="AL351" s="50"/>
      <c r="AM351" s="50"/>
      <c r="AN351" s="50"/>
      <c r="AO351" s="50"/>
      <c r="AP351" s="52"/>
      <c r="AQ351" s="24"/>
    </row>
    <row r="352" spans="1:43" s="16" customFormat="1" ht="16.5" customHeight="1" x14ac:dyDescent="0.2">
      <c r="A352" s="50">
        <v>14</v>
      </c>
      <c r="B352" s="71">
        <v>18101175</v>
      </c>
      <c r="C352" s="69" t="s">
        <v>348</v>
      </c>
      <c r="D352" s="21">
        <f>SHALAT!AT359</f>
        <v>93.356386260798018</v>
      </c>
      <c r="E352" s="82">
        <f>'TAHSIN-TAHFIDZ'!AT359</f>
        <v>92.5</v>
      </c>
      <c r="F352" s="73">
        <f>'TA''LIM'!AT359</f>
        <v>100</v>
      </c>
      <c r="G352" s="73"/>
      <c r="H352" s="73"/>
      <c r="I352" s="73">
        <f t="shared" ref="I352:I359" si="9">(D352*65%)+(E352*20%)+(F352*15%)</f>
        <v>94.181651069518722</v>
      </c>
      <c r="J352" s="52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  <c r="AA352" s="50"/>
      <c r="AB352" s="50"/>
      <c r="AC352" s="50"/>
      <c r="AD352" s="50"/>
      <c r="AE352" s="50"/>
      <c r="AF352" s="50"/>
      <c r="AG352" s="50"/>
      <c r="AH352" s="50"/>
      <c r="AI352" s="50"/>
      <c r="AJ352" s="50"/>
      <c r="AK352" s="50"/>
      <c r="AL352" s="50"/>
      <c r="AM352" s="50"/>
      <c r="AN352" s="50"/>
      <c r="AO352" s="50"/>
      <c r="AP352" s="52"/>
      <c r="AQ352" s="24"/>
    </row>
    <row r="353" spans="1:43" s="16" customFormat="1" ht="16.5" customHeight="1" x14ac:dyDescent="0.2">
      <c r="A353" s="50">
        <v>15</v>
      </c>
      <c r="B353" s="36">
        <v>18101202</v>
      </c>
      <c r="C353" s="19" t="s">
        <v>349</v>
      </c>
      <c r="D353" s="21">
        <f>SHALAT!AT360</f>
        <v>94.765579028080126</v>
      </c>
      <c r="E353" s="82">
        <f>'TAHSIN-TAHFIDZ'!AT360</f>
        <v>98.75</v>
      </c>
      <c r="F353" s="73">
        <f>'TA''LIM'!AT360</f>
        <v>100</v>
      </c>
      <c r="G353" s="73"/>
      <c r="H353" s="73"/>
      <c r="I353" s="73">
        <f t="shared" si="9"/>
        <v>96.347626368252094</v>
      </c>
      <c r="J353" s="52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  <c r="AA353" s="50"/>
      <c r="AB353" s="50"/>
      <c r="AC353" s="50"/>
      <c r="AD353" s="50"/>
      <c r="AE353" s="50"/>
      <c r="AF353" s="50"/>
      <c r="AG353" s="50"/>
      <c r="AH353" s="50"/>
      <c r="AI353" s="50"/>
      <c r="AJ353" s="50"/>
      <c r="AK353" s="50"/>
      <c r="AL353" s="50"/>
      <c r="AM353" s="50"/>
      <c r="AN353" s="50"/>
      <c r="AO353" s="50"/>
      <c r="AP353" s="52"/>
      <c r="AQ353" s="24"/>
    </row>
    <row r="354" spans="1:43" s="16" customFormat="1" ht="16.5" customHeight="1" x14ac:dyDescent="0.2">
      <c r="A354" s="50">
        <v>16</v>
      </c>
      <c r="B354" s="71">
        <v>18103062</v>
      </c>
      <c r="C354" s="19" t="s">
        <v>350</v>
      </c>
      <c r="D354" s="21">
        <f>SHALAT!AT361</f>
        <v>95.535512281835807</v>
      </c>
      <c r="E354" s="82">
        <f>'TAHSIN-TAHFIDZ'!AT361</f>
        <v>95.625</v>
      </c>
      <c r="F354" s="73">
        <f>'TA''LIM'!AT361</f>
        <v>100</v>
      </c>
      <c r="G354" s="73"/>
      <c r="H354" s="73"/>
      <c r="I354" s="73">
        <f t="shared" si="9"/>
        <v>96.223082983193279</v>
      </c>
      <c r="J354" s="52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  <c r="AA354" s="50"/>
      <c r="AB354" s="50"/>
      <c r="AC354" s="50"/>
      <c r="AD354" s="50"/>
      <c r="AE354" s="50"/>
      <c r="AF354" s="50"/>
      <c r="AG354" s="50"/>
      <c r="AH354" s="50"/>
      <c r="AI354" s="50"/>
      <c r="AJ354" s="50"/>
      <c r="AK354" s="50"/>
      <c r="AL354" s="50"/>
      <c r="AM354" s="50"/>
      <c r="AN354" s="50"/>
      <c r="AO354" s="50"/>
      <c r="AP354" s="52"/>
      <c r="AQ354" s="24"/>
    </row>
    <row r="355" spans="1:43" s="16" customFormat="1" ht="16.5" customHeight="1" x14ac:dyDescent="0.2">
      <c r="A355" s="50">
        <v>17</v>
      </c>
      <c r="B355" s="71">
        <v>18101173</v>
      </c>
      <c r="C355" s="69" t="s">
        <v>351</v>
      </c>
      <c r="D355" s="21">
        <f>SHALAT!AT362</f>
        <v>93.017633102191937</v>
      </c>
      <c r="E355" s="82">
        <f>'TAHSIN-TAHFIDZ'!AT362</f>
        <v>97.5</v>
      </c>
      <c r="F355" s="73">
        <f>'TA''LIM'!AT362</f>
        <v>100</v>
      </c>
      <c r="G355" s="73"/>
      <c r="H355" s="73"/>
      <c r="I355" s="73">
        <f t="shared" si="9"/>
        <v>94.961461516424762</v>
      </c>
      <c r="J355" s="52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  <c r="AA355" s="50"/>
      <c r="AB355" s="50"/>
      <c r="AC355" s="50"/>
      <c r="AD355" s="50"/>
      <c r="AE355" s="50"/>
      <c r="AF355" s="50"/>
      <c r="AG355" s="50"/>
      <c r="AH355" s="50"/>
      <c r="AI355" s="50"/>
      <c r="AJ355" s="50"/>
      <c r="AK355" s="50"/>
      <c r="AL355" s="50"/>
      <c r="AM355" s="50"/>
      <c r="AN355" s="50"/>
      <c r="AO355" s="50"/>
      <c r="AP355" s="52"/>
      <c r="AQ355" s="24"/>
    </row>
    <row r="356" spans="1:43" s="16" customFormat="1" ht="16.5" customHeight="1" x14ac:dyDescent="0.2">
      <c r="A356" s="50">
        <v>18</v>
      </c>
      <c r="B356" s="79">
        <v>18102062</v>
      </c>
      <c r="C356" s="81" t="s">
        <v>352</v>
      </c>
      <c r="D356" s="21">
        <f>SHALAT!AT363</f>
        <v>86.925305898859037</v>
      </c>
      <c r="E356" s="82">
        <f>'TAHSIN-TAHFIDZ'!AT363</f>
        <v>84.6875</v>
      </c>
      <c r="F356" s="73">
        <f>'TA''LIM'!AT363</f>
        <v>100</v>
      </c>
      <c r="G356" s="90"/>
      <c r="H356" s="90"/>
      <c r="I356" s="90">
        <f t="shared" si="9"/>
        <v>88.438948834258383</v>
      </c>
      <c r="J356" s="52"/>
      <c r="K356" s="65"/>
      <c r="L356" s="65"/>
      <c r="M356" s="65"/>
      <c r="N356" s="65"/>
      <c r="O356" s="65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  <c r="AA356" s="50"/>
      <c r="AB356" s="50"/>
      <c r="AC356" s="50"/>
      <c r="AD356" s="50"/>
      <c r="AE356" s="50"/>
      <c r="AF356" s="50"/>
      <c r="AG356" s="50"/>
      <c r="AH356" s="50"/>
      <c r="AI356" s="50"/>
      <c r="AJ356" s="50"/>
      <c r="AK356" s="50"/>
      <c r="AL356" s="50"/>
      <c r="AM356" s="50"/>
      <c r="AN356" s="50"/>
      <c r="AO356" s="50"/>
      <c r="AP356" s="52"/>
      <c r="AQ356" s="24"/>
    </row>
    <row r="357" spans="1:43" s="16" customFormat="1" ht="16.5" customHeight="1" x14ac:dyDescent="0.2">
      <c r="A357" s="50">
        <v>19</v>
      </c>
      <c r="B357" s="71">
        <v>18101075</v>
      </c>
      <c r="C357" s="23" t="s">
        <v>353</v>
      </c>
      <c r="D357" s="21">
        <f>SHALAT!AT364</f>
        <v>83.056305965513118</v>
      </c>
      <c r="E357" s="82">
        <f>'TAHSIN-TAHFIDZ'!AT364</f>
        <v>87.65625</v>
      </c>
      <c r="F357" s="73">
        <f>'TA''LIM'!AT364</f>
        <v>97</v>
      </c>
      <c r="G357" s="73"/>
      <c r="H357" s="73"/>
      <c r="I357" s="73">
        <f t="shared" si="9"/>
        <v>86.067848877583529</v>
      </c>
      <c r="J357" s="8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  <c r="AA357" s="50"/>
      <c r="AB357" s="50"/>
      <c r="AC357" s="50"/>
      <c r="AD357" s="50"/>
      <c r="AE357" s="50"/>
      <c r="AF357" s="50"/>
      <c r="AG357" s="50"/>
      <c r="AH357" s="50"/>
      <c r="AI357" s="50"/>
      <c r="AJ357" s="50"/>
      <c r="AK357" s="50"/>
      <c r="AL357" s="50"/>
      <c r="AM357" s="50"/>
      <c r="AN357" s="50"/>
      <c r="AO357" s="50"/>
      <c r="AP357" s="52"/>
      <c r="AQ357" s="24"/>
    </row>
    <row r="358" spans="1:43" s="16" customFormat="1" ht="16.5" customHeight="1" x14ac:dyDescent="0.2">
      <c r="A358" s="50">
        <v>20</v>
      </c>
      <c r="B358" s="71">
        <v>18102036</v>
      </c>
      <c r="C358" s="23" t="s">
        <v>354</v>
      </c>
      <c r="D358" s="21">
        <f>SHALAT!AT365</f>
        <v>83.017412217412215</v>
      </c>
      <c r="E358" s="82">
        <f>'TAHSIN-TAHFIDZ'!AT365</f>
        <v>90.78125</v>
      </c>
      <c r="F358" s="73">
        <f>'TA''LIM'!AT365</f>
        <v>100</v>
      </c>
      <c r="G358" s="73"/>
      <c r="H358" s="73"/>
      <c r="I358" s="73">
        <f t="shared" si="9"/>
        <v>87.117567941317944</v>
      </c>
      <c r="J358" s="80"/>
      <c r="K358" s="50"/>
      <c r="L358" s="50"/>
      <c r="M358" s="50"/>
      <c r="N358" s="50"/>
      <c r="O358" s="50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2"/>
      <c r="AQ358" s="24"/>
    </row>
    <row r="359" spans="1:43" s="16" customFormat="1" ht="16.5" customHeight="1" x14ac:dyDescent="0.2">
      <c r="A359" s="50">
        <v>21</v>
      </c>
      <c r="B359" s="71">
        <v>18101131</v>
      </c>
      <c r="C359" s="23" t="s">
        <v>355</v>
      </c>
      <c r="D359" s="21">
        <f>SHALAT!AT366</f>
        <v>93.61705972711664</v>
      </c>
      <c r="E359" s="82">
        <f>'TAHSIN-TAHFIDZ'!AT366</f>
        <v>88.4375</v>
      </c>
      <c r="F359" s="73">
        <f>'TA''LIM'!AT366</f>
        <v>97.777777777777771</v>
      </c>
      <c r="G359" s="73"/>
      <c r="H359" s="73"/>
      <c r="I359" s="73">
        <f t="shared" si="9"/>
        <v>93.205255489292483</v>
      </c>
      <c r="J359" s="80"/>
      <c r="K359" s="50"/>
      <c r="L359" s="50"/>
      <c r="M359" s="50"/>
      <c r="N359" s="50"/>
      <c r="O359" s="50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2"/>
      <c r="AQ359" s="24"/>
    </row>
    <row r="360" spans="1:43" s="16" customFormat="1" ht="16.5" customHeight="1" x14ac:dyDescent="0.2">
      <c r="A360" s="134" t="s">
        <v>57</v>
      </c>
      <c r="B360" s="134"/>
      <c r="C360" s="134"/>
      <c r="D360" s="134"/>
      <c r="E360" s="134"/>
      <c r="F360" s="134"/>
      <c r="G360" s="134"/>
      <c r="H360" s="134"/>
      <c r="I360" s="157"/>
      <c r="J360" s="52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2"/>
      <c r="AQ360" s="24"/>
    </row>
    <row r="361" spans="1:43" s="16" customFormat="1" ht="16.5" customHeight="1" x14ac:dyDescent="0.2">
      <c r="A361" s="164" t="s">
        <v>0</v>
      </c>
      <c r="B361" s="168" t="s">
        <v>457</v>
      </c>
      <c r="C361" s="165" t="s">
        <v>1</v>
      </c>
      <c r="D361" s="166" t="s">
        <v>52</v>
      </c>
      <c r="E361" s="166" t="s">
        <v>14</v>
      </c>
      <c r="F361" s="167" t="s">
        <v>10</v>
      </c>
      <c r="G361" s="166" t="s">
        <v>11</v>
      </c>
      <c r="H361" s="166" t="s">
        <v>12</v>
      </c>
      <c r="I361" s="166" t="s">
        <v>51</v>
      </c>
      <c r="J361" s="52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2"/>
      <c r="AQ361" s="24"/>
    </row>
    <row r="362" spans="1:43" s="16" customFormat="1" ht="16.5" customHeight="1" x14ac:dyDescent="0.2">
      <c r="A362" s="164"/>
      <c r="B362" s="169"/>
      <c r="C362" s="165"/>
      <c r="D362" s="166"/>
      <c r="E362" s="166"/>
      <c r="F362" s="167"/>
      <c r="G362" s="166"/>
      <c r="H362" s="166"/>
      <c r="I362" s="166"/>
      <c r="J362" s="54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  <c r="AA362" s="56"/>
      <c r="AB362" s="56"/>
      <c r="AC362" s="56"/>
      <c r="AD362" s="56"/>
      <c r="AE362" s="56"/>
      <c r="AF362" s="56"/>
      <c r="AG362" s="56"/>
      <c r="AH362" s="56"/>
      <c r="AI362" s="56"/>
      <c r="AJ362" s="56"/>
      <c r="AK362" s="56"/>
      <c r="AL362" s="56"/>
      <c r="AM362" s="56"/>
      <c r="AN362" s="56"/>
      <c r="AO362" s="56"/>
      <c r="AP362" s="59"/>
      <c r="AQ362" s="24"/>
    </row>
    <row r="363" spans="1:43" s="16" customFormat="1" ht="16.5" customHeight="1" x14ac:dyDescent="0.2">
      <c r="A363" s="50">
        <v>1</v>
      </c>
      <c r="B363" s="71">
        <v>18103033</v>
      </c>
      <c r="C363" s="19" t="s">
        <v>356</v>
      </c>
      <c r="D363" s="21">
        <f>SHALAT!AT370</f>
        <v>99.632352941176464</v>
      </c>
      <c r="E363" s="82">
        <f>'TAHSIN-TAHFIDZ'!AT370</f>
        <v>99.375</v>
      </c>
      <c r="F363" s="73">
        <f>'TA''LIM'!AT370</f>
        <v>100</v>
      </c>
      <c r="G363" s="73"/>
      <c r="H363" s="73"/>
      <c r="I363" s="73">
        <f t="shared" ref="I363:I401" si="10">(D363*65%)+(E363*20%)+(F363*15%)</f>
        <v>99.63602941176471</v>
      </c>
      <c r="J363" s="62" t="s">
        <v>20</v>
      </c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  <c r="AA363" s="50"/>
      <c r="AB363" s="50"/>
      <c r="AC363" s="50"/>
      <c r="AD363" s="50"/>
      <c r="AE363" s="50"/>
      <c r="AF363" s="50"/>
      <c r="AG363" s="50"/>
      <c r="AH363" s="50"/>
      <c r="AI363" s="50"/>
      <c r="AJ363" s="50"/>
      <c r="AK363" s="50"/>
      <c r="AL363" s="50"/>
      <c r="AM363" s="50"/>
      <c r="AN363" s="50"/>
      <c r="AO363" s="50"/>
      <c r="AP363" s="68" t="s">
        <v>20</v>
      </c>
      <c r="AQ363" s="24"/>
    </row>
    <row r="364" spans="1:43" s="16" customFormat="1" ht="16.5" customHeight="1" x14ac:dyDescent="0.2">
      <c r="A364" s="50">
        <v>2</v>
      </c>
      <c r="B364" s="71">
        <v>18102002</v>
      </c>
      <c r="C364" s="69" t="s">
        <v>357</v>
      </c>
      <c r="D364" s="21">
        <f>SHALAT!AT371</f>
        <v>99.305555555555557</v>
      </c>
      <c r="E364" s="82">
        <f>'TAHSIN-TAHFIDZ'!AT371</f>
        <v>99.375</v>
      </c>
      <c r="F364" s="73">
        <f>'TA''LIM'!AT371</f>
        <v>100</v>
      </c>
      <c r="G364" s="73"/>
      <c r="H364" s="73"/>
      <c r="I364" s="73">
        <f t="shared" si="10"/>
        <v>99.423611111111114</v>
      </c>
      <c r="J364" s="52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  <c r="AA364" s="50"/>
      <c r="AB364" s="50"/>
      <c r="AC364" s="50"/>
      <c r="AD364" s="50"/>
      <c r="AE364" s="50"/>
      <c r="AF364" s="50"/>
      <c r="AG364" s="50"/>
      <c r="AH364" s="50"/>
      <c r="AI364" s="50"/>
      <c r="AJ364" s="50"/>
      <c r="AK364" s="50"/>
      <c r="AL364" s="50"/>
      <c r="AM364" s="50"/>
      <c r="AN364" s="50"/>
      <c r="AO364" s="50"/>
      <c r="AP364" s="52"/>
      <c r="AQ364" s="24"/>
    </row>
    <row r="365" spans="1:43" s="16" customFormat="1" ht="16.5" customHeight="1" x14ac:dyDescent="0.2">
      <c r="A365" s="50">
        <v>3</v>
      </c>
      <c r="B365" s="71">
        <v>18103023</v>
      </c>
      <c r="C365" s="69" t="s">
        <v>358</v>
      </c>
      <c r="D365" s="21">
        <f>SHALAT!AT372</f>
        <v>93.643012760659815</v>
      </c>
      <c r="E365" s="82">
        <f>'TAHSIN-TAHFIDZ'!AT372</f>
        <v>97.96875</v>
      </c>
      <c r="F365" s="73">
        <f>'TA''LIM'!AT372</f>
        <v>93.333333333333329</v>
      </c>
      <c r="G365" s="73"/>
      <c r="H365" s="73"/>
      <c r="I365" s="73">
        <f t="shared" si="10"/>
        <v>94.461708294428888</v>
      </c>
      <c r="J365" s="52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  <c r="AA365" s="50"/>
      <c r="AB365" s="50"/>
      <c r="AC365" s="50"/>
      <c r="AD365" s="50"/>
      <c r="AE365" s="50"/>
      <c r="AF365" s="50"/>
      <c r="AG365" s="50"/>
      <c r="AH365" s="50"/>
      <c r="AI365" s="50"/>
      <c r="AJ365" s="50"/>
      <c r="AK365" s="50"/>
      <c r="AL365" s="50"/>
      <c r="AM365" s="50"/>
      <c r="AN365" s="50"/>
      <c r="AO365" s="50"/>
      <c r="AP365" s="52"/>
      <c r="AQ365" s="24"/>
    </row>
    <row r="366" spans="1:43" s="16" customFormat="1" ht="16.5" customHeight="1" x14ac:dyDescent="0.2">
      <c r="A366" s="50">
        <v>4</v>
      </c>
      <c r="B366" s="71">
        <v>18102074</v>
      </c>
      <c r="C366" s="95" t="s">
        <v>460</v>
      </c>
      <c r="D366" s="21">
        <f>SHALAT!AT373</f>
        <v>92.68102433281004</v>
      </c>
      <c r="E366" s="82">
        <f>'TAHSIN-TAHFIDZ'!AT373</f>
        <v>96.666666666666671</v>
      </c>
      <c r="F366" s="73">
        <f>'TA''LIM'!AT373</f>
        <v>93.333333333333329</v>
      </c>
      <c r="G366" s="73"/>
      <c r="H366" s="73"/>
      <c r="I366" s="73">
        <f t="shared" si="10"/>
        <v>93.575999149659864</v>
      </c>
      <c r="J366" s="52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  <c r="AA366" s="50"/>
      <c r="AB366" s="50"/>
      <c r="AC366" s="50"/>
      <c r="AD366" s="50"/>
      <c r="AE366" s="50"/>
      <c r="AF366" s="50"/>
      <c r="AG366" s="50"/>
      <c r="AH366" s="50"/>
      <c r="AI366" s="50"/>
      <c r="AJ366" s="50"/>
      <c r="AK366" s="50"/>
      <c r="AL366" s="50"/>
      <c r="AM366" s="50"/>
      <c r="AN366" s="50"/>
      <c r="AO366" s="50"/>
      <c r="AP366" s="52"/>
      <c r="AQ366" s="24"/>
    </row>
    <row r="367" spans="1:43" s="16" customFormat="1" ht="16.5" customHeight="1" x14ac:dyDescent="0.2">
      <c r="A367" s="50">
        <v>5</v>
      </c>
      <c r="B367" s="71">
        <v>18102048</v>
      </c>
      <c r="C367" s="69" t="s">
        <v>359</v>
      </c>
      <c r="D367" s="21">
        <f>SHALAT!AT374</f>
        <v>95.470023758295582</v>
      </c>
      <c r="E367" s="82">
        <f>'TAHSIN-TAHFIDZ'!AT374</f>
        <v>98.75</v>
      </c>
      <c r="F367" s="73">
        <f>'TA''LIM'!AT374</f>
        <v>97.777777777777771</v>
      </c>
      <c r="G367" s="73"/>
      <c r="H367" s="73"/>
      <c r="I367" s="73">
        <f t="shared" si="10"/>
        <v>96.472182109558787</v>
      </c>
      <c r="J367" s="52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50"/>
      <c r="AB367" s="50"/>
      <c r="AC367" s="50"/>
      <c r="AD367" s="50"/>
      <c r="AE367" s="50"/>
      <c r="AF367" s="50"/>
      <c r="AG367" s="50"/>
      <c r="AH367" s="50"/>
      <c r="AI367" s="50"/>
      <c r="AJ367" s="50"/>
      <c r="AK367" s="50"/>
      <c r="AL367" s="50"/>
      <c r="AM367" s="50"/>
      <c r="AN367" s="50"/>
      <c r="AO367" s="50"/>
      <c r="AP367" s="52"/>
      <c r="AQ367" s="24"/>
    </row>
    <row r="368" spans="1:43" s="16" customFormat="1" ht="16.5" customHeight="1" x14ac:dyDescent="0.2">
      <c r="A368" s="50">
        <v>6</v>
      </c>
      <c r="B368" s="71">
        <v>18101066</v>
      </c>
      <c r="C368" s="69" t="s">
        <v>360</v>
      </c>
      <c r="D368" s="21">
        <f>SHALAT!AT375</f>
        <v>97.492322712784173</v>
      </c>
      <c r="E368" s="82">
        <f>'TAHSIN-TAHFIDZ'!AT375</f>
        <v>100</v>
      </c>
      <c r="F368" s="73">
        <f>'TA''LIM'!AT375</f>
        <v>100</v>
      </c>
      <c r="G368" s="73"/>
      <c r="H368" s="73"/>
      <c r="I368" s="73">
        <f t="shared" si="10"/>
        <v>98.370009763309724</v>
      </c>
      <c r="J368" s="52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  <c r="AA368" s="50"/>
      <c r="AB368" s="50"/>
      <c r="AC368" s="50"/>
      <c r="AD368" s="50"/>
      <c r="AE368" s="50"/>
      <c r="AF368" s="50"/>
      <c r="AG368" s="50"/>
      <c r="AH368" s="50"/>
      <c r="AI368" s="50"/>
      <c r="AJ368" s="50"/>
      <c r="AK368" s="50"/>
      <c r="AL368" s="50"/>
      <c r="AM368" s="50"/>
      <c r="AN368" s="50"/>
      <c r="AO368" s="50"/>
      <c r="AP368" s="52"/>
      <c r="AQ368" s="24"/>
    </row>
    <row r="369" spans="1:43" s="16" customFormat="1" ht="16.5" customHeight="1" x14ac:dyDescent="0.2">
      <c r="A369" s="50">
        <v>7</v>
      </c>
      <c r="B369" s="36">
        <v>18104019</v>
      </c>
      <c r="C369" s="19" t="s">
        <v>361</v>
      </c>
      <c r="D369" s="21">
        <f>SHALAT!AT376</f>
        <v>98.779761904761898</v>
      </c>
      <c r="E369" s="82">
        <f>'TAHSIN-TAHFIDZ'!AT376</f>
        <v>99.375</v>
      </c>
      <c r="F369" s="73">
        <f>'TA''LIM'!AT376</f>
        <v>100</v>
      </c>
      <c r="G369" s="73"/>
      <c r="H369" s="73"/>
      <c r="I369" s="73">
        <f t="shared" si="10"/>
        <v>99.081845238095241</v>
      </c>
      <c r="J369" s="52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  <c r="AA369" s="50"/>
      <c r="AB369" s="50"/>
      <c r="AC369" s="50"/>
      <c r="AD369" s="50"/>
      <c r="AE369" s="50"/>
      <c r="AF369" s="50"/>
      <c r="AG369" s="50"/>
      <c r="AH369" s="50"/>
      <c r="AI369" s="50"/>
      <c r="AJ369" s="50"/>
      <c r="AK369" s="50"/>
      <c r="AL369" s="50"/>
      <c r="AM369" s="50"/>
      <c r="AN369" s="50"/>
      <c r="AO369" s="50"/>
      <c r="AP369" s="52"/>
      <c r="AQ369" s="24"/>
    </row>
    <row r="370" spans="1:43" s="16" customFormat="1" ht="16.5" customHeight="1" x14ac:dyDescent="0.2">
      <c r="A370" s="50">
        <v>8</v>
      </c>
      <c r="B370" s="71">
        <v>18101182</v>
      </c>
      <c r="C370" s="19" t="s">
        <v>362</v>
      </c>
      <c r="D370" s="21">
        <f>SHALAT!AT377</f>
        <v>76.557352544747502</v>
      </c>
      <c r="E370" s="82">
        <f>'TAHSIN-TAHFIDZ'!AT377</f>
        <v>79.21875</v>
      </c>
      <c r="F370" s="73">
        <f>'TA''LIM'!AT377</f>
        <v>96.666666666666671</v>
      </c>
      <c r="G370" s="73"/>
      <c r="H370" s="73"/>
      <c r="I370" s="73">
        <f t="shared" si="10"/>
        <v>80.106029154085888</v>
      </c>
      <c r="J370" s="52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  <c r="AA370" s="50"/>
      <c r="AB370" s="50"/>
      <c r="AC370" s="50"/>
      <c r="AD370" s="50"/>
      <c r="AE370" s="50"/>
      <c r="AF370" s="50"/>
      <c r="AG370" s="50"/>
      <c r="AH370" s="50"/>
      <c r="AI370" s="50"/>
      <c r="AJ370" s="50"/>
      <c r="AK370" s="50"/>
      <c r="AL370" s="50"/>
      <c r="AM370" s="50"/>
      <c r="AN370" s="50"/>
      <c r="AO370" s="50"/>
      <c r="AP370" s="52"/>
      <c r="AQ370" s="24"/>
    </row>
    <row r="371" spans="1:43" s="16" customFormat="1" ht="16.5" customHeight="1" x14ac:dyDescent="0.2">
      <c r="A371" s="50">
        <v>9</v>
      </c>
      <c r="B371" s="71">
        <v>18103059</v>
      </c>
      <c r="C371" s="69" t="s">
        <v>363</v>
      </c>
      <c r="D371" s="21">
        <f>SHALAT!AT378</f>
        <v>77.364176980545267</v>
      </c>
      <c r="E371" s="82">
        <f>'TAHSIN-TAHFIDZ'!AT378</f>
        <v>74.21875</v>
      </c>
      <c r="F371" s="73">
        <f>'TA''LIM'!AT378</f>
        <v>92.1111111111111</v>
      </c>
      <c r="G371" s="73"/>
      <c r="H371" s="73"/>
      <c r="I371" s="73">
        <f t="shared" si="10"/>
        <v>78.947131704021089</v>
      </c>
      <c r="J371" s="52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50"/>
      <c r="AB371" s="50"/>
      <c r="AC371" s="50"/>
      <c r="AD371" s="50"/>
      <c r="AE371" s="50"/>
      <c r="AF371" s="50"/>
      <c r="AG371" s="50"/>
      <c r="AH371" s="50"/>
      <c r="AI371" s="50"/>
      <c r="AJ371" s="50"/>
      <c r="AK371" s="50"/>
      <c r="AL371" s="50"/>
      <c r="AM371" s="50"/>
      <c r="AN371" s="50"/>
      <c r="AO371" s="50"/>
      <c r="AP371" s="52"/>
      <c r="AQ371" s="24"/>
    </row>
    <row r="372" spans="1:43" s="16" customFormat="1" ht="16.5" customHeight="1" x14ac:dyDescent="0.2">
      <c r="A372" s="50">
        <v>10</v>
      </c>
      <c r="B372" s="71">
        <v>18103028</v>
      </c>
      <c r="C372" s="69" t="s">
        <v>364</v>
      </c>
      <c r="D372" s="21">
        <f>SHALAT!AT379</f>
        <v>81.306261820967705</v>
      </c>
      <c r="E372" s="82">
        <f>'TAHSIN-TAHFIDZ'!AT379</f>
        <v>86.25</v>
      </c>
      <c r="F372" s="73">
        <f>'TA''LIM'!AT379</f>
        <v>90</v>
      </c>
      <c r="G372" s="73"/>
      <c r="H372" s="73"/>
      <c r="I372" s="73">
        <f t="shared" si="10"/>
        <v>83.59907018362901</v>
      </c>
      <c r="J372" s="52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  <c r="AA372" s="50"/>
      <c r="AB372" s="50"/>
      <c r="AC372" s="50"/>
      <c r="AD372" s="50"/>
      <c r="AE372" s="50"/>
      <c r="AF372" s="50"/>
      <c r="AG372" s="50"/>
      <c r="AH372" s="50"/>
      <c r="AI372" s="50"/>
      <c r="AJ372" s="50"/>
      <c r="AK372" s="50"/>
      <c r="AL372" s="50"/>
      <c r="AM372" s="50"/>
      <c r="AN372" s="50"/>
      <c r="AO372" s="50"/>
      <c r="AP372" s="52"/>
      <c r="AQ372" s="24"/>
    </row>
    <row r="373" spans="1:43" s="16" customFormat="1" ht="16.5" customHeight="1" x14ac:dyDescent="0.2">
      <c r="A373" s="50">
        <v>11</v>
      </c>
      <c r="B373" s="71">
        <v>18101078</v>
      </c>
      <c r="C373" s="69" t="s">
        <v>365</v>
      </c>
      <c r="D373" s="21">
        <f>SHALAT!AT380</f>
        <v>97.220512820512823</v>
      </c>
      <c r="E373" s="82">
        <f>'TAHSIN-TAHFIDZ'!AT380</f>
        <v>100</v>
      </c>
      <c r="F373" s="73">
        <f>'TA''LIM'!AT380</f>
        <v>93.333333333333329</v>
      </c>
      <c r="G373" s="73"/>
      <c r="H373" s="73"/>
      <c r="I373" s="73">
        <f t="shared" si="10"/>
        <v>97.193333333333328</v>
      </c>
      <c r="J373" s="52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  <c r="AA373" s="50"/>
      <c r="AB373" s="50"/>
      <c r="AC373" s="50"/>
      <c r="AD373" s="50"/>
      <c r="AE373" s="50"/>
      <c r="AF373" s="50"/>
      <c r="AG373" s="50"/>
      <c r="AH373" s="50"/>
      <c r="AI373" s="50"/>
      <c r="AJ373" s="50"/>
      <c r="AK373" s="50"/>
      <c r="AL373" s="50"/>
      <c r="AM373" s="50"/>
      <c r="AN373" s="50"/>
      <c r="AO373" s="50"/>
      <c r="AP373" s="52"/>
      <c r="AQ373" s="24"/>
    </row>
    <row r="374" spans="1:43" s="16" customFormat="1" ht="16.5" customHeight="1" x14ac:dyDescent="0.2">
      <c r="A374" s="50">
        <v>12</v>
      </c>
      <c r="B374" s="71">
        <v>18103006</v>
      </c>
      <c r="C374" s="19" t="s">
        <v>366</v>
      </c>
      <c r="D374" s="21">
        <f>SHALAT!AT381</f>
        <v>98.373626373626379</v>
      </c>
      <c r="E374" s="82">
        <f>'TAHSIN-TAHFIDZ'!AT381</f>
        <v>99.375</v>
      </c>
      <c r="F374" s="73">
        <f>'TA''LIM'!AT381</f>
        <v>100</v>
      </c>
      <c r="G374" s="73"/>
      <c r="H374" s="73"/>
      <c r="I374" s="73">
        <f t="shared" si="10"/>
        <v>98.81785714285715</v>
      </c>
      <c r="J374" s="52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  <c r="AA374" s="50"/>
      <c r="AB374" s="50"/>
      <c r="AC374" s="50"/>
      <c r="AD374" s="50"/>
      <c r="AE374" s="50"/>
      <c r="AF374" s="50"/>
      <c r="AG374" s="50"/>
      <c r="AH374" s="50"/>
      <c r="AI374" s="50"/>
      <c r="AJ374" s="50"/>
      <c r="AK374" s="50"/>
      <c r="AL374" s="50"/>
      <c r="AM374" s="50"/>
      <c r="AN374" s="50"/>
      <c r="AO374" s="50"/>
      <c r="AP374" s="52"/>
      <c r="AQ374" s="24"/>
    </row>
    <row r="375" spans="1:43" s="16" customFormat="1" ht="16.5" customHeight="1" x14ac:dyDescent="0.2">
      <c r="A375" s="50">
        <v>13</v>
      </c>
      <c r="B375" s="71">
        <v>18104017</v>
      </c>
      <c r="C375" s="20" t="s">
        <v>367</v>
      </c>
      <c r="D375" s="21">
        <f>SHALAT!AT382</f>
        <v>86.671407296407295</v>
      </c>
      <c r="E375" s="82">
        <f>'TAHSIN-TAHFIDZ'!AT382</f>
        <v>96.71875</v>
      </c>
      <c r="F375" s="73">
        <f>'TA''LIM'!AT382</f>
        <v>91.1111111111111</v>
      </c>
      <c r="G375" s="73"/>
      <c r="H375" s="73"/>
      <c r="I375" s="73">
        <f t="shared" si="10"/>
        <v>89.346831409331401</v>
      </c>
      <c r="J375" s="52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  <c r="AA375" s="50"/>
      <c r="AB375" s="50"/>
      <c r="AC375" s="50"/>
      <c r="AD375" s="50"/>
      <c r="AE375" s="50"/>
      <c r="AF375" s="50"/>
      <c r="AG375" s="50"/>
      <c r="AH375" s="50"/>
      <c r="AI375" s="50"/>
      <c r="AJ375" s="50"/>
      <c r="AK375" s="50"/>
      <c r="AL375" s="50"/>
      <c r="AM375" s="50"/>
      <c r="AN375" s="50"/>
      <c r="AO375" s="50"/>
      <c r="AP375" s="52"/>
      <c r="AQ375" s="24"/>
    </row>
    <row r="376" spans="1:43" s="16" customFormat="1" ht="16.5" customHeight="1" x14ac:dyDescent="0.2">
      <c r="A376" s="50">
        <v>14</v>
      </c>
      <c r="B376" s="71">
        <v>18108025</v>
      </c>
      <c r="C376" s="19" t="s">
        <v>368</v>
      </c>
      <c r="D376" s="21">
        <f>SHALAT!AT383</f>
        <v>97.843263507326</v>
      </c>
      <c r="E376" s="82">
        <f>'TAHSIN-TAHFIDZ'!AT383</f>
        <v>94.0625</v>
      </c>
      <c r="F376" s="73">
        <f>'TA''LIM'!AT383</f>
        <v>100</v>
      </c>
      <c r="G376" s="73"/>
      <c r="H376" s="73"/>
      <c r="I376" s="73">
        <f t="shared" si="10"/>
        <v>97.410621279761898</v>
      </c>
      <c r="J376" s="52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  <c r="AC376" s="50"/>
      <c r="AD376" s="50"/>
      <c r="AE376" s="50"/>
      <c r="AF376" s="50"/>
      <c r="AG376" s="50"/>
      <c r="AH376" s="50"/>
      <c r="AI376" s="50"/>
      <c r="AJ376" s="50"/>
      <c r="AK376" s="50"/>
      <c r="AL376" s="50"/>
      <c r="AM376" s="50"/>
      <c r="AN376" s="50"/>
      <c r="AO376" s="50"/>
      <c r="AP376" s="52"/>
      <c r="AQ376" s="24"/>
    </row>
    <row r="377" spans="1:43" s="16" customFormat="1" ht="16.5" customHeight="1" x14ac:dyDescent="0.2">
      <c r="A377" s="50">
        <v>15</v>
      </c>
      <c r="B377" s="71">
        <v>18108017</v>
      </c>
      <c r="C377" s="19" t="s">
        <v>369</v>
      </c>
      <c r="D377" s="21">
        <f>SHALAT!AT384</f>
        <v>96.319251140355618</v>
      </c>
      <c r="E377" s="82">
        <f>'TAHSIN-TAHFIDZ'!AT384</f>
        <v>94.84375</v>
      </c>
      <c r="F377" s="73">
        <f>'TA''LIM'!AT384</f>
        <v>98.666666666666671</v>
      </c>
      <c r="G377" s="73"/>
      <c r="H377" s="73"/>
      <c r="I377" s="73">
        <f t="shared" si="10"/>
        <v>96.376263241231143</v>
      </c>
      <c r="J377" s="52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  <c r="AA377" s="50"/>
      <c r="AB377" s="50"/>
      <c r="AC377" s="50"/>
      <c r="AD377" s="50"/>
      <c r="AE377" s="50"/>
      <c r="AF377" s="50"/>
      <c r="AG377" s="50"/>
      <c r="AH377" s="50"/>
      <c r="AI377" s="50"/>
      <c r="AJ377" s="50"/>
      <c r="AK377" s="50"/>
      <c r="AL377" s="50"/>
      <c r="AM377" s="50"/>
      <c r="AN377" s="50"/>
      <c r="AO377" s="50"/>
      <c r="AP377" s="52"/>
      <c r="AQ377" s="24"/>
    </row>
    <row r="378" spans="1:43" s="16" customFormat="1" ht="16.5" customHeight="1" x14ac:dyDescent="0.2">
      <c r="A378" s="50">
        <v>16</v>
      </c>
      <c r="B378" s="71">
        <v>18108024</v>
      </c>
      <c r="C378" s="19" t="s">
        <v>370</v>
      </c>
      <c r="D378" s="21">
        <f>SHALAT!AT385</f>
        <v>99.448529411764696</v>
      </c>
      <c r="E378" s="82">
        <f>'TAHSIN-TAHFIDZ'!AT385</f>
        <v>100</v>
      </c>
      <c r="F378" s="73">
        <f>'TA''LIM'!AT385</f>
        <v>100</v>
      </c>
      <c r="G378" s="73"/>
      <c r="H378" s="73"/>
      <c r="I378" s="73">
        <f t="shared" si="10"/>
        <v>99.641544117647058</v>
      </c>
      <c r="J378" s="52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  <c r="AA378" s="50"/>
      <c r="AB378" s="50"/>
      <c r="AC378" s="50"/>
      <c r="AD378" s="50"/>
      <c r="AE378" s="50"/>
      <c r="AF378" s="50"/>
      <c r="AG378" s="50"/>
      <c r="AH378" s="50"/>
      <c r="AI378" s="50"/>
      <c r="AJ378" s="50"/>
      <c r="AK378" s="50"/>
      <c r="AL378" s="50"/>
      <c r="AM378" s="50"/>
      <c r="AN378" s="50"/>
      <c r="AO378" s="50"/>
      <c r="AP378" s="52"/>
      <c r="AQ378" s="24"/>
    </row>
    <row r="379" spans="1:43" s="16" customFormat="1" ht="16.5" customHeight="1" x14ac:dyDescent="0.2">
      <c r="A379" s="50">
        <v>17</v>
      </c>
      <c r="B379" s="71">
        <v>18101195</v>
      </c>
      <c r="C379" s="20" t="s">
        <v>371</v>
      </c>
      <c r="D379" s="21">
        <f>SHALAT!AT386</f>
        <v>95.878563157974924</v>
      </c>
      <c r="E379" s="82">
        <f>'TAHSIN-TAHFIDZ'!AT386</f>
        <v>100</v>
      </c>
      <c r="F379" s="73">
        <f>'TA''LIM'!AT386</f>
        <v>100</v>
      </c>
      <c r="G379" s="73"/>
      <c r="H379" s="73"/>
      <c r="I379" s="73">
        <f t="shared" si="10"/>
        <v>97.321066052683705</v>
      </c>
      <c r="J379" s="52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  <c r="AA379" s="50"/>
      <c r="AB379" s="50"/>
      <c r="AC379" s="50"/>
      <c r="AD379" s="50"/>
      <c r="AE379" s="50"/>
      <c r="AF379" s="50"/>
      <c r="AG379" s="50"/>
      <c r="AH379" s="50"/>
      <c r="AI379" s="50"/>
      <c r="AJ379" s="50"/>
      <c r="AK379" s="50"/>
      <c r="AL379" s="50"/>
      <c r="AM379" s="50"/>
      <c r="AN379" s="50"/>
      <c r="AO379" s="50"/>
      <c r="AP379" s="52"/>
      <c r="AQ379" s="24"/>
    </row>
    <row r="380" spans="1:43" s="16" customFormat="1" ht="16.5" customHeight="1" x14ac:dyDescent="0.2">
      <c r="A380" s="50">
        <v>18</v>
      </c>
      <c r="B380" s="36">
        <v>18103072</v>
      </c>
      <c r="C380" s="19" t="s">
        <v>372</v>
      </c>
      <c r="D380" s="21">
        <f>SHALAT!AT387</f>
        <v>98.361026228673296</v>
      </c>
      <c r="E380" s="82">
        <f>'TAHSIN-TAHFIDZ'!AT387</f>
        <v>94.0625</v>
      </c>
      <c r="F380" s="73">
        <f>'TA''LIM'!AT387</f>
        <v>100</v>
      </c>
      <c r="G380" s="73"/>
      <c r="H380" s="73"/>
      <c r="I380" s="73">
        <f t="shared" si="10"/>
        <v>97.747167048637635</v>
      </c>
      <c r="J380" s="52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  <c r="AA380" s="50"/>
      <c r="AB380" s="50"/>
      <c r="AC380" s="50"/>
      <c r="AD380" s="50"/>
      <c r="AE380" s="50"/>
      <c r="AF380" s="50"/>
      <c r="AG380" s="50"/>
      <c r="AH380" s="50"/>
      <c r="AI380" s="50"/>
      <c r="AJ380" s="50"/>
      <c r="AK380" s="50"/>
      <c r="AL380" s="50"/>
      <c r="AM380" s="50"/>
      <c r="AN380" s="50"/>
      <c r="AO380" s="50"/>
      <c r="AP380" s="52"/>
      <c r="AQ380" s="24"/>
    </row>
    <row r="381" spans="1:43" s="16" customFormat="1" ht="16.5" customHeight="1" x14ac:dyDescent="0.2">
      <c r="A381" s="50">
        <v>19</v>
      </c>
      <c r="B381" s="71">
        <v>18101184</v>
      </c>
      <c r="C381" s="69" t="s">
        <v>373</v>
      </c>
      <c r="D381" s="21">
        <f>SHALAT!AT388</f>
        <v>93.956713639971539</v>
      </c>
      <c r="E381" s="82">
        <f>'TAHSIN-TAHFIDZ'!AT388</f>
        <v>98.75</v>
      </c>
      <c r="F381" s="73">
        <f>'TA''LIM'!AT388</f>
        <v>100</v>
      </c>
      <c r="G381" s="73"/>
      <c r="H381" s="73"/>
      <c r="I381" s="73">
        <f>(D381*65%)+(E381*20%)+(F381*15%)</f>
        <v>95.821863865981499</v>
      </c>
      <c r="J381" s="52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  <c r="AA381" s="50"/>
      <c r="AB381" s="50"/>
      <c r="AC381" s="50"/>
      <c r="AD381" s="50"/>
      <c r="AE381" s="50"/>
      <c r="AF381" s="50"/>
      <c r="AG381" s="50"/>
      <c r="AH381" s="50"/>
      <c r="AI381" s="50"/>
      <c r="AJ381" s="50"/>
      <c r="AK381" s="50"/>
      <c r="AL381" s="50"/>
      <c r="AM381" s="50"/>
      <c r="AN381" s="50"/>
      <c r="AO381" s="50"/>
      <c r="AP381" s="52"/>
      <c r="AQ381" s="24"/>
    </row>
    <row r="382" spans="1:43" s="16" customFormat="1" ht="16.5" customHeight="1" x14ac:dyDescent="0.2">
      <c r="A382" s="50">
        <v>20</v>
      </c>
      <c r="B382" s="71">
        <v>18101001</v>
      </c>
      <c r="C382" s="69" t="s">
        <v>374</v>
      </c>
      <c r="D382" s="21">
        <f>SHALAT!AT389</f>
        <v>98.68085695816788</v>
      </c>
      <c r="E382" s="82">
        <f>'TAHSIN-TAHFIDZ'!AT389</f>
        <v>90</v>
      </c>
      <c r="F382" s="73">
        <f>'TA''LIM'!AT389</f>
        <v>97.777777777777771</v>
      </c>
      <c r="G382" s="73"/>
      <c r="H382" s="73"/>
      <c r="I382" s="73">
        <f t="shared" si="10"/>
        <v>96.8092236894758</v>
      </c>
      <c r="J382" s="52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  <c r="AA382" s="50"/>
      <c r="AB382" s="50"/>
      <c r="AC382" s="50"/>
      <c r="AD382" s="50"/>
      <c r="AE382" s="50"/>
      <c r="AF382" s="50"/>
      <c r="AG382" s="50"/>
      <c r="AH382" s="50"/>
      <c r="AI382" s="50"/>
      <c r="AJ382" s="50"/>
      <c r="AK382" s="50"/>
      <c r="AL382" s="50"/>
      <c r="AM382" s="50"/>
      <c r="AN382" s="50"/>
      <c r="AO382" s="50"/>
      <c r="AP382" s="52"/>
      <c r="AQ382" s="24"/>
    </row>
    <row r="383" spans="1:43" s="16" customFormat="1" ht="16.5" customHeight="1" x14ac:dyDescent="0.2">
      <c r="A383" s="134" t="s">
        <v>444</v>
      </c>
      <c r="B383" s="134"/>
      <c r="C383" s="134"/>
      <c r="D383" s="134"/>
      <c r="E383" s="134"/>
      <c r="F383" s="134"/>
      <c r="G383" s="134"/>
      <c r="H383" s="134"/>
      <c r="I383" s="157"/>
      <c r="J383" s="52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2"/>
      <c r="AQ383" s="24"/>
    </row>
    <row r="384" spans="1:43" s="16" customFormat="1" ht="16.5" customHeight="1" x14ac:dyDescent="0.2">
      <c r="A384" s="164" t="s">
        <v>0</v>
      </c>
      <c r="B384" s="168" t="s">
        <v>457</v>
      </c>
      <c r="C384" s="165" t="s">
        <v>1</v>
      </c>
      <c r="D384" s="166" t="s">
        <v>52</v>
      </c>
      <c r="E384" s="166" t="s">
        <v>14</v>
      </c>
      <c r="F384" s="167" t="s">
        <v>10</v>
      </c>
      <c r="G384" s="166" t="s">
        <v>11</v>
      </c>
      <c r="H384" s="166" t="s">
        <v>12</v>
      </c>
      <c r="I384" s="166" t="s">
        <v>51</v>
      </c>
      <c r="J384" s="52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2"/>
      <c r="AQ384" s="24"/>
    </row>
    <row r="385" spans="1:43" s="16" customFormat="1" ht="16.5" customHeight="1" x14ac:dyDescent="0.2">
      <c r="A385" s="164"/>
      <c r="B385" s="169"/>
      <c r="C385" s="165"/>
      <c r="D385" s="166"/>
      <c r="E385" s="166"/>
      <c r="F385" s="167"/>
      <c r="G385" s="166"/>
      <c r="H385" s="166"/>
      <c r="I385" s="166"/>
      <c r="J385" s="54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  <c r="AA385" s="56"/>
      <c r="AB385" s="56"/>
      <c r="AC385" s="56"/>
      <c r="AD385" s="56"/>
      <c r="AE385" s="56"/>
      <c r="AF385" s="56"/>
      <c r="AG385" s="56"/>
      <c r="AH385" s="56"/>
      <c r="AI385" s="56"/>
      <c r="AJ385" s="56"/>
      <c r="AK385" s="56"/>
      <c r="AL385" s="56"/>
      <c r="AM385" s="56"/>
      <c r="AN385" s="56"/>
      <c r="AO385" s="56"/>
      <c r="AP385" s="59"/>
      <c r="AQ385" s="24"/>
    </row>
    <row r="386" spans="1:43" s="16" customFormat="1" ht="16.5" customHeight="1" x14ac:dyDescent="0.2">
      <c r="A386" s="50">
        <v>1</v>
      </c>
      <c r="B386" s="71">
        <v>18101090</v>
      </c>
      <c r="C386" s="69" t="s">
        <v>375</v>
      </c>
      <c r="D386" s="21">
        <f>SHALAT!AT393</f>
        <v>76.321202541459073</v>
      </c>
      <c r="E386" s="82">
        <f>'TAHSIN-TAHFIDZ'!AT393</f>
        <v>93.28125</v>
      </c>
      <c r="F386" s="73">
        <f>'TA''LIM'!AT393</f>
        <v>95.1111111111111</v>
      </c>
      <c r="G386" s="73"/>
      <c r="H386" s="73"/>
      <c r="I386" s="73">
        <f t="shared" si="10"/>
        <v>82.531698318615057</v>
      </c>
      <c r="J386" s="52" t="s">
        <v>376</v>
      </c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  <c r="AA386" s="50"/>
      <c r="AB386" s="50"/>
      <c r="AC386" s="50"/>
      <c r="AD386" s="50"/>
      <c r="AE386" s="50"/>
      <c r="AF386" s="50"/>
      <c r="AG386" s="50"/>
      <c r="AH386" s="50"/>
      <c r="AI386" s="50"/>
      <c r="AJ386" s="50"/>
      <c r="AK386" s="50"/>
      <c r="AL386" s="50"/>
      <c r="AM386" s="50"/>
      <c r="AN386" s="50"/>
      <c r="AO386" s="50"/>
      <c r="AP386" s="52" t="s">
        <v>376</v>
      </c>
      <c r="AQ386" s="24"/>
    </row>
    <row r="387" spans="1:43" s="16" customFormat="1" ht="16.5" customHeight="1" x14ac:dyDescent="0.2">
      <c r="A387" s="50">
        <v>2</v>
      </c>
      <c r="B387" s="71">
        <v>18101084</v>
      </c>
      <c r="C387" s="69" t="s">
        <v>392</v>
      </c>
      <c r="D387" s="21">
        <f>SHALAT!AT394</f>
        <v>98.820465686274503</v>
      </c>
      <c r="E387" s="82">
        <f>'TAHSIN-TAHFIDZ'!AT394</f>
        <v>100</v>
      </c>
      <c r="F387" s="73">
        <f>'TA''LIM'!AT394</f>
        <v>100</v>
      </c>
      <c r="G387" s="73"/>
      <c r="H387" s="73"/>
      <c r="I387" s="73">
        <f t="shared" si="10"/>
        <v>99.233302696078425</v>
      </c>
      <c r="J387" s="52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  <c r="AA387" s="50"/>
      <c r="AB387" s="50"/>
      <c r="AC387" s="50"/>
      <c r="AD387" s="50"/>
      <c r="AE387" s="50"/>
      <c r="AF387" s="50"/>
      <c r="AG387" s="50"/>
      <c r="AH387" s="50"/>
      <c r="AI387" s="50"/>
      <c r="AJ387" s="50"/>
      <c r="AK387" s="50"/>
      <c r="AL387" s="50"/>
      <c r="AM387" s="50"/>
      <c r="AN387" s="50"/>
      <c r="AO387" s="50"/>
      <c r="AP387" s="52"/>
      <c r="AQ387" s="24"/>
    </row>
    <row r="388" spans="1:43" s="16" customFormat="1" ht="16.5" customHeight="1" x14ac:dyDescent="0.2">
      <c r="A388" s="50">
        <v>3</v>
      </c>
      <c r="B388" s="71">
        <v>18102067</v>
      </c>
      <c r="C388" s="69" t="s">
        <v>377</v>
      </c>
      <c r="D388" s="21">
        <f>SHALAT!AT395</f>
        <v>94.914871312897617</v>
      </c>
      <c r="E388" s="82">
        <f>'TAHSIN-TAHFIDZ'!AT395</f>
        <v>97.5</v>
      </c>
      <c r="F388" s="73">
        <f>'TA''LIM'!AT395</f>
        <v>98.333333333333329</v>
      </c>
      <c r="G388" s="73"/>
      <c r="H388" s="73"/>
      <c r="I388" s="73">
        <f t="shared" si="10"/>
        <v>95.944666353383454</v>
      </c>
      <c r="J388" s="52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  <c r="AA388" s="50"/>
      <c r="AB388" s="50"/>
      <c r="AC388" s="50"/>
      <c r="AD388" s="50"/>
      <c r="AE388" s="50"/>
      <c r="AF388" s="50"/>
      <c r="AG388" s="50"/>
      <c r="AH388" s="50"/>
      <c r="AI388" s="50"/>
      <c r="AJ388" s="50"/>
      <c r="AK388" s="50"/>
      <c r="AL388" s="50"/>
      <c r="AM388" s="50"/>
      <c r="AN388" s="50"/>
      <c r="AO388" s="50"/>
      <c r="AP388" s="52"/>
      <c r="AQ388" s="24"/>
    </row>
    <row r="389" spans="1:43" s="16" customFormat="1" ht="16.5" customHeight="1" x14ac:dyDescent="0.2">
      <c r="A389" s="50">
        <v>4</v>
      </c>
      <c r="B389" s="71">
        <v>18101005</v>
      </c>
      <c r="C389" s="69" t="s">
        <v>378</v>
      </c>
      <c r="D389" s="21">
        <f>SHALAT!AT396</f>
        <v>80.505392189857929</v>
      </c>
      <c r="E389" s="82">
        <f>'TAHSIN-TAHFIDZ'!AT396</f>
        <v>87.96875</v>
      </c>
      <c r="F389" s="73">
        <f>'TA''LIM'!AT396</f>
        <v>100</v>
      </c>
      <c r="G389" s="73"/>
      <c r="H389" s="73"/>
      <c r="I389" s="73">
        <f t="shared" si="10"/>
        <v>84.92225492340765</v>
      </c>
      <c r="J389" s="52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  <c r="AA389" s="50"/>
      <c r="AB389" s="50"/>
      <c r="AC389" s="50"/>
      <c r="AD389" s="50"/>
      <c r="AE389" s="50"/>
      <c r="AF389" s="50"/>
      <c r="AG389" s="50"/>
      <c r="AH389" s="50"/>
      <c r="AI389" s="50"/>
      <c r="AJ389" s="50"/>
      <c r="AK389" s="50"/>
      <c r="AL389" s="50"/>
      <c r="AM389" s="50"/>
      <c r="AN389" s="50"/>
      <c r="AO389" s="50"/>
      <c r="AP389" s="52"/>
      <c r="AQ389" s="24"/>
    </row>
    <row r="390" spans="1:43" s="16" customFormat="1" ht="16.5" customHeight="1" x14ac:dyDescent="0.2">
      <c r="A390" s="50">
        <v>5</v>
      </c>
      <c r="B390" s="71">
        <v>18108023</v>
      </c>
      <c r="C390" s="19" t="s">
        <v>379</v>
      </c>
      <c r="D390" s="21">
        <f>SHALAT!AT397</f>
        <v>88.17543975632212</v>
      </c>
      <c r="E390" s="82">
        <f>'TAHSIN-TAHFIDZ'!AT397</f>
        <v>90.46875</v>
      </c>
      <c r="F390" s="73">
        <f>'TA''LIM'!AT397</f>
        <v>97.777777777777786</v>
      </c>
      <c r="G390" s="73"/>
      <c r="H390" s="73"/>
      <c r="I390" s="73">
        <f>(D390*65%)+(E390*20%)+(F390*15%)</f>
        <v>90.074452508276053</v>
      </c>
      <c r="J390" s="52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  <c r="AA390" s="50"/>
      <c r="AB390" s="50"/>
      <c r="AC390" s="50"/>
      <c r="AD390" s="50"/>
      <c r="AE390" s="50"/>
      <c r="AF390" s="50"/>
      <c r="AG390" s="50"/>
      <c r="AH390" s="50"/>
      <c r="AI390" s="50"/>
      <c r="AJ390" s="50"/>
      <c r="AK390" s="50"/>
      <c r="AL390" s="50"/>
      <c r="AM390" s="50"/>
      <c r="AN390" s="50"/>
      <c r="AO390" s="50"/>
      <c r="AP390" s="52"/>
      <c r="AQ390" s="24"/>
    </row>
    <row r="391" spans="1:43" s="16" customFormat="1" ht="16.5" customHeight="1" x14ac:dyDescent="0.2">
      <c r="A391" s="50">
        <v>6</v>
      </c>
      <c r="B391" s="71">
        <v>18101087</v>
      </c>
      <c r="C391" s="69" t="s">
        <v>394</v>
      </c>
      <c r="D391" s="21">
        <f>SHALAT!AT398</f>
        <v>95.251063388318286</v>
      </c>
      <c r="E391" s="82">
        <f>'TAHSIN-TAHFIDZ'!AT398</f>
        <v>98.59375</v>
      </c>
      <c r="F391" s="73">
        <f>'TA''LIM'!AT398</f>
        <v>100</v>
      </c>
      <c r="G391" s="73"/>
      <c r="H391" s="73"/>
      <c r="I391" s="73">
        <f t="shared" si="10"/>
        <v>96.631941202406892</v>
      </c>
      <c r="J391" s="52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  <c r="AA391" s="50"/>
      <c r="AB391" s="50"/>
      <c r="AC391" s="50"/>
      <c r="AD391" s="50"/>
      <c r="AE391" s="50"/>
      <c r="AF391" s="50"/>
      <c r="AG391" s="50"/>
      <c r="AH391" s="50"/>
      <c r="AI391" s="50"/>
      <c r="AJ391" s="50"/>
      <c r="AK391" s="50"/>
      <c r="AL391" s="50"/>
      <c r="AM391" s="50"/>
      <c r="AN391" s="50"/>
      <c r="AO391" s="50"/>
      <c r="AP391" s="52"/>
      <c r="AQ391" s="24"/>
    </row>
    <row r="392" spans="1:43" s="16" customFormat="1" ht="16.5" customHeight="1" x14ac:dyDescent="0.2">
      <c r="A392" s="50">
        <v>7</v>
      </c>
      <c r="B392" s="71">
        <v>18101042</v>
      </c>
      <c r="C392" s="69" t="s">
        <v>380</v>
      </c>
      <c r="D392" s="21">
        <f>SHALAT!AT399</f>
        <v>84.38631449271189</v>
      </c>
      <c r="E392" s="82">
        <f>'TAHSIN-TAHFIDZ'!AT399</f>
        <v>93.90625</v>
      </c>
      <c r="F392" s="73">
        <f>'TA''LIM'!AT399</f>
        <v>94.222222222222229</v>
      </c>
      <c r="G392" s="73"/>
      <c r="H392" s="73"/>
      <c r="I392" s="73">
        <f t="shared" si="10"/>
        <v>87.765687753596069</v>
      </c>
      <c r="J392" s="52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  <c r="AA392" s="50"/>
      <c r="AB392" s="50"/>
      <c r="AC392" s="50"/>
      <c r="AD392" s="50"/>
      <c r="AE392" s="50"/>
      <c r="AF392" s="50"/>
      <c r="AG392" s="50"/>
      <c r="AH392" s="50"/>
      <c r="AI392" s="50"/>
      <c r="AJ392" s="50"/>
      <c r="AK392" s="50"/>
      <c r="AL392" s="50"/>
      <c r="AM392" s="50"/>
      <c r="AN392" s="50"/>
      <c r="AO392" s="50"/>
      <c r="AP392" s="52"/>
      <c r="AQ392" s="24"/>
    </row>
    <row r="393" spans="1:43" s="16" customFormat="1" ht="16.5" customHeight="1" x14ac:dyDescent="0.2">
      <c r="A393" s="50">
        <v>8</v>
      </c>
      <c r="B393" s="71">
        <v>18101040</v>
      </c>
      <c r="C393" s="69" t="s">
        <v>381</v>
      </c>
      <c r="D393" s="21">
        <f>SHALAT!AT400</f>
        <v>85.586887053672044</v>
      </c>
      <c r="E393" s="82">
        <f>'TAHSIN-TAHFIDZ'!AT400</f>
        <v>99.375</v>
      </c>
      <c r="F393" s="73">
        <f>'TA''LIM'!AT400</f>
        <v>98.333333333333329</v>
      </c>
      <c r="G393" s="73"/>
      <c r="H393" s="73"/>
      <c r="I393" s="73">
        <f t="shared" si="10"/>
        <v>90.256476584886826</v>
      </c>
      <c r="J393" s="52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  <c r="AA393" s="50"/>
      <c r="AB393" s="50"/>
      <c r="AC393" s="50"/>
      <c r="AD393" s="50"/>
      <c r="AE393" s="50"/>
      <c r="AF393" s="50"/>
      <c r="AG393" s="50"/>
      <c r="AH393" s="50"/>
      <c r="AI393" s="50"/>
      <c r="AJ393" s="50"/>
      <c r="AK393" s="50"/>
      <c r="AL393" s="50"/>
      <c r="AM393" s="50"/>
      <c r="AN393" s="50"/>
      <c r="AO393" s="50"/>
      <c r="AP393" s="52"/>
      <c r="AQ393" s="24"/>
    </row>
    <row r="394" spans="1:43" s="16" customFormat="1" ht="16.5" customHeight="1" x14ac:dyDescent="0.2">
      <c r="A394" s="50">
        <v>9</v>
      </c>
      <c r="B394" s="71">
        <v>18108031</v>
      </c>
      <c r="C394" s="19" t="s">
        <v>382</v>
      </c>
      <c r="D394" s="21">
        <f>SHALAT!AT401</f>
        <v>91.607365510306678</v>
      </c>
      <c r="E394" s="82">
        <f>'TAHSIN-TAHFIDZ'!AT401</f>
        <v>93.28125</v>
      </c>
      <c r="F394" s="73">
        <f>'TA''LIM'!AT401</f>
        <v>96.444444444444443</v>
      </c>
      <c r="G394" s="73"/>
      <c r="H394" s="73"/>
      <c r="I394" s="73">
        <f t="shared" si="10"/>
        <v>92.667704248366022</v>
      </c>
      <c r="J394" s="52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  <c r="AC394" s="50"/>
      <c r="AD394" s="50"/>
      <c r="AE394" s="50"/>
      <c r="AF394" s="50"/>
      <c r="AG394" s="50"/>
      <c r="AH394" s="50"/>
      <c r="AI394" s="50"/>
      <c r="AJ394" s="50"/>
      <c r="AK394" s="50"/>
      <c r="AL394" s="50"/>
      <c r="AM394" s="50"/>
      <c r="AN394" s="50"/>
      <c r="AO394" s="50"/>
      <c r="AP394" s="52"/>
      <c r="AQ394" s="24"/>
    </row>
    <row r="395" spans="1:43" s="16" customFormat="1" ht="16.5" customHeight="1" x14ac:dyDescent="0.2">
      <c r="A395" s="50">
        <v>10</v>
      </c>
      <c r="B395" s="71">
        <v>18103070</v>
      </c>
      <c r="C395" s="20" t="s">
        <v>401</v>
      </c>
      <c r="D395" s="21">
        <f>SHALAT!AT402</f>
        <v>99.140565317035907</v>
      </c>
      <c r="E395" s="82">
        <f>'TAHSIN-TAHFIDZ'!AT402</f>
        <v>100</v>
      </c>
      <c r="F395" s="73">
        <f>'TA''LIM'!AT402</f>
        <v>100</v>
      </c>
      <c r="G395" s="73"/>
      <c r="H395" s="73"/>
      <c r="I395" s="73">
        <f t="shared" si="10"/>
        <v>99.441367456073337</v>
      </c>
      <c r="J395" s="52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  <c r="AA395" s="50"/>
      <c r="AB395" s="50"/>
      <c r="AC395" s="50"/>
      <c r="AD395" s="50"/>
      <c r="AE395" s="50"/>
      <c r="AF395" s="50"/>
      <c r="AG395" s="50"/>
      <c r="AH395" s="50"/>
      <c r="AI395" s="50"/>
      <c r="AJ395" s="50"/>
      <c r="AK395" s="50"/>
      <c r="AL395" s="50"/>
      <c r="AM395" s="50"/>
      <c r="AN395" s="50"/>
      <c r="AO395" s="50"/>
      <c r="AP395" s="52"/>
      <c r="AQ395" s="24"/>
    </row>
    <row r="396" spans="1:43" s="16" customFormat="1" ht="16.5" customHeight="1" x14ac:dyDescent="0.2">
      <c r="A396" s="50">
        <v>11</v>
      </c>
      <c r="B396" s="16">
        <v>18102072</v>
      </c>
      <c r="C396" s="23" t="s">
        <v>442</v>
      </c>
      <c r="D396" s="21">
        <f>SHALAT!AT403</f>
        <v>92.239023441187058</v>
      </c>
      <c r="E396" s="82">
        <f>'TAHSIN-TAHFIDZ'!AT403</f>
        <v>91.072222222222209</v>
      </c>
      <c r="F396" s="73">
        <f>'TA''LIM'!AT403</f>
        <v>100</v>
      </c>
      <c r="G396" s="73"/>
      <c r="H396" s="73"/>
      <c r="I396" s="73">
        <f t="shared" si="10"/>
        <v>93.169809681216037</v>
      </c>
      <c r="J396" s="52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  <c r="AA396" s="50"/>
      <c r="AB396" s="50"/>
      <c r="AC396" s="50"/>
      <c r="AD396" s="50"/>
      <c r="AE396" s="50"/>
      <c r="AF396" s="50"/>
      <c r="AG396" s="50"/>
      <c r="AH396" s="50"/>
      <c r="AI396" s="50"/>
      <c r="AJ396" s="50"/>
      <c r="AK396" s="50"/>
      <c r="AL396" s="50"/>
      <c r="AM396" s="50"/>
      <c r="AN396" s="50"/>
      <c r="AO396" s="50"/>
      <c r="AP396" s="52"/>
      <c r="AQ396" s="24"/>
    </row>
    <row r="397" spans="1:43" s="16" customFormat="1" ht="16.5" customHeight="1" x14ac:dyDescent="0.2">
      <c r="A397" s="50">
        <v>12</v>
      </c>
      <c r="B397" s="71">
        <v>18102021</v>
      </c>
      <c r="C397" s="69" t="s">
        <v>383</v>
      </c>
      <c r="D397" s="21">
        <f>SHALAT!AT404</f>
        <v>88.603235233487339</v>
      </c>
      <c r="E397" s="82">
        <f>'TAHSIN-TAHFIDZ'!AT404</f>
        <v>93.666666666666671</v>
      </c>
      <c r="F397" s="73">
        <f>'TA''LIM'!AT404</f>
        <v>100</v>
      </c>
      <c r="G397" s="73"/>
      <c r="H397" s="73"/>
      <c r="I397" s="73">
        <f t="shared" si="10"/>
        <v>91.325436235100113</v>
      </c>
      <c r="J397" s="52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  <c r="AA397" s="50"/>
      <c r="AB397" s="50"/>
      <c r="AC397" s="50"/>
      <c r="AD397" s="50"/>
      <c r="AE397" s="50"/>
      <c r="AF397" s="50"/>
      <c r="AG397" s="50"/>
      <c r="AH397" s="50"/>
      <c r="AI397" s="50"/>
      <c r="AJ397" s="50"/>
      <c r="AK397" s="50"/>
      <c r="AL397" s="50"/>
      <c r="AM397" s="50"/>
      <c r="AN397" s="50"/>
      <c r="AO397" s="50"/>
      <c r="AP397" s="52"/>
      <c r="AQ397" s="24"/>
    </row>
    <row r="398" spans="1:43" s="16" customFormat="1" ht="16.5" customHeight="1" x14ac:dyDescent="0.2">
      <c r="A398" s="50">
        <v>13</v>
      </c>
      <c r="B398" s="71">
        <v>18108028</v>
      </c>
      <c r="C398" s="19" t="s">
        <v>384</v>
      </c>
      <c r="D398" s="21">
        <f>SHALAT!AT405</f>
        <v>97.957942112353891</v>
      </c>
      <c r="E398" s="82">
        <f>'TAHSIN-TAHFIDZ'!AT405</f>
        <v>95.46875</v>
      </c>
      <c r="F398" s="73">
        <f>'TA''LIM'!AT405</f>
        <v>98.333333333333329</v>
      </c>
      <c r="G398" s="73"/>
      <c r="H398" s="73"/>
      <c r="I398" s="73">
        <f t="shared" si="10"/>
        <v>97.516412373030022</v>
      </c>
      <c r="J398" s="52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  <c r="AA398" s="50"/>
      <c r="AB398" s="50"/>
      <c r="AC398" s="50"/>
      <c r="AD398" s="50"/>
      <c r="AE398" s="50"/>
      <c r="AF398" s="50"/>
      <c r="AG398" s="50"/>
      <c r="AH398" s="50"/>
      <c r="AI398" s="50"/>
      <c r="AJ398" s="50"/>
      <c r="AK398" s="50"/>
      <c r="AL398" s="50"/>
      <c r="AM398" s="50"/>
      <c r="AN398" s="50"/>
      <c r="AO398" s="50"/>
      <c r="AP398" s="52"/>
      <c r="AQ398" s="24"/>
    </row>
    <row r="399" spans="1:43" s="16" customFormat="1" ht="16.5" customHeight="1" x14ac:dyDescent="0.2">
      <c r="A399" s="50">
        <v>14</v>
      </c>
      <c r="B399" s="71">
        <v>18101044</v>
      </c>
      <c r="C399" s="69" t="s">
        <v>385</v>
      </c>
      <c r="D399" s="21">
        <f>SHALAT!AT406</f>
        <v>95.584491760962337</v>
      </c>
      <c r="E399" s="82">
        <f>'TAHSIN-TAHFIDZ'!AT406</f>
        <v>94.53125</v>
      </c>
      <c r="F399" s="73">
        <f>'TA''LIM'!AT406</f>
        <v>100</v>
      </c>
      <c r="G399" s="73"/>
      <c r="H399" s="73"/>
      <c r="I399" s="73">
        <f t="shared" si="10"/>
        <v>96.036169644625517</v>
      </c>
      <c r="J399" s="52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  <c r="AA399" s="50"/>
      <c r="AB399" s="50"/>
      <c r="AC399" s="50"/>
      <c r="AD399" s="50"/>
      <c r="AE399" s="50"/>
      <c r="AF399" s="50"/>
      <c r="AG399" s="50"/>
      <c r="AH399" s="50"/>
      <c r="AI399" s="50"/>
      <c r="AJ399" s="50"/>
      <c r="AK399" s="50"/>
      <c r="AL399" s="50"/>
      <c r="AM399" s="50"/>
      <c r="AN399" s="50"/>
      <c r="AO399" s="50"/>
      <c r="AP399" s="52"/>
      <c r="AQ399" s="24"/>
    </row>
    <row r="400" spans="1:43" s="16" customFormat="1" ht="16.5" customHeight="1" x14ac:dyDescent="0.2">
      <c r="A400" s="50">
        <v>15</v>
      </c>
      <c r="B400" s="71">
        <v>18103029</v>
      </c>
      <c r="C400" s="69" t="s">
        <v>386</v>
      </c>
      <c r="D400" s="21">
        <f>SHALAT!AT407</f>
        <v>90.283771136050888</v>
      </c>
      <c r="E400" s="82">
        <f>'TAHSIN-TAHFIDZ'!AT407</f>
        <v>90.625</v>
      </c>
      <c r="F400" s="73">
        <f>'TA''LIM'!AT407</f>
        <v>98.666666666666671</v>
      </c>
      <c r="G400" s="73"/>
      <c r="H400" s="73"/>
      <c r="I400" s="73">
        <f t="shared" si="10"/>
        <v>91.609451238433067</v>
      </c>
      <c r="J400" s="52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  <c r="AA400" s="50"/>
      <c r="AB400" s="50"/>
      <c r="AC400" s="50"/>
      <c r="AD400" s="50"/>
      <c r="AE400" s="50"/>
      <c r="AF400" s="50"/>
      <c r="AG400" s="50"/>
      <c r="AH400" s="50"/>
      <c r="AI400" s="50"/>
      <c r="AJ400" s="50"/>
      <c r="AK400" s="50"/>
      <c r="AL400" s="50"/>
      <c r="AM400" s="50"/>
      <c r="AN400" s="50"/>
      <c r="AO400" s="50"/>
      <c r="AP400" s="52"/>
      <c r="AQ400" s="24"/>
    </row>
    <row r="401" spans="1:43" s="16" customFormat="1" ht="16.5" customHeight="1" x14ac:dyDescent="0.2">
      <c r="A401" s="50">
        <v>16</v>
      </c>
      <c r="B401" s="71">
        <v>18108030</v>
      </c>
      <c r="C401" s="19" t="s">
        <v>387</v>
      </c>
      <c r="D401" s="21">
        <f>SHALAT!AT408</f>
        <v>92.383312020460352</v>
      </c>
      <c r="E401" s="82">
        <f>'TAHSIN-TAHFIDZ'!AT408</f>
        <v>97.1875</v>
      </c>
      <c r="F401" s="73">
        <f>'TA''LIM'!AT408</f>
        <v>100</v>
      </c>
      <c r="G401" s="73"/>
      <c r="H401" s="73"/>
      <c r="I401" s="73">
        <f t="shared" si="10"/>
        <v>94.48665281329923</v>
      </c>
      <c r="J401" s="52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  <c r="AA401" s="50"/>
      <c r="AB401" s="50"/>
      <c r="AC401" s="50"/>
      <c r="AD401" s="50"/>
      <c r="AE401" s="50"/>
      <c r="AF401" s="50"/>
      <c r="AG401" s="50"/>
      <c r="AH401" s="50"/>
      <c r="AI401" s="50"/>
      <c r="AJ401" s="50"/>
      <c r="AK401" s="50"/>
      <c r="AL401" s="50"/>
      <c r="AM401" s="50"/>
      <c r="AN401" s="50"/>
      <c r="AO401" s="50"/>
      <c r="AP401" s="52"/>
      <c r="AQ401" s="24"/>
    </row>
    <row r="402" spans="1:43" s="16" customFormat="1" ht="16.5" customHeight="1" x14ac:dyDescent="0.2">
      <c r="A402" s="50">
        <v>17</v>
      </c>
      <c r="B402" s="71">
        <v>18101091</v>
      </c>
      <c r="C402" s="18" t="s">
        <v>388</v>
      </c>
      <c r="D402" s="21">
        <f>SHALAT!AT409</f>
        <v>85.407842802686403</v>
      </c>
      <c r="E402" s="82">
        <f>'TAHSIN-TAHFIDZ'!AT409</f>
        <v>98</v>
      </c>
      <c r="F402" s="73">
        <f>'TA''LIM'!AT409</f>
        <v>98.461538461538467</v>
      </c>
      <c r="G402" s="73"/>
      <c r="H402" s="73"/>
      <c r="I402" s="73">
        <f t="shared" ref="I402:I409" si="11">(D402*65%)+(E402*20%)+(F402*15%)</f>
        <v>89.884328590976935</v>
      </c>
      <c r="J402" s="52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50"/>
      <c r="AB402" s="50"/>
      <c r="AC402" s="50"/>
      <c r="AD402" s="50"/>
      <c r="AE402" s="50"/>
      <c r="AF402" s="50"/>
      <c r="AG402" s="50"/>
      <c r="AH402" s="50"/>
      <c r="AI402" s="50"/>
      <c r="AJ402" s="50"/>
      <c r="AK402" s="50"/>
      <c r="AL402" s="50"/>
      <c r="AM402" s="50"/>
      <c r="AN402" s="50"/>
      <c r="AO402" s="50"/>
      <c r="AP402" s="52"/>
      <c r="AQ402" s="24"/>
    </row>
    <row r="403" spans="1:43" s="16" customFormat="1" ht="16.5" customHeight="1" x14ac:dyDescent="0.2">
      <c r="A403" s="50">
        <v>18</v>
      </c>
      <c r="B403" s="71">
        <v>18108019</v>
      </c>
      <c r="C403" s="19" t="s">
        <v>389</v>
      </c>
      <c r="D403" s="21">
        <f>SHALAT!AT410</f>
        <v>91.411986635744242</v>
      </c>
      <c r="E403" s="82">
        <f>'TAHSIN-TAHFIDZ'!AT410</f>
        <v>90.15625</v>
      </c>
      <c r="F403" s="73">
        <f>'TA''LIM'!AT410</f>
        <v>96.444444444444443</v>
      </c>
      <c r="G403" s="73"/>
      <c r="H403" s="73"/>
      <c r="I403" s="73">
        <f t="shared" si="11"/>
        <v>91.915707979900418</v>
      </c>
      <c r="J403" s="52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50"/>
      <c r="AB403" s="50"/>
      <c r="AC403" s="50"/>
      <c r="AD403" s="50"/>
      <c r="AE403" s="50"/>
      <c r="AF403" s="50"/>
      <c r="AG403" s="50"/>
      <c r="AH403" s="50"/>
      <c r="AI403" s="50"/>
      <c r="AJ403" s="50"/>
      <c r="AK403" s="50"/>
      <c r="AL403" s="50"/>
      <c r="AM403" s="50"/>
      <c r="AN403" s="50"/>
      <c r="AO403" s="50"/>
      <c r="AP403" s="52"/>
      <c r="AQ403" s="24"/>
    </row>
    <row r="404" spans="1:43" s="16" customFormat="1" ht="16.5" customHeight="1" x14ac:dyDescent="0.2">
      <c r="A404" s="50">
        <v>19</v>
      </c>
      <c r="B404" s="71">
        <v>18108026</v>
      </c>
      <c r="C404" s="19" t="s">
        <v>403</v>
      </c>
      <c r="D404" s="21">
        <f>SHALAT!AT411</f>
        <v>82.620133134839008</v>
      </c>
      <c r="E404" s="82">
        <f>'TAHSIN-TAHFIDZ'!AT411</f>
        <v>96.875</v>
      </c>
      <c r="F404" s="73">
        <f>'TA''LIM'!AT411</f>
        <v>98.666666666666671</v>
      </c>
      <c r="G404" s="73"/>
      <c r="H404" s="73"/>
      <c r="I404" s="73">
        <f t="shared" si="11"/>
        <v>87.878086537645359</v>
      </c>
      <c r="J404" s="52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  <c r="AA404" s="50"/>
      <c r="AB404" s="50"/>
      <c r="AC404" s="50"/>
      <c r="AD404" s="50"/>
      <c r="AE404" s="50"/>
      <c r="AF404" s="50"/>
      <c r="AG404" s="50"/>
      <c r="AH404" s="50"/>
      <c r="AI404" s="50"/>
      <c r="AJ404" s="50"/>
      <c r="AK404" s="50"/>
      <c r="AL404" s="50"/>
      <c r="AM404" s="50"/>
      <c r="AN404" s="50"/>
      <c r="AO404" s="50"/>
      <c r="AP404" s="52"/>
      <c r="AQ404" s="24"/>
    </row>
    <row r="405" spans="1:43" s="16" customFormat="1" ht="16.5" customHeight="1" x14ac:dyDescent="0.2">
      <c r="A405" s="50">
        <v>20</v>
      </c>
      <c r="B405" s="71">
        <v>18108029</v>
      </c>
      <c r="C405" s="19" t="s">
        <v>404</v>
      </c>
      <c r="D405" s="21">
        <f>SHALAT!AT412</f>
        <v>90.367671544142127</v>
      </c>
      <c r="E405" s="82">
        <f>'TAHSIN-TAHFIDZ'!AT412</f>
        <v>98.4375</v>
      </c>
      <c r="F405" s="73">
        <f>'TA''LIM'!AT412</f>
        <v>93.333333333333329</v>
      </c>
      <c r="G405" s="73"/>
      <c r="H405" s="73"/>
      <c r="I405" s="73">
        <f t="shared" si="11"/>
        <v>92.426486503692388</v>
      </c>
      <c r="J405" s="52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  <c r="AA405" s="50"/>
      <c r="AB405" s="50"/>
      <c r="AC405" s="50"/>
      <c r="AD405" s="50"/>
      <c r="AE405" s="50"/>
      <c r="AF405" s="50"/>
      <c r="AG405" s="50"/>
      <c r="AH405" s="50"/>
      <c r="AI405" s="50"/>
      <c r="AJ405" s="50"/>
      <c r="AK405" s="50"/>
      <c r="AL405" s="50"/>
      <c r="AM405" s="50"/>
      <c r="AN405" s="50"/>
      <c r="AO405" s="50"/>
      <c r="AP405" s="52"/>
      <c r="AQ405" s="24"/>
    </row>
    <row r="406" spans="1:43" s="16" customFormat="1" ht="16.5" customHeight="1" x14ac:dyDescent="0.2">
      <c r="A406" s="50">
        <v>21</v>
      </c>
      <c r="B406" s="71">
        <v>18101056</v>
      </c>
      <c r="C406" s="69" t="s">
        <v>406</v>
      </c>
      <c r="D406" s="21">
        <f>SHALAT!AT413</f>
        <v>94.639283918695682</v>
      </c>
      <c r="E406" s="82">
        <f>'TAHSIN-TAHFIDZ'!AT413</f>
        <v>97.96875</v>
      </c>
      <c r="F406" s="73">
        <f>'TA''LIM'!AT413</f>
        <v>100</v>
      </c>
      <c r="G406" s="73"/>
      <c r="H406" s="73"/>
      <c r="I406" s="73">
        <f t="shared" si="11"/>
        <v>96.109284547152185</v>
      </c>
      <c r="J406" s="52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2"/>
      <c r="AQ406" s="24"/>
    </row>
    <row r="407" spans="1:43" s="16" customFormat="1" ht="16.5" customHeight="1" x14ac:dyDescent="0.2">
      <c r="A407" s="50">
        <v>22</v>
      </c>
      <c r="B407" s="71">
        <v>18101027</v>
      </c>
      <c r="C407" s="69" t="s">
        <v>390</v>
      </c>
      <c r="D407" s="21">
        <f>SHALAT!AT414</f>
        <v>93.4267331932773</v>
      </c>
      <c r="E407" s="82">
        <f>'TAHSIN-TAHFIDZ'!AT414</f>
        <v>98.125</v>
      </c>
      <c r="F407" s="73">
        <f>'TA''LIM'!AT414</f>
        <v>100</v>
      </c>
      <c r="G407" s="73"/>
      <c r="H407" s="73"/>
      <c r="I407" s="73">
        <f t="shared" si="11"/>
        <v>95.352376575630245</v>
      </c>
      <c r="J407" s="52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2"/>
      <c r="AQ407" s="24"/>
    </row>
    <row r="408" spans="1:43" s="16" customFormat="1" ht="16.5" customHeight="1" x14ac:dyDescent="0.2">
      <c r="A408" s="50">
        <v>23</v>
      </c>
      <c r="B408" s="71">
        <v>18101197</v>
      </c>
      <c r="C408" s="69" t="s">
        <v>391</v>
      </c>
      <c r="D408" s="21">
        <f>SHALAT!AT415</f>
        <v>96.354716634128408</v>
      </c>
      <c r="E408" s="82">
        <f>'TAHSIN-TAHFIDZ'!AT415</f>
        <v>97.96875</v>
      </c>
      <c r="F408" s="73">
        <f>'TA''LIM'!AT415</f>
        <v>100</v>
      </c>
      <c r="G408" s="73"/>
      <c r="H408" s="73"/>
      <c r="I408" s="73">
        <f t="shared" si="11"/>
        <v>97.224315812183477</v>
      </c>
      <c r="J408" s="52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2"/>
      <c r="AQ408" s="24"/>
    </row>
    <row r="409" spans="1:43" s="16" customFormat="1" ht="16.5" customHeight="1" x14ac:dyDescent="0.2">
      <c r="A409" s="50">
        <v>24</v>
      </c>
      <c r="B409" s="50">
        <v>18101213</v>
      </c>
      <c r="C409" s="23" t="s">
        <v>441</v>
      </c>
      <c r="D409" s="21">
        <f>SHALAT!AT416</f>
        <v>89.806298587811185</v>
      </c>
      <c r="E409" s="82">
        <f>'TAHSIN-TAHFIDZ'!AT416</f>
        <v>100</v>
      </c>
      <c r="F409" s="73">
        <f>'TA''LIM'!AT416</f>
        <v>100</v>
      </c>
      <c r="G409" s="73"/>
      <c r="H409" s="73"/>
      <c r="I409" s="73">
        <f t="shared" si="11"/>
        <v>93.374094082077278</v>
      </c>
      <c r="J409" s="52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2"/>
      <c r="AQ409" s="24"/>
    </row>
    <row r="410" spans="1:43" s="16" customFormat="1" ht="16.5" customHeight="1" x14ac:dyDescent="0.2">
      <c r="A410" s="134" t="s">
        <v>2</v>
      </c>
      <c r="B410" s="134"/>
      <c r="C410" s="134"/>
      <c r="D410" s="134"/>
      <c r="E410" s="134"/>
      <c r="F410" s="134"/>
      <c r="G410" s="134"/>
      <c r="H410" s="134"/>
      <c r="I410" s="157"/>
      <c r="J410" s="52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2"/>
      <c r="AQ410" s="24"/>
    </row>
    <row r="411" spans="1:43" s="16" customFormat="1" ht="16.5" customHeight="1" x14ac:dyDescent="0.2">
      <c r="A411" s="164" t="s">
        <v>0</v>
      </c>
      <c r="B411" s="168" t="s">
        <v>457</v>
      </c>
      <c r="C411" s="165" t="s">
        <v>1</v>
      </c>
      <c r="D411" s="166" t="s">
        <v>52</v>
      </c>
      <c r="E411" s="166" t="s">
        <v>14</v>
      </c>
      <c r="F411" s="167" t="s">
        <v>10</v>
      </c>
      <c r="G411" s="166" t="s">
        <v>11</v>
      </c>
      <c r="H411" s="166" t="s">
        <v>12</v>
      </c>
      <c r="I411" s="166" t="s">
        <v>51</v>
      </c>
      <c r="J411" s="52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2"/>
      <c r="AQ411" s="24"/>
    </row>
    <row r="412" spans="1:43" s="16" customFormat="1" ht="16.5" customHeight="1" x14ac:dyDescent="0.2">
      <c r="A412" s="164"/>
      <c r="B412" s="169"/>
      <c r="C412" s="165"/>
      <c r="D412" s="166"/>
      <c r="E412" s="166"/>
      <c r="F412" s="167"/>
      <c r="G412" s="166"/>
      <c r="H412" s="166"/>
      <c r="I412" s="166"/>
      <c r="J412" s="54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  <c r="AA412" s="56"/>
      <c r="AB412" s="56"/>
      <c r="AC412" s="56"/>
      <c r="AD412" s="56"/>
      <c r="AE412" s="56"/>
      <c r="AF412" s="56"/>
      <c r="AG412" s="56"/>
      <c r="AH412" s="56"/>
      <c r="AI412" s="56"/>
      <c r="AJ412" s="56"/>
      <c r="AK412" s="56"/>
      <c r="AL412" s="56"/>
      <c r="AM412" s="56"/>
      <c r="AN412" s="56"/>
      <c r="AO412" s="56"/>
      <c r="AP412" s="59"/>
      <c r="AQ412" s="24"/>
    </row>
    <row r="413" spans="1:43" s="16" customFormat="1" ht="16.5" customHeight="1" x14ac:dyDescent="0.2">
      <c r="A413" s="50">
        <v>1</v>
      </c>
      <c r="B413" s="71">
        <v>18102031</v>
      </c>
      <c r="C413" s="69" t="s">
        <v>411</v>
      </c>
      <c r="D413" s="21">
        <f>SHALAT!AT420</f>
        <v>99.001443001442993</v>
      </c>
      <c r="E413" s="82">
        <f>'TAHSIN-TAHFIDZ'!AT420</f>
        <v>100</v>
      </c>
      <c r="F413" s="73">
        <f>'TA''LIM'!AT420</f>
        <v>100</v>
      </c>
      <c r="G413" s="73"/>
      <c r="H413" s="73"/>
      <c r="I413" s="73">
        <f t="shared" ref="I413:I437" si="12">(D413*65%)+(E413*20%)+(F413*15%)</f>
        <v>99.350937950937947</v>
      </c>
      <c r="J413" s="52" t="s">
        <v>412</v>
      </c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  <c r="AA413" s="50"/>
      <c r="AB413" s="50"/>
      <c r="AC413" s="50"/>
      <c r="AD413" s="50"/>
      <c r="AE413" s="50"/>
      <c r="AF413" s="50"/>
      <c r="AG413" s="50"/>
      <c r="AH413" s="50"/>
      <c r="AI413" s="50"/>
      <c r="AJ413" s="50"/>
      <c r="AK413" s="50"/>
      <c r="AL413" s="50"/>
      <c r="AM413" s="50"/>
      <c r="AN413" s="50"/>
      <c r="AO413" s="50"/>
      <c r="AP413" s="52" t="s">
        <v>412</v>
      </c>
      <c r="AQ413" s="24"/>
    </row>
    <row r="414" spans="1:43" s="16" customFormat="1" ht="16.5" customHeight="1" x14ac:dyDescent="0.2">
      <c r="A414" s="50">
        <v>2</v>
      </c>
      <c r="B414" s="71">
        <v>18102065</v>
      </c>
      <c r="C414" s="69" t="s">
        <v>413</v>
      </c>
      <c r="D414" s="21">
        <f>SHALAT!AT421</f>
        <v>82.373359209391595</v>
      </c>
      <c r="E414" s="82">
        <f>'TAHSIN-TAHFIDZ'!AT421</f>
        <v>86.5625</v>
      </c>
      <c r="F414" s="73">
        <f>'TA''LIM'!AT421</f>
        <v>100</v>
      </c>
      <c r="G414" s="73"/>
      <c r="H414" s="73"/>
      <c r="I414" s="73">
        <f t="shared" si="12"/>
        <v>85.855183486104536</v>
      </c>
      <c r="J414" s="52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  <c r="AA414" s="50"/>
      <c r="AB414" s="50"/>
      <c r="AC414" s="50"/>
      <c r="AD414" s="50"/>
      <c r="AE414" s="50"/>
      <c r="AF414" s="50"/>
      <c r="AG414" s="50"/>
      <c r="AH414" s="50"/>
      <c r="AI414" s="50"/>
      <c r="AJ414" s="50"/>
      <c r="AK414" s="50"/>
      <c r="AL414" s="50"/>
      <c r="AM414" s="50"/>
      <c r="AN414" s="50"/>
      <c r="AO414" s="50"/>
      <c r="AP414" s="52"/>
      <c r="AQ414" s="24"/>
    </row>
    <row r="415" spans="1:43" s="16" customFormat="1" ht="16.5" customHeight="1" x14ac:dyDescent="0.2">
      <c r="A415" s="50">
        <v>3</v>
      </c>
      <c r="B415" s="71">
        <v>18104015</v>
      </c>
      <c r="C415" s="20" t="s">
        <v>314</v>
      </c>
      <c r="D415" s="21">
        <f>SHALAT!AT422</f>
        <v>88.403337403337403</v>
      </c>
      <c r="E415" s="82">
        <f>'TAHSIN-TAHFIDZ'!AT422</f>
        <v>96.875</v>
      </c>
      <c r="F415" s="73">
        <f>'TA''LIM'!AT422</f>
        <v>100</v>
      </c>
      <c r="G415" s="73"/>
      <c r="H415" s="73"/>
      <c r="I415" s="73">
        <f t="shared" si="12"/>
        <v>91.837169312169323</v>
      </c>
      <c r="J415" s="52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  <c r="AA415" s="50"/>
      <c r="AB415" s="50"/>
      <c r="AC415" s="50"/>
      <c r="AD415" s="50"/>
      <c r="AE415" s="50"/>
      <c r="AF415" s="50"/>
      <c r="AG415" s="50"/>
      <c r="AH415" s="50"/>
      <c r="AI415" s="50"/>
      <c r="AJ415" s="50"/>
      <c r="AK415" s="50"/>
      <c r="AL415" s="50"/>
      <c r="AM415" s="50"/>
      <c r="AN415" s="50"/>
      <c r="AO415" s="50"/>
      <c r="AP415" s="52"/>
      <c r="AQ415" s="24"/>
    </row>
    <row r="416" spans="1:43" s="16" customFormat="1" ht="16.5" customHeight="1" x14ac:dyDescent="0.2">
      <c r="A416" s="50">
        <v>4</v>
      </c>
      <c r="B416" s="71">
        <v>18102014</v>
      </c>
      <c r="C416" s="69" t="s">
        <v>414</v>
      </c>
      <c r="D416" s="21">
        <f>SHALAT!AT423</f>
        <v>93.663093442505215</v>
      </c>
      <c r="E416" s="82">
        <f>'TAHSIN-TAHFIDZ'!AT423</f>
        <v>97.34375</v>
      </c>
      <c r="F416" s="73">
        <f>'TA''LIM'!AT423</f>
        <v>100</v>
      </c>
      <c r="G416" s="73"/>
      <c r="H416" s="73"/>
      <c r="I416" s="73">
        <f t="shared" si="12"/>
        <v>95.349760737628401</v>
      </c>
      <c r="J416" s="52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  <c r="AA416" s="50"/>
      <c r="AB416" s="50"/>
      <c r="AC416" s="50"/>
      <c r="AD416" s="50"/>
      <c r="AE416" s="50"/>
      <c r="AF416" s="50"/>
      <c r="AG416" s="50"/>
      <c r="AH416" s="50"/>
      <c r="AI416" s="50"/>
      <c r="AJ416" s="50"/>
      <c r="AK416" s="50"/>
      <c r="AL416" s="50"/>
      <c r="AM416" s="50"/>
      <c r="AN416" s="50"/>
      <c r="AO416" s="50"/>
      <c r="AP416" s="52"/>
      <c r="AQ416" s="24"/>
    </row>
    <row r="417" spans="1:42" ht="16.5" customHeight="1" x14ac:dyDescent="0.2">
      <c r="A417" s="50">
        <v>5</v>
      </c>
      <c r="B417" s="71">
        <v>18102027</v>
      </c>
      <c r="C417" s="69" t="s">
        <v>415</v>
      </c>
      <c r="D417" s="21">
        <f>SHALAT!AT424</f>
        <v>76.756527865699994</v>
      </c>
      <c r="E417" s="82">
        <f>'TAHSIN-TAHFIDZ'!AT424</f>
        <v>80.15625</v>
      </c>
      <c r="F417" s="73">
        <f>'TA''LIM'!AT424</f>
        <v>95.1111111111111</v>
      </c>
      <c r="G417" s="73"/>
      <c r="H417" s="73"/>
      <c r="I417" s="73">
        <f t="shared" si="12"/>
        <v>80.189659779371667</v>
      </c>
      <c r="J417" s="52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  <c r="AA417" s="50"/>
      <c r="AB417" s="50"/>
      <c r="AC417" s="50"/>
      <c r="AD417" s="50"/>
      <c r="AE417" s="50"/>
      <c r="AF417" s="50"/>
      <c r="AG417" s="50"/>
      <c r="AH417" s="50"/>
      <c r="AI417" s="50"/>
      <c r="AJ417" s="50"/>
      <c r="AK417" s="50"/>
      <c r="AL417" s="50"/>
      <c r="AM417" s="50"/>
      <c r="AN417" s="50"/>
      <c r="AO417" s="50"/>
      <c r="AP417" s="52"/>
    </row>
    <row r="418" spans="1:42" ht="16.5" customHeight="1" x14ac:dyDescent="0.2">
      <c r="A418" s="50">
        <v>6</v>
      </c>
      <c r="B418" s="36">
        <v>18104023</v>
      </c>
      <c r="C418" s="19" t="s">
        <v>416</v>
      </c>
      <c r="D418" s="21">
        <f>SHALAT!AT425</f>
        <v>97.019075132665392</v>
      </c>
      <c r="E418" s="82">
        <f>'TAHSIN-TAHFIDZ'!AT425</f>
        <v>98.125</v>
      </c>
      <c r="F418" s="73">
        <f>'TA''LIM'!AT425</f>
        <v>100</v>
      </c>
      <c r="G418" s="73"/>
      <c r="H418" s="73"/>
      <c r="I418" s="73">
        <f t="shared" si="12"/>
        <v>97.687398836232518</v>
      </c>
      <c r="J418" s="52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  <c r="AA418" s="50"/>
      <c r="AB418" s="50"/>
      <c r="AC418" s="50"/>
      <c r="AD418" s="50"/>
      <c r="AE418" s="50"/>
      <c r="AF418" s="50"/>
      <c r="AG418" s="50"/>
      <c r="AH418" s="50"/>
      <c r="AI418" s="50"/>
      <c r="AJ418" s="50"/>
      <c r="AK418" s="50"/>
      <c r="AL418" s="50"/>
      <c r="AM418" s="50"/>
      <c r="AN418" s="50"/>
      <c r="AO418" s="50"/>
      <c r="AP418" s="52"/>
    </row>
    <row r="419" spans="1:42" ht="16.5" customHeight="1" x14ac:dyDescent="0.2">
      <c r="A419" s="50">
        <v>7</v>
      </c>
      <c r="B419" s="36">
        <v>18101211</v>
      </c>
      <c r="C419" s="19" t="s">
        <v>417</v>
      </c>
      <c r="D419" s="21">
        <f>SHALAT!AT426</f>
        <v>94.556684961170845</v>
      </c>
      <c r="E419" s="82">
        <f>'TAHSIN-TAHFIDZ'!AT426</f>
        <v>97.5</v>
      </c>
      <c r="F419" s="73">
        <f>'TA''LIM'!AT426</f>
        <v>100</v>
      </c>
      <c r="G419" s="73"/>
      <c r="H419" s="73"/>
      <c r="I419" s="73">
        <f t="shared" si="12"/>
        <v>95.961845224761049</v>
      </c>
      <c r="J419" s="52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  <c r="AA419" s="50"/>
      <c r="AB419" s="50"/>
      <c r="AC419" s="50"/>
      <c r="AD419" s="50"/>
      <c r="AE419" s="50"/>
      <c r="AF419" s="50"/>
      <c r="AG419" s="50"/>
      <c r="AH419" s="50"/>
      <c r="AI419" s="50"/>
      <c r="AJ419" s="50"/>
      <c r="AK419" s="50"/>
      <c r="AL419" s="50"/>
      <c r="AM419" s="50"/>
      <c r="AN419" s="50"/>
      <c r="AO419" s="50"/>
      <c r="AP419" s="52"/>
    </row>
    <row r="420" spans="1:42" ht="16.5" customHeight="1" x14ac:dyDescent="0.2">
      <c r="A420" s="50">
        <v>8</v>
      </c>
      <c r="B420" s="71">
        <v>18101163</v>
      </c>
      <c r="C420" s="69" t="s">
        <v>418</v>
      </c>
      <c r="D420" s="21">
        <f>SHALAT!AT427</f>
        <v>73.47085183844456</v>
      </c>
      <c r="E420" s="82">
        <f>'TAHSIN-TAHFIDZ'!AT427</f>
        <v>93.75</v>
      </c>
      <c r="F420" s="73">
        <f>'TA''LIM'!AT427</f>
        <v>97.333333333333329</v>
      </c>
      <c r="G420" s="73"/>
      <c r="H420" s="73"/>
      <c r="I420" s="73">
        <f t="shared" si="12"/>
        <v>81.106053694988958</v>
      </c>
      <c r="J420" s="52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  <c r="AA420" s="50"/>
      <c r="AB420" s="50"/>
      <c r="AC420" s="50"/>
      <c r="AD420" s="50"/>
      <c r="AE420" s="50"/>
      <c r="AF420" s="50"/>
      <c r="AG420" s="50"/>
      <c r="AH420" s="50"/>
      <c r="AI420" s="50"/>
      <c r="AJ420" s="50"/>
      <c r="AK420" s="50"/>
      <c r="AL420" s="50"/>
      <c r="AM420" s="50"/>
      <c r="AN420" s="50"/>
      <c r="AO420" s="50"/>
      <c r="AP420" s="52"/>
    </row>
    <row r="421" spans="1:42" ht="16.5" customHeight="1" x14ac:dyDescent="0.2">
      <c r="A421" s="50">
        <v>9</v>
      </c>
      <c r="B421" s="71">
        <v>18101100</v>
      </c>
      <c r="C421" s="69" t="s">
        <v>322</v>
      </c>
      <c r="D421" s="21">
        <f>SHALAT!AT428</f>
        <v>88.364706576103643</v>
      </c>
      <c r="E421" s="82">
        <f>'TAHSIN-TAHFIDZ'!AT428</f>
        <v>97.34375</v>
      </c>
      <c r="F421" s="73">
        <f>'TA''LIM'!AT428</f>
        <v>100</v>
      </c>
      <c r="G421" s="73"/>
      <c r="H421" s="73"/>
      <c r="I421" s="73">
        <f t="shared" si="12"/>
        <v>91.905809274467373</v>
      </c>
      <c r="J421" s="52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  <c r="AA421" s="50"/>
      <c r="AB421" s="50"/>
      <c r="AC421" s="50"/>
      <c r="AD421" s="50"/>
      <c r="AE421" s="50"/>
      <c r="AF421" s="50"/>
      <c r="AG421" s="50"/>
      <c r="AH421" s="50"/>
      <c r="AI421" s="50"/>
      <c r="AJ421" s="50"/>
      <c r="AK421" s="50"/>
      <c r="AL421" s="50"/>
      <c r="AM421" s="50"/>
      <c r="AN421" s="50"/>
      <c r="AO421" s="50"/>
      <c r="AP421" s="52"/>
    </row>
    <row r="422" spans="1:42" ht="16.5" customHeight="1" x14ac:dyDescent="0.2">
      <c r="A422" s="50">
        <v>10</v>
      </c>
      <c r="B422" s="71">
        <v>18101019</v>
      </c>
      <c r="C422" s="69" t="s">
        <v>419</v>
      </c>
      <c r="D422" s="21">
        <f>SHALAT!AT429</f>
        <v>74.963273743165047</v>
      </c>
      <c r="E422" s="82">
        <f>'TAHSIN-TAHFIDZ'!AT429</f>
        <v>92.708333333333329</v>
      </c>
      <c r="F422" s="73">
        <f>'TA''LIM'!AT429</f>
        <v>98.666666666666671</v>
      </c>
      <c r="G422" s="73"/>
      <c r="H422" s="73"/>
      <c r="I422" s="73">
        <f t="shared" si="12"/>
        <v>82.067794599723953</v>
      </c>
      <c r="J422" s="52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  <c r="AA422" s="50"/>
      <c r="AB422" s="50"/>
      <c r="AC422" s="50"/>
      <c r="AD422" s="50"/>
      <c r="AE422" s="50"/>
      <c r="AF422" s="50"/>
      <c r="AG422" s="50"/>
      <c r="AH422" s="50"/>
      <c r="AI422" s="50"/>
      <c r="AJ422" s="50"/>
      <c r="AK422" s="50"/>
      <c r="AL422" s="50"/>
      <c r="AM422" s="50"/>
      <c r="AN422" s="50"/>
      <c r="AO422" s="50"/>
      <c r="AP422" s="52"/>
    </row>
    <row r="423" spans="1:42" ht="16.5" customHeight="1" x14ac:dyDescent="0.2">
      <c r="A423" s="50">
        <v>11</v>
      </c>
      <c r="B423" s="71">
        <v>18101022</v>
      </c>
      <c r="C423" s="69" t="s">
        <v>420</v>
      </c>
      <c r="D423" s="21">
        <f>SHALAT!AT430</f>
        <v>73.835720418703616</v>
      </c>
      <c r="E423" s="82">
        <f>'TAHSIN-TAHFIDZ'!AT430</f>
        <v>87.8125</v>
      </c>
      <c r="F423" s="73">
        <f>'TA''LIM'!AT430</f>
        <v>97.333333333333329</v>
      </c>
      <c r="G423" s="73"/>
      <c r="H423" s="73"/>
      <c r="I423" s="73">
        <f t="shared" si="12"/>
        <v>80.155718272157344</v>
      </c>
      <c r="J423" s="52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  <c r="AA423" s="50"/>
      <c r="AB423" s="50"/>
      <c r="AC423" s="50"/>
      <c r="AD423" s="50"/>
      <c r="AE423" s="50"/>
      <c r="AF423" s="50"/>
      <c r="AG423" s="50"/>
      <c r="AH423" s="50"/>
      <c r="AI423" s="50"/>
      <c r="AJ423" s="50"/>
      <c r="AK423" s="50"/>
      <c r="AL423" s="50"/>
      <c r="AM423" s="50"/>
      <c r="AN423" s="50"/>
      <c r="AO423" s="50"/>
      <c r="AP423" s="52"/>
    </row>
    <row r="424" spans="1:42" ht="16.5" customHeight="1" x14ac:dyDescent="0.2">
      <c r="A424" s="50">
        <v>12</v>
      </c>
      <c r="B424" s="71">
        <v>18101123</v>
      </c>
      <c r="C424" s="19" t="s">
        <v>421</v>
      </c>
      <c r="D424" s="21">
        <f>SHALAT!AT431</f>
        <v>81.671343981688807</v>
      </c>
      <c r="E424" s="82">
        <f>'TAHSIN-TAHFIDZ'!AT431</f>
        <v>95.625</v>
      </c>
      <c r="F424" s="73">
        <f>'TA''LIM'!AT431</f>
        <v>96</v>
      </c>
      <c r="G424" s="73"/>
      <c r="H424" s="73"/>
      <c r="I424" s="73">
        <f t="shared" si="12"/>
        <v>86.611373588097734</v>
      </c>
      <c r="J424" s="52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  <c r="AA424" s="50"/>
      <c r="AB424" s="50"/>
      <c r="AC424" s="50"/>
      <c r="AD424" s="50"/>
      <c r="AE424" s="50"/>
      <c r="AF424" s="50"/>
      <c r="AG424" s="50"/>
      <c r="AH424" s="50"/>
      <c r="AI424" s="50"/>
      <c r="AJ424" s="50"/>
      <c r="AK424" s="50"/>
      <c r="AL424" s="50"/>
      <c r="AM424" s="50"/>
      <c r="AN424" s="50"/>
      <c r="AO424" s="50"/>
      <c r="AP424" s="52"/>
    </row>
    <row r="425" spans="1:42" ht="16.5" customHeight="1" x14ac:dyDescent="0.2">
      <c r="A425" s="50">
        <v>13</v>
      </c>
      <c r="B425" s="71">
        <v>18101096</v>
      </c>
      <c r="C425" s="69" t="s">
        <v>422</v>
      </c>
      <c r="D425" s="21">
        <f>SHALAT!AT432</f>
        <v>78.015882027233928</v>
      </c>
      <c r="E425" s="82">
        <f>'TAHSIN-TAHFIDZ'!AT432</f>
        <v>87.34375</v>
      </c>
      <c r="F425" s="73">
        <f>'TA''LIM'!AT432</f>
        <v>98.333333333333329</v>
      </c>
      <c r="G425" s="73"/>
      <c r="H425" s="73"/>
      <c r="I425" s="73">
        <f t="shared" si="12"/>
        <v>82.929073317702063</v>
      </c>
      <c r="J425" s="52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  <c r="AA425" s="50"/>
      <c r="AB425" s="50"/>
      <c r="AC425" s="50"/>
      <c r="AD425" s="50"/>
      <c r="AE425" s="50"/>
      <c r="AF425" s="50"/>
      <c r="AG425" s="50"/>
      <c r="AH425" s="50"/>
      <c r="AI425" s="50"/>
      <c r="AJ425" s="50"/>
      <c r="AK425" s="50"/>
      <c r="AL425" s="50"/>
      <c r="AM425" s="50"/>
      <c r="AN425" s="50"/>
      <c r="AO425" s="50"/>
      <c r="AP425" s="52"/>
    </row>
    <row r="426" spans="1:42" ht="16.5" customHeight="1" x14ac:dyDescent="0.2">
      <c r="A426" s="50">
        <v>14</v>
      </c>
      <c r="B426" s="36">
        <v>18101189</v>
      </c>
      <c r="C426" s="19" t="s">
        <v>323</v>
      </c>
      <c r="D426" s="21">
        <f>SHALAT!AT433</f>
        <v>94.262240176762234</v>
      </c>
      <c r="E426" s="82">
        <f>'TAHSIN-TAHFIDZ'!AT433</f>
        <v>95.625</v>
      </c>
      <c r="F426" s="73">
        <f>'TA''LIM'!AT433</f>
        <v>100</v>
      </c>
      <c r="G426" s="73"/>
      <c r="H426" s="73"/>
      <c r="I426" s="73">
        <f t="shared" si="12"/>
        <v>95.395456114895453</v>
      </c>
      <c r="J426" s="52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  <c r="AA426" s="50"/>
      <c r="AB426" s="50"/>
      <c r="AC426" s="50"/>
      <c r="AD426" s="50"/>
      <c r="AE426" s="50"/>
      <c r="AF426" s="50"/>
      <c r="AG426" s="50"/>
      <c r="AH426" s="50"/>
      <c r="AI426" s="50"/>
      <c r="AJ426" s="50"/>
      <c r="AK426" s="50"/>
      <c r="AL426" s="50"/>
      <c r="AM426" s="50"/>
      <c r="AN426" s="50"/>
      <c r="AO426" s="50"/>
      <c r="AP426" s="52"/>
    </row>
    <row r="427" spans="1:42" ht="16.5" customHeight="1" x14ac:dyDescent="0.2">
      <c r="A427" s="50">
        <v>15</v>
      </c>
      <c r="B427" s="71">
        <v>18102034</v>
      </c>
      <c r="C427" s="69" t="s">
        <v>423</v>
      </c>
      <c r="D427" s="21">
        <f>SHALAT!AT434</f>
        <v>92.077480564875515</v>
      </c>
      <c r="E427" s="82">
        <f>'TAHSIN-TAHFIDZ'!AT434</f>
        <v>97.5</v>
      </c>
      <c r="F427" s="73">
        <f>'TA''LIM'!AT434</f>
        <v>97.333333333333329</v>
      </c>
      <c r="G427" s="73"/>
      <c r="H427" s="73"/>
      <c r="I427" s="73">
        <f t="shared" si="12"/>
        <v>93.950362367169078</v>
      </c>
      <c r="J427" s="52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  <c r="AA427" s="50"/>
      <c r="AB427" s="50"/>
      <c r="AC427" s="50"/>
      <c r="AD427" s="50"/>
      <c r="AE427" s="50"/>
      <c r="AF427" s="50"/>
      <c r="AG427" s="50"/>
      <c r="AH427" s="50"/>
      <c r="AI427" s="50"/>
      <c r="AJ427" s="50"/>
      <c r="AK427" s="50"/>
      <c r="AL427" s="50"/>
      <c r="AM427" s="50"/>
      <c r="AN427" s="50"/>
      <c r="AO427" s="50"/>
      <c r="AP427" s="52"/>
    </row>
    <row r="428" spans="1:42" ht="16.5" customHeight="1" x14ac:dyDescent="0.2">
      <c r="A428" s="50">
        <v>16</v>
      </c>
      <c r="B428" s="71">
        <v>18103008</v>
      </c>
      <c r="C428" s="19" t="s">
        <v>424</v>
      </c>
      <c r="D428" s="21">
        <f>SHALAT!AT435</f>
        <v>90.008068089909528</v>
      </c>
      <c r="E428" s="82">
        <f>'TAHSIN-TAHFIDZ'!AT435</f>
        <v>93.4375</v>
      </c>
      <c r="F428" s="73">
        <f>'TA''LIM'!AT435</f>
        <v>100</v>
      </c>
      <c r="G428" s="73"/>
      <c r="H428" s="73"/>
      <c r="I428" s="73">
        <f t="shared" si="12"/>
        <v>92.192744258441195</v>
      </c>
      <c r="J428" s="52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  <c r="AA428" s="50"/>
      <c r="AB428" s="50"/>
      <c r="AC428" s="50"/>
      <c r="AD428" s="50"/>
      <c r="AE428" s="50"/>
      <c r="AF428" s="50"/>
      <c r="AG428" s="50"/>
      <c r="AH428" s="50"/>
      <c r="AI428" s="50"/>
      <c r="AJ428" s="50"/>
      <c r="AK428" s="50"/>
      <c r="AL428" s="50"/>
      <c r="AM428" s="50"/>
      <c r="AN428" s="50"/>
      <c r="AO428" s="50"/>
      <c r="AP428" s="52"/>
    </row>
    <row r="429" spans="1:42" ht="16.5" customHeight="1" x14ac:dyDescent="0.2">
      <c r="A429" s="50">
        <v>17</v>
      </c>
      <c r="B429" s="36">
        <v>18103074</v>
      </c>
      <c r="C429" s="19" t="s">
        <v>425</v>
      </c>
      <c r="D429" s="21">
        <f>SHALAT!AT436</f>
        <v>97.000502765208651</v>
      </c>
      <c r="E429" s="82">
        <f>'TAHSIN-TAHFIDZ'!AT436</f>
        <v>98.75</v>
      </c>
      <c r="F429" s="73">
        <f>'TA''LIM'!AT436</f>
        <v>100</v>
      </c>
      <c r="G429" s="73"/>
      <c r="H429" s="73"/>
      <c r="I429" s="73">
        <f t="shared" si="12"/>
        <v>97.800326797385623</v>
      </c>
      <c r="J429" s="52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  <c r="AA429" s="50"/>
      <c r="AB429" s="50"/>
      <c r="AC429" s="50"/>
      <c r="AD429" s="50"/>
      <c r="AE429" s="50"/>
      <c r="AF429" s="50"/>
      <c r="AG429" s="50"/>
      <c r="AH429" s="50"/>
      <c r="AI429" s="50"/>
      <c r="AJ429" s="50"/>
      <c r="AK429" s="50"/>
      <c r="AL429" s="50"/>
      <c r="AM429" s="50"/>
      <c r="AN429" s="50"/>
      <c r="AO429" s="50"/>
      <c r="AP429" s="52"/>
    </row>
    <row r="430" spans="1:42" ht="16.5" customHeight="1" x14ac:dyDescent="0.2">
      <c r="A430" s="50">
        <v>18</v>
      </c>
      <c r="B430" s="71">
        <v>18101130</v>
      </c>
      <c r="C430" s="69" t="s">
        <v>426</v>
      </c>
      <c r="D430" s="21">
        <f>SHALAT!AT437</f>
        <v>79.855820105820115</v>
      </c>
      <c r="E430" s="82">
        <f>'TAHSIN-TAHFIDZ'!AT437</f>
        <v>90.416666666666671</v>
      </c>
      <c r="F430" s="73">
        <f>'TA''LIM'!AT437</f>
        <v>95.1111111111111</v>
      </c>
      <c r="G430" s="73"/>
      <c r="H430" s="73"/>
      <c r="I430" s="73">
        <f t="shared" si="12"/>
        <v>84.256283068783077</v>
      </c>
      <c r="J430" s="52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  <c r="AA430" s="50"/>
      <c r="AB430" s="50"/>
      <c r="AC430" s="50"/>
      <c r="AD430" s="50"/>
      <c r="AE430" s="50"/>
      <c r="AF430" s="50"/>
      <c r="AG430" s="50"/>
      <c r="AH430" s="50"/>
      <c r="AI430" s="50"/>
      <c r="AJ430" s="50"/>
      <c r="AK430" s="50"/>
      <c r="AL430" s="50"/>
      <c r="AM430" s="50"/>
      <c r="AN430" s="50"/>
      <c r="AO430" s="50"/>
      <c r="AP430" s="52"/>
    </row>
    <row r="431" spans="1:42" ht="16.5" customHeight="1" x14ac:dyDescent="0.2">
      <c r="A431" s="50">
        <v>19</v>
      </c>
      <c r="B431" s="71">
        <v>18103046</v>
      </c>
      <c r="C431" s="69" t="s">
        <v>330</v>
      </c>
      <c r="D431" s="21">
        <f>SHALAT!AT438</f>
        <v>91.435173486644075</v>
      </c>
      <c r="E431" s="82">
        <f>'TAHSIN-TAHFIDZ'!AT438</f>
        <v>97.34375</v>
      </c>
      <c r="F431" s="73">
        <f>'TA''LIM'!AT438</f>
        <v>100</v>
      </c>
      <c r="G431" s="73"/>
      <c r="H431" s="73"/>
      <c r="I431" s="73">
        <f t="shared" si="12"/>
        <v>93.90161276631865</v>
      </c>
      <c r="J431" s="52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  <c r="AA431" s="50"/>
      <c r="AB431" s="50"/>
      <c r="AC431" s="50"/>
      <c r="AD431" s="50"/>
      <c r="AE431" s="50"/>
      <c r="AF431" s="50"/>
      <c r="AG431" s="50"/>
      <c r="AH431" s="50"/>
      <c r="AI431" s="50"/>
      <c r="AJ431" s="50"/>
      <c r="AK431" s="50"/>
      <c r="AL431" s="50"/>
      <c r="AM431" s="50"/>
      <c r="AN431" s="50"/>
      <c r="AO431" s="50"/>
      <c r="AP431" s="52"/>
    </row>
    <row r="432" spans="1:42" ht="16.5" customHeight="1" x14ac:dyDescent="0.2">
      <c r="A432" s="50">
        <v>20</v>
      </c>
      <c r="B432" s="71">
        <v>18101068</v>
      </c>
      <c r="C432" s="69" t="s">
        <v>427</v>
      </c>
      <c r="D432" s="21">
        <f>SHALAT!AT439</f>
        <v>97.636740071522667</v>
      </c>
      <c r="E432" s="82">
        <f>'TAHSIN-TAHFIDZ'!AT439</f>
        <v>98.75</v>
      </c>
      <c r="F432" s="73">
        <f>'TA''LIM'!AT439</f>
        <v>100</v>
      </c>
      <c r="G432" s="73"/>
      <c r="H432" s="73"/>
      <c r="I432" s="73">
        <f t="shared" si="12"/>
        <v>98.213881046489746</v>
      </c>
      <c r="J432" s="52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  <c r="AA432" s="50"/>
      <c r="AB432" s="50"/>
      <c r="AC432" s="50"/>
      <c r="AD432" s="50"/>
      <c r="AE432" s="50"/>
      <c r="AF432" s="50"/>
      <c r="AG432" s="50"/>
      <c r="AH432" s="50"/>
      <c r="AI432" s="50"/>
      <c r="AJ432" s="50"/>
      <c r="AK432" s="50"/>
      <c r="AL432" s="50"/>
      <c r="AM432" s="50"/>
      <c r="AN432" s="50"/>
      <c r="AO432" s="50"/>
      <c r="AP432" s="52"/>
    </row>
    <row r="433" spans="1:9" x14ac:dyDescent="0.2">
      <c r="A433" s="50">
        <v>21</v>
      </c>
      <c r="B433" s="71">
        <v>18101128</v>
      </c>
      <c r="C433" s="69" t="s">
        <v>428</v>
      </c>
      <c r="D433" s="21">
        <f>SHALAT!AT440</f>
        <v>97.841137801922116</v>
      </c>
      <c r="E433" s="82">
        <f>'TAHSIN-TAHFIDZ'!AT440</f>
        <v>98.75</v>
      </c>
      <c r="F433" s="73">
        <f>'TA''LIM'!AT440</f>
        <v>100</v>
      </c>
      <c r="I433" s="73">
        <f t="shared" si="12"/>
        <v>98.346739571249373</v>
      </c>
    </row>
    <row r="434" spans="1:9" x14ac:dyDescent="0.2">
      <c r="A434" s="50">
        <v>22</v>
      </c>
      <c r="B434" s="71">
        <v>18102020</v>
      </c>
      <c r="C434" s="69" t="s">
        <v>429</v>
      </c>
      <c r="D434" s="21">
        <f>SHALAT!AT441</f>
        <v>96.357338825934249</v>
      </c>
      <c r="E434" s="82">
        <f>'TAHSIN-TAHFIDZ'!AT441</f>
        <v>100</v>
      </c>
      <c r="F434" s="73">
        <f>'TA''LIM'!AT441</f>
        <v>100</v>
      </c>
      <c r="I434" s="73">
        <f t="shared" si="12"/>
        <v>97.632270236857266</v>
      </c>
    </row>
    <row r="435" spans="1:9" x14ac:dyDescent="0.2">
      <c r="A435" s="50">
        <v>23</v>
      </c>
      <c r="B435" s="71">
        <v>18101111</v>
      </c>
      <c r="C435" s="69" t="s">
        <v>430</v>
      </c>
      <c r="D435" s="21">
        <f>SHALAT!AT442</f>
        <v>89.687711798005907</v>
      </c>
      <c r="E435" s="82">
        <f>'TAHSIN-TAHFIDZ'!AT442</f>
        <v>94.375</v>
      </c>
      <c r="F435" s="73">
        <f>'TA''LIM'!AT442</f>
        <v>100</v>
      </c>
      <c r="I435" s="73">
        <f t="shared" si="12"/>
        <v>92.172012668703843</v>
      </c>
    </row>
    <row r="436" spans="1:9" x14ac:dyDescent="0.2">
      <c r="A436" s="50">
        <v>24</v>
      </c>
      <c r="B436" s="71">
        <v>18102043</v>
      </c>
      <c r="C436" s="19" t="s">
        <v>334</v>
      </c>
      <c r="D436" s="21">
        <f>SHALAT!AT443</f>
        <v>91.203766458668426</v>
      </c>
      <c r="E436" s="82">
        <f>'TAHSIN-TAHFIDZ'!AT443</f>
        <v>96.875</v>
      </c>
      <c r="F436" s="73">
        <f>'TA''LIM'!AT443</f>
        <v>100</v>
      </c>
      <c r="I436" s="73">
        <f t="shared" si="12"/>
        <v>93.657448198134489</v>
      </c>
    </row>
    <row r="437" spans="1:9" x14ac:dyDescent="0.2">
      <c r="A437" s="50">
        <v>25</v>
      </c>
      <c r="B437" s="71">
        <v>18102013</v>
      </c>
      <c r="C437" s="69" t="s">
        <v>431</v>
      </c>
      <c r="D437" s="21">
        <f>SHALAT!AT444</f>
        <v>84.032205792854882</v>
      </c>
      <c r="E437" s="82">
        <f>'TAHSIN-TAHFIDZ'!AT444</f>
        <v>92.1875</v>
      </c>
      <c r="F437" s="73">
        <f>'TA''LIM'!AT444</f>
        <v>98.666666666666671</v>
      </c>
      <c r="I437" s="73">
        <f t="shared" si="12"/>
        <v>87.85843376535567</v>
      </c>
    </row>
    <row r="439" spans="1:9" ht="23.25" customHeight="1" x14ac:dyDescent="0.2">
      <c r="A439" s="180" t="s">
        <v>471</v>
      </c>
      <c r="B439" s="181"/>
      <c r="C439" s="182"/>
      <c r="D439" s="135">
        <f t="shared" ref="D439:I439" si="13">AVERAGE(D6:D118,D214:D223)</f>
        <v>84.390054216854779</v>
      </c>
      <c r="E439" s="135">
        <f t="shared" si="13"/>
        <v>92.387863648941661</v>
      </c>
      <c r="F439" s="135">
        <f t="shared" si="13"/>
        <v>95.558900975567653</v>
      </c>
      <c r="G439" s="135" t="e">
        <f t="shared" si="13"/>
        <v>#DIV/0!</v>
      </c>
      <c r="H439" s="135" t="e">
        <f t="shared" si="13"/>
        <v>#DIV/0!</v>
      </c>
      <c r="I439" s="135">
        <f t="shared" si="13"/>
        <v>87.66494311707909</v>
      </c>
    </row>
    <row r="440" spans="1:9" ht="23.25" customHeight="1" x14ac:dyDescent="0.2">
      <c r="A440" s="180" t="s">
        <v>472</v>
      </c>
      <c r="B440" s="181"/>
      <c r="C440" s="182"/>
      <c r="D440" s="135">
        <f t="shared" ref="D440:I440" si="14">AVERAGE(D227:D437)</f>
        <v>90.069656814080318</v>
      </c>
      <c r="E440" s="135">
        <f t="shared" si="14"/>
        <v>93.624270610233722</v>
      </c>
      <c r="F440" s="135">
        <f t="shared" si="14"/>
        <v>98.570307652274863</v>
      </c>
      <c r="G440" s="135" t="e">
        <f t="shared" si="14"/>
        <v>#DIV/0!</v>
      </c>
      <c r="H440" s="135" t="e">
        <f t="shared" si="14"/>
        <v>#DIV/0!</v>
      </c>
      <c r="I440" s="135">
        <f t="shared" si="14"/>
        <v>92.055677199040147</v>
      </c>
    </row>
    <row r="441" spans="1:9" ht="23.25" customHeight="1" x14ac:dyDescent="0.2">
      <c r="A441" s="177" t="s">
        <v>13</v>
      </c>
      <c r="B441" s="178"/>
      <c r="C441" s="179"/>
      <c r="D441" s="136">
        <f t="shared" ref="D441:I441" si="15">AVERAGE(D439:D440)</f>
        <v>87.229855515467548</v>
      </c>
      <c r="E441" s="136">
        <f t="shared" si="15"/>
        <v>93.006067129587692</v>
      </c>
      <c r="F441" s="136">
        <f t="shared" si="15"/>
        <v>97.064604313921251</v>
      </c>
      <c r="G441" s="136" t="e">
        <f t="shared" si="15"/>
        <v>#DIV/0!</v>
      </c>
      <c r="H441" s="136" t="e">
        <f t="shared" si="15"/>
        <v>#DIV/0!</v>
      </c>
      <c r="I441" s="136">
        <f t="shared" si="15"/>
        <v>89.860310158059619</v>
      </c>
    </row>
    <row r="442" spans="1:9" ht="23.25" customHeight="1" x14ac:dyDescent="0.2"/>
  </sheetData>
  <sheetProtection selectLockedCells="1" selectUnlockedCells="1"/>
  <sortState ref="B214:I224">
    <sortCondition ref="C214:C224"/>
  </sortState>
  <mergeCells count="195">
    <mergeCell ref="A441:C441"/>
    <mergeCell ref="A440:C440"/>
    <mergeCell ref="A439:C439"/>
    <mergeCell ref="T4:T5"/>
    <mergeCell ref="S4:S5"/>
    <mergeCell ref="R4:R5"/>
    <mergeCell ref="Q4:Q5"/>
    <mergeCell ref="P3:T3"/>
    <mergeCell ref="A50:A51"/>
    <mergeCell ref="C50:C51"/>
    <mergeCell ref="D50:D51"/>
    <mergeCell ref="E50:E51"/>
    <mergeCell ref="F50:F51"/>
    <mergeCell ref="G50:G51"/>
    <mergeCell ref="H50:H51"/>
    <mergeCell ref="I50:I51"/>
    <mergeCell ref="A27:A28"/>
    <mergeCell ref="C27:C28"/>
    <mergeCell ref="D27:D28"/>
    <mergeCell ref="E27:E28"/>
    <mergeCell ref="F27:F28"/>
    <mergeCell ref="B4:B5"/>
    <mergeCell ref="B27:B28"/>
    <mergeCell ref="B50:B51"/>
    <mergeCell ref="G27:G28"/>
    <mergeCell ref="A1:I1"/>
    <mergeCell ref="A2:I2"/>
    <mergeCell ref="A3:I3"/>
    <mergeCell ref="A4:A5"/>
    <mergeCell ref="C4:C5"/>
    <mergeCell ref="D4:D5"/>
    <mergeCell ref="H4:H5"/>
    <mergeCell ref="G4:G5"/>
    <mergeCell ref="F4:F5"/>
    <mergeCell ref="E4:E5"/>
    <mergeCell ref="I4:I5"/>
    <mergeCell ref="H27:H28"/>
    <mergeCell ref="I27:I28"/>
    <mergeCell ref="AR4:AR5"/>
    <mergeCell ref="X4:AA4"/>
    <mergeCell ref="AB4:AE4"/>
    <mergeCell ref="AF4:AI4"/>
    <mergeCell ref="AJ4:AM4"/>
    <mergeCell ref="AN4:AQ4"/>
    <mergeCell ref="W4:W5"/>
    <mergeCell ref="V4:V5"/>
    <mergeCell ref="U4:U5"/>
    <mergeCell ref="I74:I75"/>
    <mergeCell ref="A97:A98"/>
    <mergeCell ref="C97:C98"/>
    <mergeCell ref="D97:D98"/>
    <mergeCell ref="E97:E98"/>
    <mergeCell ref="F97:F98"/>
    <mergeCell ref="G97:G98"/>
    <mergeCell ref="H97:H98"/>
    <mergeCell ref="I97:I98"/>
    <mergeCell ref="D74:D75"/>
    <mergeCell ref="E74:E75"/>
    <mergeCell ref="F74:F75"/>
    <mergeCell ref="G74:G75"/>
    <mergeCell ref="H74:H75"/>
    <mergeCell ref="A74:A75"/>
    <mergeCell ref="C74:C75"/>
    <mergeCell ref="B74:B75"/>
    <mergeCell ref="B97:B98"/>
    <mergeCell ref="A119:I119"/>
    <mergeCell ref="A120:A121"/>
    <mergeCell ref="C120:C121"/>
    <mergeCell ref="D120:D121"/>
    <mergeCell ref="E120:E121"/>
    <mergeCell ref="F120:F121"/>
    <mergeCell ref="G120:G121"/>
    <mergeCell ref="H120:H121"/>
    <mergeCell ref="I120:I121"/>
    <mergeCell ref="B120:B121"/>
    <mergeCell ref="A142:I142"/>
    <mergeCell ref="A143:A144"/>
    <mergeCell ref="C143:C144"/>
    <mergeCell ref="D143:D144"/>
    <mergeCell ref="E143:E144"/>
    <mergeCell ref="F143:F144"/>
    <mergeCell ref="G143:G144"/>
    <mergeCell ref="H143:H144"/>
    <mergeCell ref="I143:I144"/>
    <mergeCell ref="B143:B144"/>
    <mergeCell ref="A165:I165"/>
    <mergeCell ref="A166:A167"/>
    <mergeCell ref="C166:C167"/>
    <mergeCell ref="D166:D167"/>
    <mergeCell ref="E166:E167"/>
    <mergeCell ref="F166:F167"/>
    <mergeCell ref="G166:G167"/>
    <mergeCell ref="H166:H167"/>
    <mergeCell ref="I166:I167"/>
    <mergeCell ref="B166:B167"/>
    <mergeCell ref="A188:I188"/>
    <mergeCell ref="A189:A190"/>
    <mergeCell ref="C189:C190"/>
    <mergeCell ref="D189:D190"/>
    <mergeCell ref="E189:E190"/>
    <mergeCell ref="F189:F190"/>
    <mergeCell ref="G189:G190"/>
    <mergeCell ref="H189:H190"/>
    <mergeCell ref="I189:I190"/>
    <mergeCell ref="B189:B190"/>
    <mergeCell ref="A212:A213"/>
    <mergeCell ref="C212:C213"/>
    <mergeCell ref="D212:D213"/>
    <mergeCell ref="E212:E213"/>
    <mergeCell ref="F212:F213"/>
    <mergeCell ref="G212:G213"/>
    <mergeCell ref="H212:H213"/>
    <mergeCell ref="I212:I213"/>
    <mergeCell ref="B212:B213"/>
    <mergeCell ref="A225:A226"/>
    <mergeCell ref="C225:C226"/>
    <mergeCell ref="D225:D226"/>
    <mergeCell ref="E225:E226"/>
    <mergeCell ref="F225:F226"/>
    <mergeCell ref="G225:G226"/>
    <mergeCell ref="H225:H226"/>
    <mergeCell ref="I225:I226"/>
    <mergeCell ref="B225:B226"/>
    <mergeCell ref="A253:A254"/>
    <mergeCell ref="C253:C254"/>
    <mergeCell ref="D253:D254"/>
    <mergeCell ref="E253:E254"/>
    <mergeCell ref="F253:F254"/>
    <mergeCell ref="G253:G254"/>
    <mergeCell ref="H253:H254"/>
    <mergeCell ref="I253:I254"/>
    <mergeCell ref="B253:B254"/>
    <mergeCell ref="A276:A277"/>
    <mergeCell ref="C276:C277"/>
    <mergeCell ref="D276:D277"/>
    <mergeCell ref="E276:E277"/>
    <mergeCell ref="F276:F277"/>
    <mergeCell ref="G276:G277"/>
    <mergeCell ref="H276:H277"/>
    <mergeCell ref="I276:I277"/>
    <mergeCell ref="B276:B277"/>
    <mergeCell ref="A301:A302"/>
    <mergeCell ref="C301:C302"/>
    <mergeCell ref="D301:D302"/>
    <mergeCell ref="E301:E302"/>
    <mergeCell ref="F301:F302"/>
    <mergeCell ref="G301:G302"/>
    <mergeCell ref="H301:H302"/>
    <mergeCell ref="I301:I302"/>
    <mergeCell ref="B301:B302"/>
    <mergeCell ref="A313:A314"/>
    <mergeCell ref="C313:C314"/>
    <mergeCell ref="D313:D314"/>
    <mergeCell ref="E313:E314"/>
    <mergeCell ref="F313:F314"/>
    <mergeCell ref="G313:G314"/>
    <mergeCell ref="H313:H314"/>
    <mergeCell ref="I313:I314"/>
    <mergeCell ref="B313:B314"/>
    <mergeCell ref="A336:A337"/>
    <mergeCell ref="C336:C337"/>
    <mergeCell ref="D336:D337"/>
    <mergeCell ref="E336:E337"/>
    <mergeCell ref="F336:F337"/>
    <mergeCell ref="G336:G337"/>
    <mergeCell ref="H336:H337"/>
    <mergeCell ref="I336:I337"/>
    <mergeCell ref="B336:B337"/>
    <mergeCell ref="A361:A362"/>
    <mergeCell ref="C361:C362"/>
    <mergeCell ref="D361:D362"/>
    <mergeCell ref="E361:E362"/>
    <mergeCell ref="F361:F362"/>
    <mergeCell ref="G361:G362"/>
    <mergeCell ref="H361:H362"/>
    <mergeCell ref="I361:I362"/>
    <mergeCell ref="B361:B362"/>
    <mergeCell ref="A384:A385"/>
    <mergeCell ref="C384:C385"/>
    <mergeCell ref="D384:D385"/>
    <mergeCell ref="E384:E385"/>
    <mergeCell ref="F384:F385"/>
    <mergeCell ref="G384:G385"/>
    <mergeCell ref="H384:H385"/>
    <mergeCell ref="I384:I385"/>
    <mergeCell ref="B384:B385"/>
    <mergeCell ref="A411:A412"/>
    <mergeCell ref="C411:C412"/>
    <mergeCell ref="D411:D412"/>
    <mergeCell ref="E411:E412"/>
    <mergeCell ref="F411:F412"/>
    <mergeCell ref="G411:G412"/>
    <mergeCell ref="H411:H412"/>
    <mergeCell ref="I411:I412"/>
    <mergeCell ref="B411:B412"/>
  </mergeCells>
  <conditionalFormatting sqref="C29:C48">
    <cfRule type="duplicateValues" dxfId="263" priority="30" stopIfTrue="1"/>
  </conditionalFormatting>
  <conditionalFormatting sqref="C52:C72">
    <cfRule type="duplicateValues" dxfId="262" priority="29" stopIfTrue="1"/>
  </conditionalFormatting>
  <conditionalFormatting sqref="C76:C95">
    <cfRule type="duplicateValues" dxfId="261" priority="28" stopIfTrue="1"/>
  </conditionalFormatting>
  <conditionalFormatting sqref="C99:C118">
    <cfRule type="duplicateValues" dxfId="260" priority="27" stopIfTrue="1"/>
  </conditionalFormatting>
  <conditionalFormatting sqref="C122:C141">
    <cfRule type="duplicateValues" dxfId="259" priority="26" stopIfTrue="1"/>
  </conditionalFormatting>
  <conditionalFormatting sqref="C145:C164">
    <cfRule type="duplicateValues" dxfId="258" priority="25" stopIfTrue="1"/>
  </conditionalFormatting>
  <conditionalFormatting sqref="C168:C187">
    <cfRule type="duplicateValues" dxfId="257" priority="24" stopIfTrue="1"/>
  </conditionalFormatting>
  <conditionalFormatting sqref="C191:C210">
    <cfRule type="duplicateValues" dxfId="256" priority="23" stopIfTrue="1"/>
  </conditionalFormatting>
  <conditionalFormatting sqref="C227:C247">
    <cfRule type="duplicateValues" dxfId="255" priority="21" stopIfTrue="1"/>
  </conditionalFormatting>
  <conditionalFormatting sqref="C278:C297">
    <cfRule type="duplicateValues" dxfId="254" priority="20" stopIfTrue="1"/>
  </conditionalFormatting>
  <conditionalFormatting sqref="C256:C274 C249:C251">
    <cfRule type="duplicateValues" dxfId="253" priority="34" stopIfTrue="1"/>
  </conditionalFormatting>
  <conditionalFormatting sqref="C6:C25">
    <cfRule type="duplicateValues" dxfId="252" priority="35" stopIfTrue="1"/>
  </conditionalFormatting>
  <conditionalFormatting sqref="C303:C311">
    <cfRule type="duplicateValues" dxfId="251" priority="13" stopIfTrue="1"/>
  </conditionalFormatting>
  <conditionalFormatting sqref="C299">
    <cfRule type="duplicateValues" dxfId="250" priority="518" stopIfTrue="1"/>
  </conditionalFormatting>
  <conditionalFormatting sqref="C315 C325:C333 C317 C319:C322">
    <cfRule type="duplicateValues" dxfId="249" priority="11" stopIfTrue="1"/>
  </conditionalFormatting>
  <conditionalFormatting sqref="C334 C318 C316 C323:C324">
    <cfRule type="duplicateValues" dxfId="248" priority="12" stopIfTrue="1"/>
  </conditionalFormatting>
  <conditionalFormatting sqref="C338:C359">
    <cfRule type="duplicateValues" dxfId="247" priority="10" stopIfTrue="1"/>
  </conditionalFormatting>
  <conditionalFormatting sqref="C363:C382">
    <cfRule type="duplicateValues" dxfId="246" priority="9" stopIfTrue="1"/>
  </conditionalFormatting>
  <conditionalFormatting sqref="C404:C406 C391 C387 C395">
    <cfRule type="duplicateValues" dxfId="245" priority="7" stopIfTrue="1"/>
  </conditionalFormatting>
  <conditionalFormatting sqref="C386 C388:C390 C392:C394 C396:C403 C407:C409">
    <cfRule type="duplicateValues" dxfId="244" priority="8" stopIfTrue="1"/>
  </conditionalFormatting>
  <conditionalFormatting sqref="C436 C431 C426 C421 C415">
    <cfRule type="duplicateValues" dxfId="243" priority="6" stopIfTrue="1"/>
  </conditionalFormatting>
  <conditionalFormatting sqref="C413:C414 C416:C420 C422:C425 C427:C430 C432:C435 C437">
    <cfRule type="duplicateValues" dxfId="242" priority="5" stopIfTrue="1"/>
  </conditionalFormatting>
  <conditionalFormatting sqref="D6:I25 D29:I48">
    <cfRule type="cellIs" dxfId="241" priority="4" operator="lessThan">
      <formula>79</formula>
    </cfRule>
  </conditionalFormatting>
  <conditionalFormatting sqref="D122:I141 D168:I187 D191:I210 D52:I52 D76:I95 D99:I118 D214:I223 D145:I164 D54:I72">
    <cfRule type="cellIs" dxfId="240" priority="3" operator="lessThan">
      <formula>79</formula>
    </cfRule>
  </conditionalFormatting>
  <conditionalFormatting sqref="D255:I274 D278:I299 D315:I334 D338:I359 D363:I382 D413:I437 D386:I409 D303:I311 D227:I251">
    <cfRule type="cellIs" dxfId="239" priority="2" operator="lessThan">
      <formula>79</formula>
    </cfRule>
  </conditionalFormatting>
  <conditionalFormatting sqref="C214:C223">
    <cfRule type="duplicateValues" dxfId="238" priority="553" stopIfTrue="1"/>
  </conditionalFormatting>
  <conditionalFormatting sqref="I1:I52 I54:I1048576">
    <cfRule type="cellIs" dxfId="237" priority="1" operator="lessThan">
      <formula>80</formula>
    </cfRule>
  </conditionalFormatting>
  <printOptions horizontalCentered="1"/>
  <pageMargins left="0.31496062992125984" right="0" top="0.19685039370078741" bottom="0.11811023622047245" header="0.31496062992125984" footer="0.51181102362204722"/>
  <pageSetup paperSize="9" firstPageNumber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U459"/>
  <sheetViews>
    <sheetView tabSelected="1" topLeftCell="A4" zoomScale="85" zoomScaleNormal="85" workbookViewId="0">
      <pane xSplit="3" ySplit="2" topLeftCell="D237" activePane="bottomRight" state="frozen"/>
      <selection activeCell="A2" sqref="A2:I2"/>
      <selection pane="topRight" activeCell="A2" sqref="A2:I2"/>
      <selection pane="bottomLeft" activeCell="A2" sqref="A2:I2"/>
      <selection pane="bottomRight" activeCell="A273" sqref="A273:XFD273"/>
    </sheetView>
  </sheetViews>
  <sheetFormatPr defaultColWidth="9" defaultRowHeight="15" x14ac:dyDescent="0.2"/>
  <cols>
    <col min="1" max="1" width="3.42578125" style="32" customWidth="1"/>
    <col min="2" max="2" width="9.28515625" style="32" bestFit="1" customWidth="1"/>
    <col min="3" max="3" width="33.7109375" style="3" bestFit="1" customWidth="1"/>
    <col min="4" max="4" width="4.28515625" style="10" customWidth="1"/>
    <col min="5" max="5" width="4.5703125" style="10" customWidth="1"/>
    <col min="6" max="6" width="5.28515625" style="10" customWidth="1"/>
    <col min="7" max="7" width="5.42578125" style="10" customWidth="1"/>
    <col min="8" max="13" width="4.85546875" style="10" customWidth="1"/>
    <col min="14" max="14" width="4.28515625" style="10" customWidth="1"/>
    <col min="15" max="15" width="4.85546875" style="10" customWidth="1"/>
    <col min="16" max="17" width="5.85546875" style="10" customWidth="1"/>
    <col min="18" max="35" width="5.42578125" style="10" customWidth="1"/>
    <col min="36" max="45" width="5.42578125" style="10" hidden="1" customWidth="1"/>
    <col min="46" max="46" width="7.5703125" style="10" hidden="1" customWidth="1"/>
    <col min="47" max="47" width="33.5703125" style="140" customWidth="1"/>
    <col min="48" max="48" width="5.28515625" style="7" customWidth="1"/>
    <col min="49" max="49" width="9.42578125" style="6" customWidth="1"/>
    <col min="50" max="50" width="9.42578125" style="5" customWidth="1"/>
    <col min="51" max="51" width="28.5703125" style="3" bestFit="1" customWidth="1"/>
    <col min="52" max="52" width="9" style="3"/>
    <col min="53" max="53" width="9" style="32"/>
    <col min="54" max="54" width="9" style="3"/>
    <col min="55" max="55" width="20.5703125" style="27" customWidth="1"/>
    <col min="56" max="72" width="9" style="3"/>
    <col min="73" max="73" width="52.5703125" style="3" customWidth="1"/>
    <col min="74" max="16384" width="9" style="3"/>
  </cols>
  <sheetData>
    <row r="1" spans="1:55" ht="18" customHeight="1" x14ac:dyDescent="0.2">
      <c r="A1" s="176" t="s">
        <v>3</v>
      </c>
      <c r="B1" s="176"/>
      <c r="C1" s="176"/>
      <c r="D1" s="176"/>
      <c r="E1" s="194"/>
      <c r="F1" s="176"/>
      <c r="G1" s="194"/>
      <c r="H1" s="176"/>
      <c r="I1" s="194"/>
      <c r="J1" s="176"/>
      <c r="K1" s="194"/>
      <c r="L1" s="176"/>
      <c r="M1" s="194"/>
      <c r="N1" s="176"/>
      <c r="O1" s="194"/>
      <c r="P1" s="176"/>
      <c r="Q1" s="194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6"/>
      <c r="AF1" s="176"/>
      <c r="AG1" s="176"/>
      <c r="AH1" s="176"/>
      <c r="AI1" s="176"/>
      <c r="AJ1" s="176"/>
      <c r="AK1" s="176"/>
      <c r="AL1" s="176"/>
      <c r="AM1" s="176"/>
      <c r="AN1" s="176"/>
      <c r="AO1" s="176"/>
      <c r="AP1" s="176"/>
      <c r="AQ1" s="176"/>
      <c r="AR1" s="176"/>
      <c r="AS1" s="176"/>
      <c r="AT1" s="176"/>
    </row>
    <row r="2" spans="1:55" ht="18" customHeight="1" x14ac:dyDescent="0.2">
      <c r="A2" s="176" t="s">
        <v>22</v>
      </c>
      <c r="B2" s="176"/>
      <c r="C2" s="176"/>
      <c r="D2" s="176"/>
      <c r="E2" s="194"/>
      <c r="F2" s="176"/>
      <c r="G2" s="194"/>
      <c r="H2" s="176"/>
      <c r="I2" s="194"/>
      <c r="J2" s="176"/>
      <c r="K2" s="194"/>
      <c r="L2" s="176"/>
      <c r="M2" s="194"/>
      <c r="N2" s="176"/>
      <c r="O2" s="194"/>
      <c r="P2" s="176"/>
      <c r="Q2" s="194"/>
      <c r="R2" s="176"/>
      <c r="S2" s="176"/>
      <c r="T2" s="176"/>
      <c r="U2" s="176"/>
      <c r="V2" s="176"/>
      <c r="W2" s="176"/>
      <c r="X2" s="176"/>
      <c r="Y2" s="176"/>
      <c r="Z2" s="176"/>
      <c r="AA2" s="176"/>
      <c r="AB2" s="176"/>
      <c r="AC2" s="176"/>
      <c r="AD2" s="176"/>
      <c r="AE2" s="176"/>
      <c r="AF2" s="176"/>
      <c r="AG2" s="176"/>
      <c r="AH2" s="176"/>
      <c r="AI2" s="176"/>
      <c r="AJ2" s="176"/>
      <c r="AK2" s="176"/>
      <c r="AL2" s="176"/>
      <c r="AM2" s="176"/>
      <c r="AN2" s="176"/>
      <c r="AO2" s="176"/>
      <c r="AP2" s="176"/>
      <c r="AQ2" s="176"/>
      <c r="AR2" s="176"/>
      <c r="AS2" s="176"/>
      <c r="AT2" s="176"/>
    </row>
    <row r="3" spans="1:55" ht="18" customHeight="1" x14ac:dyDescent="0.2">
      <c r="A3" s="176" t="s">
        <v>2</v>
      </c>
      <c r="B3" s="176"/>
      <c r="C3" s="176"/>
      <c r="D3" s="176"/>
      <c r="E3" s="194"/>
      <c r="F3" s="176"/>
      <c r="G3" s="194"/>
      <c r="H3" s="176"/>
      <c r="I3" s="194"/>
      <c r="J3" s="176"/>
      <c r="K3" s="194"/>
      <c r="L3" s="176"/>
      <c r="M3" s="194"/>
      <c r="N3" s="176"/>
      <c r="O3" s="194"/>
      <c r="P3" s="176"/>
      <c r="Q3" s="194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  <c r="AL3" s="176"/>
      <c r="AM3" s="176"/>
      <c r="AN3" s="176"/>
      <c r="AO3" s="176"/>
      <c r="AP3" s="176"/>
      <c r="AQ3" s="176"/>
      <c r="AR3" s="176"/>
      <c r="AS3" s="176"/>
      <c r="AT3" s="176"/>
    </row>
    <row r="4" spans="1:55" s="2" customFormat="1" ht="18" customHeight="1" x14ac:dyDescent="0.2">
      <c r="A4" s="164" t="s">
        <v>0</v>
      </c>
      <c r="B4" s="33"/>
      <c r="C4" s="164" t="s">
        <v>1</v>
      </c>
      <c r="D4" s="184" t="s">
        <v>432</v>
      </c>
      <c r="E4" s="184"/>
      <c r="F4" s="184"/>
      <c r="G4" s="184"/>
      <c r="H4" s="184" t="s">
        <v>433</v>
      </c>
      <c r="I4" s="184"/>
      <c r="J4" s="184"/>
      <c r="K4" s="184"/>
      <c r="L4" s="184"/>
      <c r="M4" s="184"/>
      <c r="N4" s="184"/>
      <c r="O4" s="184"/>
      <c r="P4" s="184" t="s">
        <v>434</v>
      </c>
      <c r="Q4" s="184"/>
      <c r="R4" s="184"/>
      <c r="S4" s="184"/>
      <c r="T4" s="184"/>
      <c r="U4" s="184"/>
      <c r="V4" s="184"/>
      <c r="W4" s="184"/>
      <c r="X4" s="188" t="s">
        <v>435</v>
      </c>
      <c r="Y4" s="189"/>
      <c r="Z4" s="189"/>
      <c r="AA4" s="189"/>
      <c r="AB4" s="189"/>
      <c r="AC4" s="189"/>
      <c r="AD4" s="189"/>
      <c r="AE4" s="190"/>
      <c r="AF4" s="188" t="s">
        <v>436</v>
      </c>
      <c r="AG4" s="189"/>
      <c r="AH4" s="189"/>
      <c r="AI4" s="189"/>
      <c r="AJ4" s="189"/>
      <c r="AK4" s="189"/>
      <c r="AL4" s="189"/>
      <c r="AM4" s="189"/>
      <c r="AN4" s="189"/>
      <c r="AO4" s="190"/>
      <c r="AP4" s="188" t="s">
        <v>481</v>
      </c>
      <c r="AQ4" s="189"/>
      <c r="AR4" s="189"/>
      <c r="AS4" s="190"/>
      <c r="AT4" s="196" t="s">
        <v>437</v>
      </c>
      <c r="AU4" s="141"/>
      <c r="AV4" s="7"/>
      <c r="AW4" s="12" t="s">
        <v>4</v>
      </c>
      <c r="AX4" s="35" t="s">
        <v>5</v>
      </c>
      <c r="AZ4" s="2" t="s">
        <v>24</v>
      </c>
      <c r="BA4" s="7" t="s">
        <v>25</v>
      </c>
      <c r="BC4" s="28"/>
    </row>
    <row r="5" spans="1:55" s="2" customFormat="1" ht="18" customHeight="1" x14ac:dyDescent="0.2">
      <c r="A5" s="164"/>
      <c r="B5" s="33"/>
      <c r="C5" s="164"/>
      <c r="D5" s="184" t="s">
        <v>462</v>
      </c>
      <c r="E5" s="195"/>
      <c r="F5" s="185" t="s">
        <v>463</v>
      </c>
      <c r="G5" s="186"/>
      <c r="H5" s="185" t="s">
        <v>464</v>
      </c>
      <c r="I5" s="186"/>
      <c r="J5" s="185" t="s">
        <v>465</v>
      </c>
      <c r="K5" s="187"/>
      <c r="L5" s="185" t="s">
        <v>466</v>
      </c>
      <c r="M5" s="187"/>
      <c r="N5" s="185" t="s">
        <v>469</v>
      </c>
      <c r="O5" s="187"/>
      <c r="P5" s="185" t="s">
        <v>473</v>
      </c>
      <c r="Q5" s="185"/>
      <c r="R5" s="185" t="s">
        <v>474</v>
      </c>
      <c r="S5" s="185"/>
      <c r="T5" s="185" t="s">
        <v>475</v>
      </c>
      <c r="U5" s="185"/>
      <c r="V5" s="185" t="s">
        <v>45</v>
      </c>
      <c r="W5" s="185"/>
      <c r="X5" s="192" t="s">
        <v>476</v>
      </c>
      <c r="Y5" s="193"/>
      <c r="Z5" s="192" t="s">
        <v>477</v>
      </c>
      <c r="AA5" s="193"/>
      <c r="AB5" s="192" t="s">
        <v>478</v>
      </c>
      <c r="AC5" s="193"/>
      <c r="AD5" s="192" t="s">
        <v>462</v>
      </c>
      <c r="AE5" s="193"/>
      <c r="AF5" s="192" t="s">
        <v>479</v>
      </c>
      <c r="AG5" s="193"/>
      <c r="AH5" s="192" t="s">
        <v>46</v>
      </c>
      <c r="AI5" s="193"/>
      <c r="AJ5" s="185" t="s">
        <v>47</v>
      </c>
      <c r="AK5" s="185"/>
      <c r="AL5" s="185" t="s">
        <v>48</v>
      </c>
      <c r="AM5" s="185"/>
      <c r="AN5" s="185" t="s">
        <v>49</v>
      </c>
      <c r="AO5" s="185"/>
      <c r="AP5" s="185" t="s">
        <v>21</v>
      </c>
      <c r="AQ5" s="191"/>
      <c r="AR5" s="185" t="s">
        <v>480</v>
      </c>
      <c r="AS5" s="191"/>
      <c r="AT5" s="196"/>
      <c r="AU5" s="141"/>
      <c r="AV5" s="7"/>
      <c r="AW5" s="9">
        <f>SUM(AV6:AV202)</f>
        <v>7</v>
      </c>
      <c r="AX5" s="34">
        <f>SUM(AV222:AV424)</f>
        <v>0</v>
      </c>
      <c r="AZ5" s="2" t="s">
        <v>26</v>
      </c>
      <c r="BA5" s="7" t="s">
        <v>27</v>
      </c>
      <c r="BC5" s="28"/>
    </row>
    <row r="6" spans="1:55" ht="16.5" customHeight="1" x14ac:dyDescent="0.2">
      <c r="A6" s="50">
        <v>1</v>
      </c>
      <c r="B6" s="71">
        <v>18101012</v>
      </c>
      <c r="C6" s="69" t="s">
        <v>61</v>
      </c>
      <c r="D6" s="1">
        <v>35</v>
      </c>
      <c r="E6" s="1">
        <f t="shared" ref="E6:E19" si="0">D6/35*100</f>
        <v>100</v>
      </c>
      <c r="F6" s="1">
        <v>28</v>
      </c>
      <c r="G6" s="21">
        <f>F6/28*100</f>
        <v>100</v>
      </c>
      <c r="H6" s="1">
        <v>35</v>
      </c>
      <c r="I6" s="21">
        <f>H6/35*100</f>
        <v>100</v>
      </c>
      <c r="J6" s="1">
        <v>32</v>
      </c>
      <c r="K6" s="21">
        <f>J6/35*100</f>
        <v>91.428571428571431</v>
      </c>
      <c r="L6" s="1">
        <v>21</v>
      </c>
      <c r="M6" s="21">
        <f>L6/27*100</f>
        <v>77.777777777777786</v>
      </c>
      <c r="N6" s="1">
        <v>34</v>
      </c>
      <c r="O6" s="21">
        <f>N6/34*100</f>
        <v>100</v>
      </c>
      <c r="P6" s="1">
        <f>23+1</f>
        <v>24</v>
      </c>
      <c r="Q6" s="21">
        <f>P6/28*100</f>
        <v>85.714285714285708</v>
      </c>
      <c r="R6" s="1">
        <v>35</v>
      </c>
      <c r="S6" s="21">
        <f>R6/35*100</f>
        <v>100</v>
      </c>
      <c r="T6" s="1">
        <v>35</v>
      </c>
      <c r="U6" s="21">
        <f>T6/35*100</f>
        <v>100</v>
      </c>
      <c r="V6" s="1">
        <v>23</v>
      </c>
      <c r="W6" s="21">
        <f>V6/28*100</f>
        <v>82.142857142857139</v>
      </c>
      <c r="X6" s="1">
        <v>35</v>
      </c>
      <c r="Y6" s="21">
        <f>X6/35*100</f>
        <v>100</v>
      </c>
      <c r="Z6" s="21">
        <v>35</v>
      </c>
      <c r="AA6" s="21">
        <f>Z6/35*100</f>
        <v>100</v>
      </c>
      <c r="AB6" s="21">
        <v>23</v>
      </c>
      <c r="AC6" s="21">
        <f>AB6/28*100</f>
        <v>82.142857142857139</v>
      </c>
      <c r="AD6" s="21">
        <v>35</v>
      </c>
      <c r="AE6" s="21">
        <f>AD6/35*100</f>
        <v>100</v>
      </c>
      <c r="AF6" s="21">
        <v>27</v>
      </c>
      <c r="AG6" s="21">
        <f>AF6/28*100</f>
        <v>96.428571428571431</v>
      </c>
      <c r="AH6" s="21">
        <v>30</v>
      </c>
      <c r="AI6" s="21">
        <f>AH6/30*100</f>
        <v>100</v>
      </c>
      <c r="AJ6" s="21"/>
      <c r="AK6" s="21"/>
      <c r="AL6" s="21"/>
      <c r="AM6" s="21"/>
      <c r="AN6" s="21"/>
      <c r="AO6" s="21"/>
      <c r="AP6" s="21"/>
      <c r="AQ6" s="21"/>
      <c r="AR6" s="21"/>
      <c r="AS6" s="26"/>
      <c r="AT6" s="21">
        <f>AVERAGE(Q6,S6,U6,W6,Y6,AA6,AC6,AE6,AG6,AI6,AK6,AM6,AO6,AQ6,AS6,O6,M6,K6,I6,G6,E6)</f>
        <v>94.727182539682545</v>
      </c>
      <c r="AU6" s="142" t="s">
        <v>15</v>
      </c>
      <c r="AV6" s="7">
        <f>COUNTIF(AT6:AT32,"&lt;80")</f>
        <v>7</v>
      </c>
      <c r="AY6" s="47" t="s">
        <v>15</v>
      </c>
      <c r="AZ6" s="48">
        <f>AV6</f>
        <v>7</v>
      </c>
    </row>
    <row r="7" spans="1:55" s="16" customFormat="1" ht="16.5" customHeight="1" x14ac:dyDescent="0.2">
      <c r="A7" s="50">
        <v>2</v>
      </c>
      <c r="B7" s="71">
        <v>18102052</v>
      </c>
      <c r="C7" s="69" t="s">
        <v>62</v>
      </c>
      <c r="D7" s="1">
        <v>35</v>
      </c>
      <c r="E7" s="1">
        <f t="shared" si="0"/>
        <v>100</v>
      </c>
      <c r="F7" s="1">
        <v>27</v>
      </c>
      <c r="G7" s="21">
        <f t="shared" ref="G7:G25" si="1">F7/28*100</f>
        <v>96.428571428571431</v>
      </c>
      <c r="H7" s="1">
        <v>32</v>
      </c>
      <c r="I7" s="21">
        <f t="shared" ref="I7:I25" si="2">H7/35*100</f>
        <v>91.428571428571431</v>
      </c>
      <c r="J7" s="1">
        <v>30</v>
      </c>
      <c r="K7" s="21">
        <f t="shared" ref="K7:K70" si="3">J7/35*100</f>
        <v>85.714285714285708</v>
      </c>
      <c r="L7" s="1">
        <v>22</v>
      </c>
      <c r="M7" s="21">
        <f t="shared" ref="M7:M25" si="4">L7/27*100</f>
        <v>81.481481481481481</v>
      </c>
      <c r="N7" s="1">
        <v>29</v>
      </c>
      <c r="O7" s="21">
        <f t="shared" ref="O7:O25" si="5">N7/34*100</f>
        <v>85.294117647058826</v>
      </c>
      <c r="P7" s="1">
        <v>28</v>
      </c>
      <c r="Q7" s="21">
        <f>P7/28*100</f>
        <v>100</v>
      </c>
      <c r="R7" s="1">
        <v>35</v>
      </c>
      <c r="S7" s="21">
        <v>32</v>
      </c>
      <c r="T7" s="1">
        <v>24</v>
      </c>
      <c r="U7" s="21">
        <f t="shared" ref="U7:U8" si="6">T7/35*100</f>
        <v>68.571428571428569</v>
      </c>
      <c r="V7" s="1">
        <v>23</v>
      </c>
      <c r="W7" s="21">
        <f t="shared" ref="W7:W8" si="7">V7/28*100</f>
        <v>82.142857142857139</v>
      </c>
      <c r="X7" s="1">
        <v>21</v>
      </c>
      <c r="Y7" s="21">
        <f t="shared" ref="Y7:Y8" si="8">X7/35*100</f>
        <v>60</v>
      </c>
      <c r="Z7" s="21">
        <v>31</v>
      </c>
      <c r="AA7" s="21">
        <f t="shared" ref="AA7:AA8" si="9">Z7/35*100</f>
        <v>88.571428571428569</v>
      </c>
      <c r="AB7" s="21">
        <v>23</v>
      </c>
      <c r="AC7" s="21">
        <f>AB7/(28-5)*100</f>
        <v>100</v>
      </c>
      <c r="AD7" s="21">
        <v>34</v>
      </c>
      <c r="AE7" s="21">
        <f t="shared" ref="AE7:AE8" si="10">AD7/35*100</f>
        <v>97.142857142857139</v>
      </c>
      <c r="AF7" s="21">
        <v>21</v>
      </c>
      <c r="AG7" s="21">
        <f t="shared" ref="AG7:AG8" si="11">AF7/28*100</f>
        <v>75</v>
      </c>
      <c r="AH7" s="21">
        <v>30</v>
      </c>
      <c r="AI7" s="21">
        <f t="shared" ref="AI7:AI8" si="12">AH7/30*100</f>
        <v>100</v>
      </c>
      <c r="AJ7" s="21"/>
      <c r="AK7" s="21"/>
      <c r="AL7" s="21"/>
      <c r="AM7" s="21"/>
      <c r="AN7" s="21"/>
      <c r="AO7" s="21"/>
      <c r="AP7" s="21"/>
      <c r="AQ7" s="21"/>
      <c r="AR7" s="21"/>
      <c r="AS7" s="26"/>
      <c r="AT7" s="21">
        <f>AVERAGE(Q7,S7,U7,W7,Y7,AA7,AC7,AE7,AG7,AI7,AK7,AM7,AO7,AQ7,AS7,O7,M7,K7,I7,G7,E7)</f>
        <v>83.985974945533755</v>
      </c>
      <c r="AU7" s="143"/>
      <c r="AV7" s="22"/>
      <c r="AW7" s="49"/>
      <c r="AX7" s="14"/>
      <c r="AY7" s="30"/>
      <c r="AZ7" s="11"/>
      <c r="BA7" s="15"/>
      <c r="BC7" s="37"/>
    </row>
    <row r="8" spans="1:55" s="16" customFormat="1" ht="16.5" customHeight="1" x14ac:dyDescent="0.2">
      <c r="A8" s="50">
        <v>3</v>
      </c>
      <c r="B8" s="71">
        <v>18101167</v>
      </c>
      <c r="C8" s="19" t="s">
        <v>63</v>
      </c>
      <c r="D8" s="1">
        <v>35</v>
      </c>
      <c r="E8" s="1">
        <f t="shared" si="0"/>
        <v>100</v>
      </c>
      <c r="F8" s="1">
        <v>28</v>
      </c>
      <c r="G8" s="21">
        <f t="shared" si="1"/>
        <v>100</v>
      </c>
      <c r="H8" s="1">
        <v>35</v>
      </c>
      <c r="I8" s="21">
        <f t="shared" si="2"/>
        <v>100</v>
      </c>
      <c r="J8" s="1">
        <v>35</v>
      </c>
      <c r="K8" s="21">
        <f t="shared" si="3"/>
        <v>100</v>
      </c>
      <c r="L8" s="1">
        <v>26</v>
      </c>
      <c r="M8" s="21">
        <f t="shared" si="4"/>
        <v>96.296296296296291</v>
      </c>
      <c r="N8" s="1">
        <v>34</v>
      </c>
      <c r="O8" s="21">
        <f t="shared" si="5"/>
        <v>100</v>
      </c>
      <c r="P8" s="1">
        <v>25</v>
      </c>
      <c r="Q8" s="21">
        <f>P8/28*100</f>
        <v>89.285714285714292</v>
      </c>
      <c r="R8" s="1">
        <v>34</v>
      </c>
      <c r="S8" s="21">
        <f t="shared" ref="S8" si="13">R8/35*100</f>
        <v>97.142857142857139</v>
      </c>
      <c r="T8" s="1">
        <v>35</v>
      </c>
      <c r="U8" s="21">
        <f t="shared" si="6"/>
        <v>100</v>
      </c>
      <c r="V8" s="1">
        <v>28</v>
      </c>
      <c r="W8" s="21">
        <f t="shared" si="7"/>
        <v>100</v>
      </c>
      <c r="X8" s="1">
        <v>35</v>
      </c>
      <c r="Y8" s="21">
        <f t="shared" si="8"/>
        <v>100</v>
      </c>
      <c r="Z8" s="21">
        <v>35</v>
      </c>
      <c r="AA8" s="21">
        <f t="shared" si="9"/>
        <v>100</v>
      </c>
      <c r="AB8" s="21">
        <v>28</v>
      </c>
      <c r="AC8" s="21">
        <f>AB8/28*100</f>
        <v>100</v>
      </c>
      <c r="AD8" s="21">
        <v>35</v>
      </c>
      <c r="AE8" s="21">
        <f t="shared" si="10"/>
        <v>100</v>
      </c>
      <c r="AF8" s="21">
        <v>25</v>
      </c>
      <c r="AG8" s="21">
        <f t="shared" si="11"/>
        <v>89.285714285714292</v>
      </c>
      <c r="AH8" s="21">
        <v>30</v>
      </c>
      <c r="AI8" s="21">
        <f t="shared" si="12"/>
        <v>100</v>
      </c>
      <c r="AJ8" s="21"/>
      <c r="AK8" s="21"/>
      <c r="AL8" s="21"/>
      <c r="AM8" s="21"/>
      <c r="AN8" s="21"/>
      <c r="AO8" s="21"/>
      <c r="AP8" s="21"/>
      <c r="AQ8" s="21"/>
      <c r="AR8" s="21"/>
      <c r="AS8" s="26"/>
      <c r="AT8" s="21">
        <f>AVERAGE(Q8,S8,U8,W8,Y8,AA8,AC8,AE8,AG8,AI8,AK8,AM8,AO8,AQ8,AS8,O8,M8,K8,I8,G8,E8)</f>
        <v>98.25066137566138</v>
      </c>
      <c r="AU8" s="143"/>
      <c r="AV8" s="22"/>
      <c r="AW8" s="49"/>
      <c r="AX8" s="14"/>
      <c r="AY8" s="11"/>
      <c r="AZ8" s="11"/>
      <c r="BA8" s="15"/>
      <c r="BC8" s="37"/>
    </row>
    <row r="9" spans="1:55" s="16" customFormat="1" ht="16.5" customHeight="1" x14ac:dyDescent="0.2">
      <c r="A9" s="99">
        <v>4</v>
      </c>
      <c r="B9" s="100">
        <v>18108014</v>
      </c>
      <c r="C9" s="128" t="s">
        <v>64</v>
      </c>
      <c r="D9" s="102">
        <v>35</v>
      </c>
      <c r="E9" s="102">
        <f t="shared" si="0"/>
        <v>100</v>
      </c>
      <c r="F9" s="102">
        <v>26</v>
      </c>
      <c r="G9" s="103">
        <f t="shared" si="1"/>
        <v>92.857142857142861</v>
      </c>
      <c r="H9" s="102">
        <v>25</v>
      </c>
      <c r="I9" s="103">
        <f t="shared" si="2"/>
        <v>71.428571428571431</v>
      </c>
      <c r="J9" s="102">
        <v>5</v>
      </c>
      <c r="K9" s="103">
        <f t="shared" si="3"/>
        <v>14.285714285714285</v>
      </c>
      <c r="L9" s="102">
        <v>0</v>
      </c>
      <c r="M9" s="103">
        <f t="shared" si="4"/>
        <v>0</v>
      </c>
      <c r="N9" s="102">
        <v>0</v>
      </c>
      <c r="O9" s="103">
        <f t="shared" si="5"/>
        <v>0</v>
      </c>
      <c r="P9" s="102"/>
      <c r="Q9" s="103"/>
      <c r="R9" s="104"/>
      <c r="S9" s="138"/>
      <c r="T9" s="102"/>
      <c r="U9" s="103"/>
      <c r="V9" s="102"/>
      <c r="W9" s="103"/>
      <c r="X9" s="102"/>
      <c r="Y9" s="103"/>
      <c r="Z9" s="138"/>
      <c r="AA9" s="138"/>
      <c r="AB9" s="138"/>
      <c r="AC9" s="138"/>
      <c r="AD9" s="138"/>
      <c r="AE9" s="138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53"/>
      <c r="AT9" s="103"/>
      <c r="AU9" s="143"/>
      <c r="AV9" s="22"/>
      <c r="AW9" s="49"/>
      <c r="AX9" s="14"/>
      <c r="AY9" s="30"/>
      <c r="AZ9" s="11"/>
      <c r="BA9" s="15"/>
      <c r="BC9" s="37"/>
    </row>
    <row r="10" spans="1:55" s="16" customFormat="1" ht="16.5" customHeight="1" x14ac:dyDescent="0.2">
      <c r="A10" s="50">
        <v>5</v>
      </c>
      <c r="B10" s="71">
        <v>18101183</v>
      </c>
      <c r="C10" s="20" t="s">
        <v>65</v>
      </c>
      <c r="D10" s="1">
        <v>35</v>
      </c>
      <c r="E10" s="1">
        <f t="shared" si="0"/>
        <v>100</v>
      </c>
      <c r="F10" s="1">
        <v>27</v>
      </c>
      <c r="G10" s="21">
        <f t="shared" si="1"/>
        <v>96.428571428571431</v>
      </c>
      <c r="H10" s="1">
        <v>33</v>
      </c>
      <c r="I10" s="21">
        <f t="shared" si="2"/>
        <v>94.285714285714278</v>
      </c>
      <c r="J10" s="1">
        <v>30</v>
      </c>
      <c r="K10" s="21">
        <f>J10/(35-2)*100</f>
        <v>90.909090909090907</v>
      </c>
      <c r="L10" s="1">
        <v>22</v>
      </c>
      <c r="M10" s="21">
        <f t="shared" si="4"/>
        <v>81.481481481481481</v>
      </c>
      <c r="N10" s="1">
        <v>30</v>
      </c>
      <c r="O10" s="21">
        <f t="shared" si="5"/>
        <v>88.235294117647058</v>
      </c>
      <c r="P10" s="1">
        <v>25</v>
      </c>
      <c r="Q10" s="21">
        <f t="shared" ref="Q10:Q25" si="14">P10/28*100</f>
        <v>89.285714285714292</v>
      </c>
      <c r="R10" s="1">
        <v>27</v>
      </c>
      <c r="S10" s="21">
        <f t="shared" ref="S10:S25" si="15">R10/35*100</f>
        <v>77.142857142857153</v>
      </c>
      <c r="T10" s="1">
        <v>22</v>
      </c>
      <c r="U10" s="21">
        <f t="shared" ref="U10:U25" si="16">T10/35*100</f>
        <v>62.857142857142854</v>
      </c>
      <c r="V10" s="1">
        <v>25</v>
      </c>
      <c r="W10" s="21">
        <f t="shared" ref="W10:W25" si="17">V10/28*100</f>
        <v>89.285714285714292</v>
      </c>
      <c r="X10" s="1">
        <v>26</v>
      </c>
      <c r="Y10" s="21">
        <f t="shared" ref="Y10:Y25" si="18">X10/35*100</f>
        <v>74.285714285714292</v>
      </c>
      <c r="Z10" s="21">
        <v>34</v>
      </c>
      <c r="AA10" s="21">
        <f t="shared" ref="AA10:AA25" si="19">Z10/35*100</f>
        <v>97.142857142857139</v>
      </c>
      <c r="AB10" s="21">
        <v>20</v>
      </c>
      <c r="AC10" s="21">
        <f t="shared" ref="AC10:AC25" si="20">AB10/28*100</f>
        <v>71.428571428571431</v>
      </c>
      <c r="AD10" s="21">
        <v>25</v>
      </c>
      <c r="AE10" s="21">
        <f t="shared" ref="AE10:AE25" si="21">AD10/35*100</f>
        <v>71.428571428571431</v>
      </c>
      <c r="AF10" s="21">
        <v>18</v>
      </c>
      <c r="AG10" s="21">
        <f t="shared" ref="AG10:AG26" si="22">AF10/28*100</f>
        <v>64.285714285714292</v>
      </c>
      <c r="AH10" s="21">
        <v>24</v>
      </c>
      <c r="AI10" s="21">
        <f t="shared" ref="AI10:AI26" si="23">AH10/30*100</f>
        <v>80</v>
      </c>
      <c r="AJ10" s="21"/>
      <c r="AK10" s="21"/>
      <c r="AL10" s="21"/>
      <c r="AM10" s="21"/>
      <c r="AN10" s="21"/>
      <c r="AO10" s="21"/>
      <c r="AP10" s="21"/>
      <c r="AQ10" s="21"/>
      <c r="AR10" s="21"/>
      <c r="AS10" s="26"/>
      <c r="AT10" s="21">
        <f t="shared" ref="AT10:AT26" si="24">AVERAGE(Q10,S10,U10,W10,Y10,AA10,AC10,AE10,AG10,AI10,AK10,AM10,AO10,AQ10,AS10,O10,M10,K10,I10,G10,E10)</f>
        <v>83.030188085335141</v>
      </c>
      <c r="AU10" s="143"/>
      <c r="AV10" s="22"/>
      <c r="AW10" s="49"/>
      <c r="AX10" s="14"/>
      <c r="AY10" s="30"/>
      <c r="AZ10" s="11"/>
      <c r="BA10" s="15"/>
      <c r="BC10" s="37"/>
    </row>
    <row r="11" spans="1:55" s="16" customFormat="1" ht="16.5" customHeight="1" x14ac:dyDescent="0.2">
      <c r="A11" s="50">
        <v>6</v>
      </c>
      <c r="B11" s="71">
        <v>18101192</v>
      </c>
      <c r="C11" s="69" t="s">
        <v>66</v>
      </c>
      <c r="D11" s="1">
        <v>35</v>
      </c>
      <c r="E11" s="1">
        <f t="shared" si="0"/>
        <v>100</v>
      </c>
      <c r="F11" s="1">
        <v>26</v>
      </c>
      <c r="G11" s="21">
        <f t="shared" si="1"/>
        <v>92.857142857142861</v>
      </c>
      <c r="H11" s="1">
        <v>31</v>
      </c>
      <c r="I11" s="21">
        <f t="shared" si="2"/>
        <v>88.571428571428569</v>
      </c>
      <c r="J11" s="1">
        <v>30</v>
      </c>
      <c r="K11" s="21">
        <f t="shared" si="3"/>
        <v>85.714285714285708</v>
      </c>
      <c r="L11" s="1">
        <v>22</v>
      </c>
      <c r="M11" s="21">
        <f>L11/(27-4)*100</f>
        <v>95.652173913043484</v>
      </c>
      <c r="N11" s="1">
        <v>9</v>
      </c>
      <c r="O11" s="21">
        <f>N11/(34-15)*100</f>
        <v>47.368421052631575</v>
      </c>
      <c r="P11" s="1">
        <v>22</v>
      </c>
      <c r="Q11" s="21">
        <f t="shared" si="14"/>
        <v>78.571428571428569</v>
      </c>
      <c r="R11" s="1">
        <v>33</v>
      </c>
      <c r="S11" s="21">
        <f t="shared" si="15"/>
        <v>94.285714285714278</v>
      </c>
      <c r="T11" s="1">
        <v>31</v>
      </c>
      <c r="U11" s="21">
        <f t="shared" si="16"/>
        <v>88.571428571428569</v>
      </c>
      <c r="V11" s="1">
        <v>24</v>
      </c>
      <c r="W11" s="21">
        <f t="shared" si="17"/>
        <v>85.714285714285708</v>
      </c>
      <c r="X11" s="1">
        <v>32</v>
      </c>
      <c r="Y11" s="21">
        <f t="shared" si="18"/>
        <v>91.428571428571431</v>
      </c>
      <c r="Z11" s="21">
        <v>28</v>
      </c>
      <c r="AA11" s="21">
        <f t="shared" si="19"/>
        <v>80</v>
      </c>
      <c r="AB11" s="21">
        <v>25</v>
      </c>
      <c r="AC11" s="21">
        <f t="shared" si="20"/>
        <v>89.285714285714292</v>
      </c>
      <c r="AD11" s="21">
        <v>28</v>
      </c>
      <c r="AE11" s="21">
        <f t="shared" si="21"/>
        <v>80</v>
      </c>
      <c r="AF11" s="21">
        <v>24</v>
      </c>
      <c r="AG11" s="21">
        <f>AF11/28*100</f>
        <v>85.714285714285708</v>
      </c>
      <c r="AH11" s="21">
        <v>25</v>
      </c>
      <c r="AI11" s="21">
        <f t="shared" si="23"/>
        <v>83.333333333333343</v>
      </c>
      <c r="AJ11" s="21"/>
      <c r="AK11" s="21"/>
      <c r="AL11" s="21"/>
      <c r="AM11" s="21"/>
      <c r="AN11" s="21"/>
      <c r="AO11" s="21"/>
      <c r="AP11" s="21"/>
      <c r="AQ11" s="21"/>
      <c r="AR11" s="21"/>
      <c r="AS11" s="26"/>
      <c r="AT11" s="21">
        <f t="shared" si="24"/>
        <v>85.441763375830888</v>
      </c>
      <c r="AU11" s="143"/>
      <c r="AV11" s="22"/>
      <c r="AW11" s="49"/>
      <c r="AX11" s="14"/>
      <c r="AY11" s="30"/>
      <c r="AZ11" s="11"/>
      <c r="BA11" s="15"/>
      <c r="BC11" s="37"/>
    </row>
    <row r="12" spans="1:55" s="16" customFormat="1" ht="16.5" customHeight="1" x14ac:dyDescent="0.2">
      <c r="A12" s="50">
        <v>7</v>
      </c>
      <c r="B12" s="71">
        <v>17101108</v>
      </c>
      <c r="C12" s="69" t="s">
        <v>67</v>
      </c>
      <c r="D12" s="1">
        <v>35</v>
      </c>
      <c r="E12" s="1">
        <f t="shared" si="0"/>
        <v>100</v>
      </c>
      <c r="F12" s="1">
        <v>18</v>
      </c>
      <c r="G12" s="21">
        <f>F12/(28-8)*100</f>
        <v>90</v>
      </c>
      <c r="H12" s="1">
        <v>25</v>
      </c>
      <c r="I12" s="21">
        <f t="shared" si="2"/>
        <v>71.428571428571431</v>
      </c>
      <c r="J12" s="1">
        <v>25</v>
      </c>
      <c r="K12" s="21">
        <f>J12/(35-8)*100</f>
        <v>92.592592592592595</v>
      </c>
      <c r="L12" s="125">
        <v>19</v>
      </c>
      <c r="M12" s="126">
        <f>L12/(27-6)*100</f>
        <v>90.476190476190482</v>
      </c>
      <c r="N12" s="93">
        <v>21</v>
      </c>
      <c r="O12" s="94">
        <f>N12/(34-6)*100</f>
        <v>75</v>
      </c>
      <c r="P12" s="93">
        <v>21</v>
      </c>
      <c r="Q12" s="94">
        <f t="shared" si="14"/>
        <v>75</v>
      </c>
      <c r="R12" s="1">
        <v>25</v>
      </c>
      <c r="S12" s="21">
        <f>R12/(35-8)*100</f>
        <v>92.592592592592595</v>
      </c>
      <c r="T12" s="1">
        <v>28</v>
      </c>
      <c r="U12" s="21">
        <f>T12/(35-6)*100</f>
        <v>96.551724137931032</v>
      </c>
      <c r="V12" s="93">
        <v>20</v>
      </c>
      <c r="W12" s="21">
        <f>V12/(28-7)*100</f>
        <v>95.238095238095227</v>
      </c>
      <c r="X12" s="1">
        <v>27</v>
      </c>
      <c r="Y12" s="21">
        <f>X12/(35-6)*100</f>
        <v>93.103448275862064</v>
      </c>
      <c r="Z12" s="21">
        <v>25</v>
      </c>
      <c r="AA12" s="21">
        <f>Z12/(35-6)*100</f>
        <v>86.206896551724128</v>
      </c>
      <c r="AB12" s="21">
        <v>21</v>
      </c>
      <c r="AC12" s="21">
        <f>AB12/(28-6)*100</f>
        <v>95.454545454545453</v>
      </c>
      <c r="AD12" s="21">
        <v>25</v>
      </c>
      <c r="AE12" s="21">
        <f>AD12/(35-8)*100</f>
        <v>92.592592592592595</v>
      </c>
      <c r="AF12" s="21">
        <v>16</v>
      </c>
      <c r="AG12" s="21">
        <f>AF12/(28-6)*100</f>
        <v>72.727272727272734</v>
      </c>
      <c r="AH12" s="21">
        <v>21</v>
      </c>
      <c r="AI12" s="21">
        <f t="shared" si="23"/>
        <v>70</v>
      </c>
      <c r="AJ12" s="21"/>
      <c r="AK12" s="21"/>
      <c r="AL12" s="21"/>
      <c r="AM12" s="21"/>
      <c r="AN12" s="21"/>
      <c r="AO12" s="21"/>
      <c r="AP12" s="21"/>
      <c r="AQ12" s="21"/>
      <c r="AR12" s="21"/>
      <c r="AS12" s="26"/>
      <c r="AT12" s="21">
        <f t="shared" si="24"/>
        <v>86.810282629248135</v>
      </c>
      <c r="AU12" s="143"/>
      <c r="AV12" s="22"/>
      <c r="AW12" s="49"/>
      <c r="AX12" s="14"/>
      <c r="AY12" s="30"/>
      <c r="AZ12" s="11"/>
      <c r="BA12" s="15"/>
      <c r="BC12" s="37"/>
    </row>
    <row r="13" spans="1:55" s="16" customFormat="1" ht="16.5" customHeight="1" x14ac:dyDescent="0.2">
      <c r="A13" s="50">
        <v>8</v>
      </c>
      <c r="B13" s="71">
        <v>18108007</v>
      </c>
      <c r="C13" s="19" t="s">
        <v>68</v>
      </c>
      <c r="D13" s="1">
        <v>35</v>
      </c>
      <c r="E13" s="1">
        <f t="shared" si="0"/>
        <v>100</v>
      </c>
      <c r="F13" s="1">
        <v>27</v>
      </c>
      <c r="G13" s="21">
        <f t="shared" si="1"/>
        <v>96.428571428571431</v>
      </c>
      <c r="H13" s="1">
        <v>35</v>
      </c>
      <c r="I13" s="21">
        <f t="shared" si="2"/>
        <v>100</v>
      </c>
      <c r="J13" s="1">
        <v>35</v>
      </c>
      <c r="K13" s="21">
        <f t="shared" si="3"/>
        <v>100</v>
      </c>
      <c r="L13" s="1">
        <v>22</v>
      </c>
      <c r="M13" s="21">
        <f t="shared" si="4"/>
        <v>81.481481481481481</v>
      </c>
      <c r="N13" s="1">
        <v>34</v>
      </c>
      <c r="O13" s="21">
        <f t="shared" si="5"/>
        <v>100</v>
      </c>
      <c r="P13" s="1">
        <v>15</v>
      </c>
      <c r="Q13" s="21">
        <f t="shared" si="14"/>
        <v>53.571428571428569</v>
      </c>
      <c r="R13" s="1">
        <v>35</v>
      </c>
      <c r="S13" s="21">
        <f t="shared" si="15"/>
        <v>100</v>
      </c>
      <c r="T13" s="1">
        <v>33</v>
      </c>
      <c r="U13" s="21">
        <f t="shared" si="16"/>
        <v>94.285714285714278</v>
      </c>
      <c r="V13" s="1">
        <v>28</v>
      </c>
      <c r="W13" s="21">
        <f t="shared" si="17"/>
        <v>100</v>
      </c>
      <c r="X13" s="1">
        <v>34</v>
      </c>
      <c r="Y13" s="21">
        <f t="shared" si="18"/>
        <v>97.142857142857139</v>
      </c>
      <c r="Z13" s="21">
        <v>32</v>
      </c>
      <c r="AA13" s="21">
        <f t="shared" si="19"/>
        <v>91.428571428571431</v>
      </c>
      <c r="AB13" s="21">
        <v>20</v>
      </c>
      <c r="AC13" s="21" t="s">
        <v>2</v>
      </c>
      <c r="AD13" s="21">
        <v>31</v>
      </c>
      <c r="AE13" s="21">
        <f t="shared" si="21"/>
        <v>88.571428571428569</v>
      </c>
      <c r="AF13" s="21">
        <v>16</v>
      </c>
      <c r="AG13" s="21">
        <f t="shared" si="22"/>
        <v>57.142857142857139</v>
      </c>
      <c r="AH13" s="21">
        <v>30</v>
      </c>
      <c r="AI13" s="21">
        <f t="shared" si="23"/>
        <v>100</v>
      </c>
      <c r="AJ13" s="21"/>
      <c r="AK13" s="21"/>
      <c r="AL13" s="21"/>
      <c r="AM13" s="21"/>
      <c r="AN13" s="21"/>
      <c r="AO13" s="21"/>
      <c r="AP13" s="21"/>
      <c r="AQ13" s="21"/>
      <c r="AR13" s="21"/>
      <c r="AS13" s="26"/>
      <c r="AT13" s="21">
        <f t="shared" si="24"/>
        <v>90.670194003527328</v>
      </c>
      <c r="AU13" s="144"/>
      <c r="AV13" s="22"/>
      <c r="AW13" s="49"/>
      <c r="AX13" s="14"/>
      <c r="AY13" s="30"/>
      <c r="AZ13" s="11"/>
      <c r="BA13" s="15"/>
      <c r="BC13" s="37"/>
    </row>
    <row r="14" spans="1:55" s="16" customFormat="1" ht="16.5" customHeight="1" x14ac:dyDescent="0.2">
      <c r="A14" s="50">
        <v>9</v>
      </c>
      <c r="B14" s="71">
        <v>18102053</v>
      </c>
      <c r="C14" s="69" t="s">
        <v>69</v>
      </c>
      <c r="D14" s="1">
        <v>35</v>
      </c>
      <c r="E14" s="1">
        <f t="shared" si="0"/>
        <v>100</v>
      </c>
      <c r="F14" s="1">
        <v>26</v>
      </c>
      <c r="G14" s="21">
        <f t="shared" si="1"/>
        <v>92.857142857142861</v>
      </c>
      <c r="H14" s="1">
        <f>33+1</f>
        <v>34</v>
      </c>
      <c r="I14" s="21">
        <f>H14/(35-1)*100</f>
        <v>100</v>
      </c>
      <c r="J14" s="1">
        <v>34</v>
      </c>
      <c r="K14" s="21">
        <f t="shared" si="3"/>
        <v>97.142857142857139</v>
      </c>
      <c r="L14" s="1">
        <v>25</v>
      </c>
      <c r="M14" s="21">
        <f t="shared" si="4"/>
        <v>92.592592592592595</v>
      </c>
      <c r="N14" s="1">
        <v>28</v>
      </c>
      <c r="O14" s="21">
        <f t="shared" si="5"/>
        <v>82.35294117647058</v>
      </c>
      <c r="P14" s="1">
        <v>27</v>
      </c>
      <c r="Q14" s="21">
        <f t="shared" si="14"/>
        <v>96.428571428571431</v>
      </c>
      <c r="R14" s="1">
        <v>33</v>
      </c>
      <c r="S14" s="21">
        <f t="shared" si="15"/>
        <v>94.285714285714278</v>
      </c>
      <c r="T14" s="1">
        <v>35</v>
      </c>
      <c r="U14" s="21">
        <f t="shared" si="16"/>
        <v>100</v>
      </c>
      <c r="V14" s="1">
        <v>26</v>
      </c>
      <c r="W14" s="21">
        <f t="shared" si="17"/>
        <v>92.857142857142861</v>
      </c>
      <c r="X14" s="1">
        <v>26</v>
      </c>
      <c r="Y14" s="21">
        <f t="shared" si="18"/>
        <v>74.285714285714292</v>
      </c>
      <c r="Z14" s="21">
        <v>32</v>
      </c>
      <c r="AA14" s="21">
        <f t="shared" si="19"/>
        <v>91.428571428571431</v>
      </c>
      <c r="AB14" s="21">
        <v>23</v>
      </c>
      <c r="AC14" s="21">
        <f t="shared" si="20"/>
        <v>82.142857142857139</v>
      </c>
      <c r="AD14" s="21">
        <v>34</v>
      </c>
      <c r="AE14" s="21">
        <f t="shared" si="21"/>
        <v>97.142857142857139</v>
      </c>
      <c r="AF14" s="21">
        <v>24</v>
      </c>
      <c r="AG14" s="21">
        <f t="shared" si="22"/>
        <v>85.714285714285708</v>
      </c>
      <c r="AH14" s="21">
        <v>26</v>
      </c>
      <c r="AI14" s="21">
        <f t="shared" si="23"/>
        <v>86.666666666666671</v>
      </c>
      <c r="AJ14" s="21"/>
      <c r="AK14" s="21"/>
      <c r="AL14" s="21"/>
      <c r="AM14" s="21"/>
      <c r="AN14" s="21"/>
      <c r="AO14" s="21"/>
      <c r="AP14" s="21"/>
      <c r="AQ14" s="21"/>
      <c r="AR14" s="21"/>
      <c r="AS14" s="26"/>
      <c r="AT14" s="21">
        <f t="shared" si="24"/>
        <v>91.61861967009024</v>
      </c>
      <c r="AU14" s="143"/>
      <c r="AV14" s="22"/>
      <c r="AW14" s="49"/>
      <c r="AX14" s="14"/>
      <c r="AY14" s="30"/>
      <c r="BA14" s="15"/>
      <c r="BC14" s="37"/>
    </row>
    <row r="15" spans="1:55" s="16" customFormat="1" ht="16.5" customHeight="1" x14ac:dyDescent="0.2">
      <c r="A15" s="50">
        <v>10</v>
      </c>
      <c r="B15" s="71">
        <v>18101074</v>
      </c>
      <c r="C15" s="69" t="s">
        <v>70</v>
      </c>
      <c r="D15" s="1">
        <v>35</v>
      </c>
      <c r="E15" s="1">
        <f t="shared" si="0"/>
        <v>100</v>
      </c>
      <c r="F15" s="1">
        <v>27</v>
      </c>
      <c r="G15" s="21">
        <f t="shared" si="1"/>
        <v>96.428571428571431</v>
      </c>
      <c r="H15" s="1">
        <v>35</v>
      </c>
      <c r="I15" s="21">
        <f t="shared" si="2"/>
        <v>100</v>
      </c>
      <c r="J15" s="1">
        <v>35</v>
      </c>
      <c r="K15" s="21">
        <f t="shared" si="3"/>
        <v>100</v>
      </c>
      <c r="L15" s="1">
        <v>24</v>
      </c>
      <c r="M15" s="21">
        <f t="shared" si="4"/>
        <v>88.888888888888886</v>
      </c>
      <c r="N15" s="1">
        <v>33</v>
      </c>
      <c r="O15" s="21">
        <f t="shared" si="5"/>
        <v>97.058823529411768</v>
      </c>
      <c r="P15" s="1">
        <v>25</v>
      </c>
      <c r="Q15" s="21">
        <f t="shared" si="14"/>
        <v>89.285714285714292</v>
      </c>
      <c r="R15" s="1">
        <v>35</v>
      </c>
      <c r="S15" s="21">
        <f t="shared" si="15"/>
        <v>100</v>
      </c>
      <c r="T15" s="1">
        <v>35</v>
      </c>
      <c r="U15" s="21">
        <f t="shared" si="16"/>
        <v>100</v>
      </c>
      <c r="V15" s="1">
        <v>28</v>
      </c>
      <c r="W15" s="21">
        <f t="shared" si="17"/>
        <v>100</v>
      </c>
      <c r="X15" s="1">
        <v>32</v>
      </c>
      <c r="Y15" s="21">
        <f t="shared" si="18"/>
        <v>91.428571428571431</v>
      </c>
      <c r="Z15" s="21">
        <v>35</v>
      </c>
      <c r="AA15" s="21">
        <f t="shared" si="19"/>
        <v>100</v>
      </c>
      <c r="AB15" s="21">
        <v>23</v>
      </c>
      <c r="AC15" s="21">
        <f t="shared" si="20"/>
        <v>82.142857142857139</v>
      </c>
      <c r="AD15" s="21">
        <v>35</v>
      </c>
      <c r="AE15" s="21">
        <f t="shared" si="21"/>
        <v>100</v>
      </c>
      <c r="AF15" s="21">
        <v>23</v>
      </c>
      <c r="AG15" s="21">
        <f t="shared" si="22"/>
        <v>82.142857142857139</v>
      </c>
      <c r="AH15" s="21">
        <v>30</v>
      </c>
      <c r="AI15" s="21">
        <f t="shared" si="23"/>
        <v>100</v>
      </c>
      <c r="AJ15" s="21"/>
      <c r="AK15" s="21"/>
      <c r="AL15" s="21"/>
      <c r="AM15" s="21"/>
      <c r="AN15" s="21"/>
      <c r="AO15" s="21"/>
      <c r="AP15" s="21"/>
      <c r="AQ15" s="21"/>
      <c r="AR15" s="21"/>
      <c r="AS15" s="26"/>
      <c r="AT15" s="21">
        <f t="shared" si="24"/>
        <v>95.461017740429497</v>
      </c>
      <c r="AU15" s="143"/>
      <c r="AV15" s="22"/>
      <c r="AW15" s="49"/>
      <c r="AX15" s="14"/>
      <c r="BA15" s="15"/>
      <c r="BC15" s="37"/>
    </row>
    <row r="16" spans="1:55" s="16" customFormat="1" ht="16.5" customHeight="1" x14ac:dyDescent="0.2">
      <c r="A16" s="50">
        <v>11</v>
      </c>
      <c r="B16" s="71">
        <v>18101196</v>
      </c>
      <c r="C16" s="69" t="s">
        <v>71</v>
      </c>
      <c r="D16" s="1">
        <v>35</v>
      </c>
      <c r="E16" s="1">
        <f t="shared" si="0"/>
        <v>100</v>
      </c>
      <c r="F16" s="1">
        <v>23</v>
      </c>
      <c r="G16" s="21">
        <f t="shared" si="1"/>
        <v>82.142857142857139</v>
      </c>
      <c r="H16" s="1">
        <v>31</v>
      </c>
      <c r="I16" s="21">
        <f t="shared" si="2"/>
        <v>88.571428571428569</v>
      </c>
      <c r="J16" s="1">
        <v>33</v>
      </c>
      <c r="K16" s="21">
        <f t="shared" si="3"/>
        <v>94.285714285714278</v>
      </c>
      <c r="L16" s="1">
        <v>5</v>
      </c>
      <c r="M16" s="21">
        <f t="shared" si="4"/>
        <v>18.518518518518519</v>
      </c>
      <c r="N16" s="1">
        <v>31</v>
      </c>
      <c r="O16" s="21">
        <f t="shared" si="5"/>
        <v>91.17647058823529</v>
      </c>
      <c r="P16" s="1">
        <v>21</v>
      </c>
      <c r="Q16" s="21">
        <f t="shared" si="14"/>
        <v>75</v>
      </c>
      <c r="R16" s="1">
        <v>28</v>
      </c>
      <c r="S16" s="21">
        <f t="shared" si="15"/>
        <v>80</v>
      </c>
      <c r="T16" s="1">
        <v>26</v>
      </c>
      <c r="U16" s="21">
        <f t="shared" si="16"/>
        <v>74.285714285714292</v>
      </c>
      <c r="V16" s="1">
        <v>28</v>
      </c>
      <c r="W16" s="21">
        <f t="shared" si="17"/>
        <v>100</v>
      </c>
      <c r="X16" s="1">
        <v>24</v>
      </c>
      <c r="Y16" s="21">
        <f t="shared" si="18"/>
        <v>68.571428571428569</v>
      </c>
      <c r="Z16" s="21">
        <v>22</v>
      </c>
      <c r="AA16" s="21">
        <f t="shared" si="19"/>
        <v>62.857142857142854</v>
      </c>
      <c r="AB16" s="21">
        <v>20</v>
      </c>
      <c r="AC16" s="21">
        <f t="shared" si="20"/>
        <v>71.428571428571431</v>
      </c>
      <c r="AD16" s="21">
        <v>13</v>
      </c>
      <c r="AE16" s="21">
        <f t="shared" si="21"/>
        <v>37.142857142857146</v>
      </c>
      <c r="AF16" s="21">
        <v>0</v>
      </c>
      <c r="AG16" s="21">
        <f t="shared" si="22"/>
        <v>0</v>
      </c>
      <c r="AH16" s="21">
        <v>30</v>
      </c>
      <c r="AI16" s="21">
        <f t="shared" si="23"/>
        <v>100</v>
      </c>
      <c r="AJ16" s="21"/>
      <c r="AK16" s="21"/>
      <c r="AL16" s="21"/>
      <c r="AM16" s="21"/>
      <c r="AN16" s="21"/>
      <c r="AO16" s="21"/>
      <c r="AP16" s="21"/>
      <c r="AQ16" s="21"/>
      <c r="AR16" s="21"/>
      <c r="AS16" s="26"/>
      <c r="AT16" s="21">
        <f t="shared" si="24"/>
        <v>71.498793962029254</v>
      </c>
      <c r="AU16" s="144"/>
      <c r="AV16" s="22"/>
      <c r="AW16" s="49"/>
      <c r="AX16" s="14"/>
      <c r="AY16" s="31"/>
      <c r="AZ16" s="11"/>
      <c r="BA16" s="15"/>
      <c r="BC16" s="37"/>
    </row>
    <row r="17" spans="1:55" s="16" customFormat="1" ht="16.5" customHeight="1" x14ac:dyDescent="0.2">
      <c r="A17" s="50">
        <v>12</v>
      </c>
      <c r="B17" s="71">
        <v>18101082</v>
      </c>
      <c r="C17" s="18" t="s">
        <v>72</v>
      </c>
      <c r="D17" s="1">
        <v>35</v>
      </c>
      <c r="E17" s="1">
        <f t="shared" si="0"/>
        <v>100</v>
      </c>
      <c r="F17" s="1">
        <v>27</v>
      </c>
      <c r="G17" s="21">
        <f t="shared" si="1"/>
        <v>96.428571428571431</v>
      </c>
      <c r="H17" s="1">
        <v>34</v>
      </c>
      <c r="I17" s="21">
        <f t="shared" si="2"/>
        <v>97.142857142857139</v>
      </c>
      <c r="J17" s="1">
        <v>26</v>
      </c>
      <c r="K17" s="21">
        <f t="shared" si="3"/>
        <v>74.285714285714292</v>
      </c>
      <c r="L17" s="1">
        <f>25+1</f>
        <v>26</v>
      </c>
      <c r="M17" s="21">
        <f>L17/27*100</f>
        <v>96.296296296296291</v>
      </c>
      <c r="N17" s="1">
        <f>27+1</f>
        <v>28</v>
      </c>
      <c r="O17" s="21">
        <f t="shared" si="5"/>
        <v>82.35294117647058</v>
      </c>
      <c r="P17" s="1">
        <v>20</v>
      </c>
      <c r="Q17" s="21">
        <f t="shared" si="14"/>
        <v>71.428571428571431</v>
      </c>
      <c r="R17" s="1">
        <v>32</v>
      </c>
      <c r="S17" s="21">
        <f t="shared" si="15"/>
        <v>91.428571428571431</v>
      </c>
      <c r="T17" s="1">
        <v>23</v>
      </c>
      <c r="U17" s="21">
        <f t="shared" si="16"/>
        <v>65.714285714285708</v>
      </c>
      <c r="V17" s="1">
        <v>26</v>
      </c>
      <c r="W17" s="21">
        <f t="shared" si="17"/>
        <v>92.857142857142861</v>
      </c>
      <c r="X17" s="1">
        <v>22</v>
      </c>
      <c r="Y17" s="21">
        <f t="shared" si="18"/>
        <v>62.857142857142854</v>
      </c>
      <c r="Z17" s="21">
        <v>23</v>
      </c>
      <c r="AA17" s="21">
        <f t="shared" si="19"/>
        <v>65.714285714285708</v>
      </c>
      <c r="AB17" s="21">
        <v>11</v>
      </c>
      <c r="AC17" s="21">
        <f t="shared" si="20"/>
        <v>39.285714285714285</v>
      </c>
      <c r="AD17" s="21">
        <v>25</v>
      </c>
      <c r="AE17" s="21">
        <f t="shared" si="21"/>
        <v>71.428571428571431</v>
      </c>
      <c r="AF17" s="21">
        <v>20</v>
      </c>
      <c r="AG17" s="21">
        <f t="shared" si="22"/>
        <v>71.428571428571431</v>
      </c>
      <c r="AH17" s="21">
        <v>30</v>
      </c>
      <c r="AI17" s="21">
        <f t="shared" si="23"/>
        <v>100</v>
      </c>
      <c r="AJ17" s="21"/>
      <c r="AK17" s="21"/>
      <c r="AL17" s="21"/>
      <c r="AM17" s="21"/>
      <c r="AN17" s="21"/>
      <c r="AO17" s="21"/>
      <c r="AP17" s="21"/>
      <c r="AQ17" s="21"/>
      <c r="AR17" s="21"/>
      <c r="AS17" s="26"/>
      <c r="AT17" s="21">
        <f t="shared" si="24"/>
        <v>79.915577342047925</v>
      </c>
      <c r="AU17" s="144"/>
      <c r="AV17" s="22"/>
      <c r="AW17" s="49"/>
      <c r="AX17" s="14"/>
      <c r="AY17" s="31"/>
      <c r="AZ17" s="11"/>
      <c r="BA17" s="15"/>
      <c r="BC17" s="37"/>
    </row>
    <row r="18" spans="1:55" s="16" customFormat="1" ht="16.5" customHeight="1" x14ac:dyDescent="0.2">
      <c r="A18" s="50">
        <v>13</v>
      </c>
      <c r="B18" s="71">
        <v>18103036</v>
      </c>
      <c r="C18" s="19" t="s">
        <v>73</v>
      </c>
      <c r="D18" s="1">
        <v>35</v>
      </c>
      <c r="E18" s="1">
        <f t="shared" si="0"/>
        <v>100</v>
      </c>
      <c r="F18" s="1">
        <v>27</v>
      </c>
      <c r="G18" s="21">
        <f t="shared" si="1"/>
        <v>96.428571428571431</v>
      </c>
      <c r="H18" s="1">
        <v>31</v>
      </c>
      <c r="I18" s="21">
        <f t="shared" si="2"/>
        <v>88.571428571428569</v>
      </c>
      <c r="J18" s="1">
        <v>34</v>
      </c>
      <c r="K18" s="21">
        <f t="shared" si="3"/>
        <v>97.142857142857139</v>
      </c>
      <c r="L18" s="1">
        <v>24</v>
      </c>
      <c r="M18" s="21">
        <f t="shared" si="4"/>
        <v>88.888888888888886</v>
      </c>
      <c r="N18" s="1">
        <v>34</v>
      </c>
      <c r="O18" s="21">
        <f t="shared" si="5"/>
        <v>100</v>
      </c>
      <c r="P18" s="1">
        <v>23</v>
      </c>
      <c r="Q18" s="21">
        <f t="shared" si="14"/>
        <v>82.142857142857139</v>
      </c>
      <c r="R18" s="1">
        <v>33</v>
      </c>
      <c r="S18" s="21">
        <f t="shared" si="15"/>
        <v>94.285714285714278</v>
      </c>
      <c r="T18" s="1">
        <v>31</v>
      </c>
      <c r="U18" s="21">
        <f t="shared" si="16"/>
        <v>88.571428571428569</v>
      </c>
      <c r="V18" s="1">
        <v>21</v>
      </c>
      <c r="W18" s="21">
        <f t="shared" si="17"/>
        <v>75</v>
      </c>
      <c r="X18" s="1">
        <v>25</v>
      </c>
      <c r="Y18" s="21">
        <f t="shared" si="18"/>
        <v>71.428571428571431</v>
      </c>
      <c r="Z18" s="21">
        <v>28</v>
      </c>
      <c r="AA18" s="21">
        <f t="shared" si="19"/>
        <v>80</v>
      </c>
      <c r="AB18" s="21">
        <v>18</v>
      </c>
      <c r="AC18" s="21">
        <f t="shared" si="20"/>
        <v>64.285714285714292</v>
      </c>
      <c r="AD18" s="21">
        <v>26</v>
      </c>
      <c r="AE18" s="21">
        <f t="shared" si="21"/>
        <v>74.285714285714292</v>
      </c>
      <c r="AF18" s="21">
        <v>10</v>
      </c>
      <c r="AG18" s="21">
        <f t="shared" si="22"/>
        <v>35.714285714285715</v>
      </c>
      <c r="AH18" s="21">
        <v>30</v>
      </c>
      <c r="AI18" s="21">
        <f t="shared" si="23"/>
        <v>100</v>
      </c>
      <c r="AJ18" s="21"/>
      <c r="AK18" s="21"/>
      <c r="AL18" s="21"/>
      <c r="AM18" s="21"/>
      <c r="AN18" s="21"/>
      <c r="AO18" s="21"/>
      <c r="AP18" s="21"/>
      <c r="AQ18" s="21"/>
      <c r="AR18" s="21"/>
      <c r="AS18" s="26"/>
      <c r="AT18" s="21">
        <f t="shared" si="24"/>
        <v>83.546626984126988</v>
      </c>
      <c r="AU18" s="144"/>
      <c r="AV18" s="22"/>
      <c r="AW18" s="49"/>
      <c r="AX18" s="14"/>
      <c r="AY18" s="31"/>
      <c r="AZ18" s="11"/>
      <c r="BA18" s="15"/>
      <c r="BC18" s="37"/>
    </row>
    <row r="19" spans="1:55" s="16" customFormat="1" ht="16.5" customHeight="1" x14ac:dyDescent="0.2">
      <c r="A19" s="50">
        <v>14</v>
      </c>
      <c r="B19" s="71">
        <v>18102054</v>
      </c>
      <c r="C19" s="69" t="s">
        <v>74</v>
      </c>
      <c r="D19" s="1">
        <v>35</v>
      </c>
      <c r="E19" s="1">
        <f t="shared" si="0"/>
        <v>100</v>
      </c>
      <c r="F19" s="1">
        <v>28</v>
      </c>
      <c r="G19" s="21">
        <f t="shared" si="1"/>
        <v>100</v>
      </c>
      <c r="H19" s="1">
        <v>29</v>
      </c>
      <c r="I19" s="21">
        <f t="shared" si="2"/>
        <v>82.857142857142861</v>
      </c>
      <c r="J19" s="1">
        <v>31</v>
      </c>
      <c r="K19" s="21">
        <f t="shared" si="3"/>
        <v>88.571428571428569</v>
      </c>
      <c r="L19" s="1">
        <v>22</v>
      </c>
      <c r="M19" s="21">
        <f t="shared" si="4"/>
        <v>81.481481481481481</v>
      </c>
      <c r="N19" s="1">
        <v>26</v>
      </c>
      <c r="O19" s="21">
        <f t="shared" si="5"/>
        <v>76.470588235294116</v>
      </c>
      <c r="P19" s="1">
        <v>26</v>
      </c>
      <c r="Q19" s="21">
        <f t="shared" si="14"/>
        <v>92.857142857142861</v>
      </c>
      <c r="R19" s="1">
        <v>29</v>
      </c>
      <c r="S19" s="21">
        <f t="shared" si="15"/>
        <v>82.857142857142861</v>
      </c>
      <c r="T19" s="1">
        <v>27</v>
      </c>
      <c r="U19" s="21">
        <f t="shared" si="16"/>
        <v>77.142857142857153</v>
      </c>
      <c r="V19" s="1">
        <v>25</v>
      </c>
      <c r="W19" s="21">
        <f t="shared" si="17"/>
        <v>89.285714285714292</v>
      </c>
      <c r="X19" s="1">
        <v>28</v>
      </c>
      <c r="Y19" s="21">
        <f t="shared" si="18"/>
        <v>80</v>
      </c>
      <c r="Z19" s="21">
        <f>30+1</f>
        <v>31</v>
      </c>
      <c r="AA19" s="21">
        <f t="shared" si="19"/>
        <v>88.571428571428569</v>
      </c>
      <c r="AB19" s="21">
        <v>22</v>
      </c>
      <c r="AC19" s="21">
        <f t="shared" si="20"/>
        <v>78.571428571428569</v>
      </c>
      <c r="AD19" s="21">
        <v>26</v>
      </c>
      <c r="AE19" s="21">
        <f t="shared" si="21"/>
        <v>74.285714285714292</v>
      </c>
      <c r="AF19" s="21">
        <v>14</v>
      </c>
      <c r="AG19" s="21">
        <f t="shared" si="22"/>
        <v>50</v>
      </c>
      <c r="AH19" s="21">
        <v>21</v>
      </c>
      <c r="AI19" s="21">
        <f t="shared" si="23"/>
        <v>70</v>
      </c>
      <c r="AJ19" s="21"/>
      <c r="AK19" s="21"/>
      <c r="AL19" s="21"/>
      <c r="AM19" s="21"/>
      <c r="AN19" s="21"/>
      <c r="AO19" s="21"/>
      <c r="AP19" s="21"/>
      <c r="AQ19" s="21"/>
      <c r="AR19" s="21"/>
      <c r="AS19" s="26"/>
      <c r="AT19" s="21">
        <f t="shared" si="24"/>
        <v>82.059504357298493</v>
      </c>
      <c r="AU19" s="144"/>
      <c r="AV19" s="22"/>
      <c r="AW19" s="49"/>
      <c r="AX19" s="14"/>
      <c r="AY19" s="31"/>
      <c r="AZ19" s="11"/>
      <c r="BA19" s="15"/>
      <c r="BC19" s="37"/>
    </row>
    <row r="20" spans="1:55" s="16" customFormat="1" ht="16.5" customHeight="1" x14ac:dyDescent="0.2">
      <c r="A20" s="50">
        <v>15</v>
      </c>
      <c r="B20" s="36">
        <v>18101207</v>
      </c>
      <c r="C20" s="19" t="s">
        <v>75</v>
      </c>
      <c r="D20" s="1">
        <v>27</v>
      </c>
      <c r="E20" s="1">
        <f>D20/27*100</f>
        <v>100</v>
      </c>
      <c r="F20" s="1">
        <v>28</v>
      </c>
      <c r="G20" s="21">
        <f t="shared" si="1"/>
        <v>100</v>
      </c>
      <c r="H20" s="1">
        <v>35</v>
      </c>
      <c r="I20" s="21">
        <f t="shared" si="2"/>
        <v>100</v>
      </c>
      <c r="J20" s="1">
        <v>35</v>
      </c>
      <c r="K20" s="21">
        <f t="shared" si="3"/>
        <v>100</v>
      </c>
      <c r="L20" s="1">
        <v>26</v>
      </c>
      <c r="M20" s="21">
        <f t="shared" si="4"/>
        <v>96.296296296296291</v>
      </c>
      <c r="N20" s="1">
        <v>34</v>
      </c>
      <c r="O20" s="21">
        <f t="shared" si="5"/>
        <v>100</v>
      </c>
      <c r="P20" s="1">
        <v>24</v>
      </c>
      <c r="Q20" s="21">
        <f t="shared" si="14"/>
        <v>85.714285714285708</v>
      </c>
      <c r="R20" s="1">
        <v>35</v>
      </c>
      <c r="S20" s="21">
        <f t="shared" si="15"/>
        <v>100</v>
      </c>
      <c r="T20" s="1">
        <v>34</v>
      </c>
      <c r="U20" s="21">
        <f t="shared" si="16"/>
        <v>97.142857142857139</v>
      </c>
      <c r="V20" s="1">
        <v>27</v>
      </c>
      <c r="W20" s="21">
        <f t="shared" si="17"/>
        <v>96.428571428571431</v>
      </c>
      <c r="X20" s="1">
        <v>32</v>
      </c>
      <c r="Y20" s="21">
        <f t="shared" si="18"/>
        <v>91.428571428571431</v>
      </c>
      <c r="Z20" s="21">
        <v>35</v>
      </c>
      <c r="AA20" s="21">
        <f t="shared" si="19"/>
        <v>100</v>
      </c>
      <c r="AB20" s="21">
        <v>28</v>
      </c>
      <c r="AC20" s="21">
        <f t="shared" si="20"/>
        <v>100</v>
      </c>
      <c r="AD20" s="21">
        <v>28</v>
      </c>
      <c r="AE20" s="21">
        <f t="shared" si="21"/>
        <v>80</v>
      </c>
      <c r="AF20" s="21">
        <v>22</v>
      </c>
      <c r="AG20" s="21">
        <f t="shared" si="22"/>
        <v>78.571428571428569</v>
      </c>
      <c r="AH20" s="21">
        <v>30</v>
      </c>
      <c r="AI20" s="21">
        <f t="shared" si="23"/>
        <v>100</v>
      </c>
      <c r="AJ20" s="21"/>
      <c r="AK20" s="21"/>
      <c r="AL20" s="21"/>
      <c r="AM20" s="21"/>
      <c r="AN20" s="21"/>
      <c r="AO20" s="21"/>
      <c r="AP20" s="21"/>
      <c r="AQ20" s="21"/>
      <c r="AR20" s="21"/>
      <c r="AS20" s="26"/>
      <c r="AT20" s="21">
        <f t="shared" si="24"/>
        <v>95.348875661375658</v>
      </c>
      <c r="AU20" s="144"/>
      <c r="AV20" s="22"/>
      <c r="AW20" s="49"/>
      <c r="AX20" s="14"/>
      <c r="AY20" s="17"/>
      <c r="AZ20" s="11"/>
      <c r="BA20" s="15"/>
      <c r="BC20" s="37"/>
    </row>
    <row r="21" spans="1:55" s="16" customFormat="1" ht="16.5" customHeight="1" x14ac:dyDescent="0.2">
      <c r="A21" s="50">
        <v>16</v>
      </c>
      <c r="B21" s="71">
        <v>18103034</v>
      </c>
      <c r="C21" s="69" t="s">
        <v>76</v>
      </c>
      <c r="D21" s="1">
        <v>35</v>
      </c>
      <c r="E21" s="1">
        <f>D21/35*100</f>
        <v>100</v>
      </c>
      <c r="F21" s="1">
        <v>28</v>
      </c>
      <c r="G21" s="21">
        <f t="shared" si="1"/>
        <v>100</v>
      </c>
      <c r="H21" s="1">
        <v>30</v>
      </c>
      <c r="I21" s="21">
        <f t="shared" si="2"/>
        <v>85.714285714285708</v>
      </c>
      <c r="J21" s="1">
        <v>32</v>
      </c>
      <c r="K21" s="21">
        <f t="shared" si="3"/>
        <v>91.428571428571431</v>
      </c>
      <c r="L21" s="1">
        <v>26</v>
      </c>
      <c r="M21" s="21">
        <f t="shared" si="4"/>
        <v>96.296296296296291</v>
      </c>
      <c r="N21" s="1">
        <v>31</v>
      </c>
      <c r="O21" s="21">
        <f t="shared" si="5"/>
        <v>91.17647058823529</v>
      </c>
      <c r="P21" s="1">
        <v>23</v>
      </c>
      <c r="Q21" s="21">
        <f t="shared" si="14"/>
        <v>82.142857142857139</v>
      </c>
      <c r="R21" s="1">
        <v>34</v>
      </c>
      <c r="S21" s="21">
        <f t="shared" si="15"/>
        <v>97.142857142857139</v>
      </c>
      <c r="T21" s="1">
        <v>31</v>
      </c>
      <c r="U21" s="21">
        <f t="shared" si="16"/>
        <v>88.571428571428569</v>
      </c>
      <c r="V21" s="1">
        <v>27</v>
      </c>
      <c r="W21" s="21">
        <f t="shared" si="17"/>
        <v>96.428571428571431</v>
      </c>
      <c r="X21" s="1">
        <v>28</v>
      </c>
      <c r="Y21" s="21">
        <f t="shared" si="18"/>
        <v>80</v>
      </c>
      <c r="Z21" s="21">
        <v>34</v>
      </c>
      <c r="AA21" s="21">
        <f t="shared" si="19"/>
        <v>97.142857142857139</v>
      </c>
      <c r="AB21" s="21">
        <v>25</v>
      </c>
      <c r="AC21" s="21">
        <f t="shared" si="20"/>
        <v>89.285714285714292</v>
      </c>
      <c r="AD21" s="21">
        <v>33</v>
      </c>
      <c r="AE21" s="21">
        <f t="shared" si="21"/>
        <v>94.285714285714278</v>
      </c>
      <c r="AF21" s="21">
        <v>22</v>
      </c>
      <c r="AG21" s="21">
        <f t="shared" si="22"/>
        <v>78.571428571428569</v>
      </c>
      <c r="AH21" s="21">
        <v>30</v>
      </c>
      <c r="AI21" s="21">
        <f t="shared" si="23"/>
        <v>100</v>
      </c>
      <c r="AJ21" s="21"/>
      <c r="AK21" s="21"/>
      <c r="AL21" s="21"/>
      <c r="AM21" s="21"/>
      <c r="AN21" s="21"/>
      <c r="AO21" s="21"/>
      <c r="AP21" s="21"/>
      <c r="AQ21" s="21"/>
      <c r="AR21" s="21"/>
      <c r="AS21" s="26"/>
      <c r="AT21" s="21">
        <f t="shared" si="24"/>
        <v>91.761690787426076</v>
      </c>
      <c r="AU21" s="144"/>
      <c r="AV21" s="22"/>
      <c r="AW21" s="49"/>
      <c r="AX21" s="14"/>
      <c r="AY21" s="31"/>
      <c r="AZ21" s="11"/>
      <c r="BA21" s="15"/>
      <c r="BC21" s="37"/>
    </row>
    <row r="22" spans="1:55" s="16" customFormat="1" ht="16.5" customHeight="1" x14ac:dyDescent="0.2">
      <c r="A22" s="50">
        <v>17</v>
      </c>
      <c r="B22" s="71">
        <v>18101117</v>
      </c>
      <c r="C22" s="69" t="s">
        <v>77</v>
      </c>
      <c r="D22" s="1">
        <v>35</v>
      </c>
      <c r="E22" s="1">
        <f>D22/35*100</f>
        <v>100</v>
      </c>
      <c r="F22" s="1">
        <v>25</v>
      </c>
      <c r="G22" s="21">
        <f t="shared" si="1"/>
        <v>89.285714285714292</v>
      </c>
      <c r="H22" s="1">
        <v>34</v>
      </c>
      <c r="I22" s="21">
        <f t="shared" si="2"/>
        <v>97.142857142857139</v>
      </c>
      <c r="J22" s="1">
        <v>35</v>
      </c>
      <c r="K22" s="21">
        <f t="shared" si="3"/>
        <v>100</v>
      </c>
      <c r="L22" s="1">
        <v>22</v>
      </c>
      <c r="M22" s="21">
        <f t="shared" si="4"/>
        <v>81.481481481481481</v>
      </c>
      <c r="N22" s="1">
        <v>33</v>
      </c>
      <c r="O22" s="21">
        <f t="shared" si="5"/>
        <v>97.058823529411768</v>
      </c>
      <c r="P22" s="1">
        <v>24</v>
      </c>
      <c r="Q22" s="21">
        <f t="shared" si="14"/>
        <v>85.714285714285708</v>
      </c>
      <c r="R22" s="1">
        <v>25</v>
      </c>
      <c r="S22" s="21">
        <f t="shared" si="15"/>
        <v>71.428571428571431</v>
      </c>
      <c r="T22" s="1">
        <v>25</v>
      </c>
      <c r="U22" s="21">
        <f t="shared" si="16"/>
        <v>71.428571428571431</v>
      </c>
      <c r="V22" s="1">
        <v>25</v>
      </c>
      <c r="W22" s="21">
        <f t="shared" si="17"/>
        <v>89.285714285714292</v>
      </c>
      <c r="X22" s="1">
        <v>35</v>
      </c>
      <c r="Y22" s="21">
        <f t="shared" si="18"/>
        <v>100</v>
      </c>
      <c r="Z22" s="21">
        <v>26</v>
      </c>
      <c r="AA22" s="21">
        <f t="shared" si="19"/>
        <v>74.285714285714292</v>
      </c>
      <c r="AB22" s="21">
        <v>21</v>
      </c>
      <c r="AC22" s="21">
        <f t="shared" si="20"/>
        <v>75</v>
      </c>
      <c r="AD22" s="21">
        <v>27</v>
      </c>
      <c r="AE22" s="21">
        <f t="shared" si="21"/>
        <v>77.142857142857153</v>
      </c>
      <c r="AF22" s="21">
        <v>17</v>
      </c>
      <c r="AG22" s="21">
        <f t="shared" si="22"/>
        <v>60.714285714285708</v>
      </c>
      <c r="AH22" s="21">
        <v>30</v>
      </c>
      <c r="AI22" s="21">
        <f t="shared" si="23"/>
        <v>100</v>
      </c>
      <c r="AJ22" s="21"/>
      <c r="AK22" s="21"/>
      <c r="AL22" s="21"/>
      <c r="AM22" s="21"/>
      <c r="AN22" s="21"/>
      <c r="AO22" s="21"/>
      <c r="AP22" s="21"/>
      <c r="AQ22" s="21"/>
      <c r="AR22" s="21"/>
      <c r="AS22" s="26"/>
      <c r="AT22" s="21">
        <f t="shared" si="24"/>
        <v>85.623054777466535</v>
      </c>
      <c r="AU22" s="144"/>
      <c r="AV22" s="22"/>
      <c r="AW22" s="49"/>
      <c r="AX22" s="14"/>
      <c r="AY22" s="31"/>
      <c r="AZ22" s="11"/>
      <c r="BA22" s="15"/>
      <c r="BC22" s="37"/>
    </row>
    <row r="23" spans="1:55" s="16" customFormat="1" ht="16.5" customHeight="1" x14ac:dyDescent="0.2">
      <c r="A23" s="50">
        <v>18</v>
      </c>
      <c r="B23" s="71">
        <v>17101192</v>
      </c>
      <c r="C23" s="19" t="s">
        <v>17</v>
      </c>
      <c r="D23" s="1">
        <v>35</v>
      </c>
      <c r="E23" s="1">
        <f>D23/35*100</f>
        <v>100</v>
      </c>
      <c r="F23" s="1">
        <v>10</v>
      </c>
      <c r="G23" s="21">
        <f t="shared" si="1"/>
        <v>35.714285714285715</v>
      </c>
      <c r="H23" s="1">
        <v>25</v>
      </c>
      <c r="I23" s="21">
        <f t="shared" si="2"/>
        <v>71.428571428571431</v>
      </c>
      <c r="J23" s="1">
        <v>19</v>
      </c>
      <c r="K23" s="21">
        <f t="shared" si="3"/>
        <v>54.285714285714285</v>
      </c>
      <c r="L23" s="125">
        <v>15</v>
      </c>
      <c r="M23" s="126">
        <f t="shared" si="4"/>
        <v>55.555555555555557</v>
      </c>
      <c r="N23" s="93">
        <v>18</v>
      </c>
      <c r="O23" s="94">
        <f t="shared" si="5"/>
        <v>52.941176470588239</v>
      </c>
      <c r="P23" s="93">
        <v>12</v>
      </c>
      <c r="Q23" s="94">
        <f>P23/(28-3)*100</f>
        <v>48</v>
      </c>
      <c r="R23" s="1">
        <v>17</v>
      </c>
      <c r="S23" s="21">
        <f t="shared" si="15"/>
        <v>48.571428571428569</v>
      </c>
      <c r="T23" s="1">
        <f>29+1</f>
        <v>30</v>
      </c>
      <c r="U23" s="21">
        <f t="shared" si="16"/>
        <v>85.714285714285708</v>
      </c>
      <c r="V23" s="1">
        <v>13</v>
      </c>
      <c r="W23" s="21">
        <f t="shared" si="17"/>
        <v>46.428571428571431</v>
      </c>
      <c r="X23" s="1">
        <f>28+1</f>
        <v>29</v>
      </c>
      <c r="Y23" s="21">
        <f t="shared" si="18"/>
        <v>82.857142857142861</v>
      </c>
      <c r="Z23" s="21">
        <v>29</v>
      </c>
      <c r="AA23" s="21">
        <f t="shared" si="19"/>
        <v>82.857142857142861</v>
      </c>
      <c r="AB23" s="21">
        <v>6</v>
      </c>
      <c r="AC23" s="21">
        <f t="shared" si="20"/>
        <v>21.428571428571427</v>
      </c>
      <c r="AD23" s="21">
        <v>13</v>
      </c>
      <c r="AE23" s="21">
        <f>AD23/(35-6)*100</f>
        <v>44.827586206896555</v>
      </c>
      <c r="AF23" s="21">
        <v>10</v>
      </c>
      <c r="AG23" s="21">
        <f t="shared" si="22"/>
        <v>35.714285714285715</v>
      </c>
      <c r="AH23" s="21">
        <v>30</v>
      </c>
      <c r="AI23" s="21">
        <f t="shared" si="23"/>
        <v>100</v>
      </c>
      <c r="AJ23" s="21"/>
      <c r="AK23" s="21"/>
      <c r="AL23" s="21"/>
      <c r="AM23" s="21"/>
      <c r="AN23" s="21"/>
      <c r="AO23" s="21"/>
      <c r="AP23" s="21"/>
      <c r="AQ23" s="21"/>
      <c r="AR23" s="21"/>
      <c r="AS23" s="26"/>
      <c r="AT23" s="21">
        <f t="shared" si="24"/>
        <v>60.395269889565029</v>
      </c>
      <c r="AU23" s="143"/>
      <c r="AV23" s="22"/>
      <c r="AW23" s="49"/>
      <c r="AX23" s="14"/>
      <c r="AY23" s="31"/>
      <c r="AZ23" s="11"/>
      <c r="BC23" s="37"/>
    </row>
    <row r="24" spans="1:55" s="16" customFormat="1" ht="16.5" customHeight="1" x14ac:dyDescent="0.2">
      <c r="A24" s="50">
        <v>19</v>
      </c>
      <c r="B24" s="36">
        <v>18101208</v>
      </c>
      <c r="C24" s="19" t="s">
        <v>78</v>
      </c>
      <c r="D24" s="1">
        <v>27</v>
      </c>
      <c r="E24" s="1">
        <f>D24/27*100</f>
        <v>100</v>
      </c>
      <c r="F24" s="1">
        <v>28</v>
      </c>
      <c r="G24" s="21">
        <f t="shared" si="1"/>
        <v>100</v>
      </c>
      <c r="H24" s="1">
        <v>35</v>
      </c>
      <c r="I24" s="21">
        <f t="shared" si="2"/>
        <v>100</v>
      </c>
      <c r="J24" s="1">
        <v>35</v>
      </c>
      <c r="K24" s="21">
        <f t="shared" si="3"/>
        <v>100</v>
      </c>
      <c r="L24" s="1">
        <v>26</v>
      </c>
      <c r="M24" s="21">
        <f t="shared" si="4"/>
        <v>96.296296296296291</v>
      </c>
      <c r="N24" s="1">
        <v>34</v>
      </c>
      <c r="O24" s="21">
        <f t="shared" si="5"/>
        <v>100</v>
      </c>
      <c r="P24" s="1">
        <v>21</v>
      </c>
      <c r="Q24" s="21">
        <f t="shared" si="14"/>
        <v>75</v>
      </c>
      <c r="R24" s="1">
        <v>32</v>
      </c>
      <c r="S24" s="21">
        <f t="shared" si="15"/>
        <v>91.428571428571431</v>
      </c>
      <c r="T24" s="1">
        <v>34</v>
      </c>
      <c r="U24" s="21">
        <f t="shared" si="16"/>
        <v>97.142857142857139</v>
      </c>
      <c r="V24" s="1">
        <v>24</v>
      </c>
      <c r="W24" s="21">
        <f t="shared" si="17"/>
        <v>85.714285714285708</v>
      </c>
      <c r="X24" s="1">
        <v>28</v>
      </c>
      <c r="Y24" s="21">
        <f t="shared" si="18"/>
        <v>80</v>
      </c>
      <c r="Z24" s="21">
        <v>27</v>
      </c>
      <c r="AA24" s="21">
        <f t="shared" si="19"/>
        <v>77.142857142857153</v>
      </c>
      <c r="AB24" s="21">
        <v>21</v>
      </c>
      <c r="AC24" s="21">
        <f t="shared" si="20"/>
        <v>75</v>
      </c>
      <c r="AD24" s="21">
        <v>29</v>
      </c>
      <c r="AE24" s="21">
        <f t="shared" si="21"/>
        <v>82.857142857142861</v>
      </c>
      <c r="AF24" s="21">
        <v>22</v>
      </c>
      <c r="AG24" s="21">
        <f t="shared" si="22"/>
        <v>78.571428571428569</v>
      </c>
      <c r="AH24" s="21">
        <v>22</v>
      </c>
      <c r="AI24" s="21">
        <f t="shared" si="23"/>
        <v>73.333333333333329</v>
      </c>
      <c r="AJ24" s="21"/>
      <c r="AK24" s="21"/>
      <c r="AL24" s="21"/>
      <c r="AM24" s="21"/>
      <c r="AN24" s="21"/>
      <c r="AO24" s="21"/>
      <c r="AP24" s="21"/>
      <c r="AQ24" s="21"/>
      <c r="AR24" s="21"/>
      <c r="AS24" s="26"/>
      <c r="AT24" s="21">
        <f t="shared" si="24"/>
        <v>88.280423280423292</v>
      </c>
      <c r="AU24" s="143"/>
      <c r="AV24" s="22"/>
      <c r="AW24" s="49"/>
      <c r="AX24" s="14"/>
      <c r="AY24" s="31"/>
      <c r="AZ24" s="11"/>
      <c r="BA24" s="15"/>
      <c r="BC24" s="37"/>
    </row>
    <row r="25" spans="1:55" s="16" customFormat="1" ht="16.5" customHeight="1" x14ac:dyDescent="0.2">
      <c r="A25" s="50">
        <v>20</v>
      </c>
      <c r="B25" s="36">
        <v>18104024</v>
      </c>
      <c r="C25" s="19" t="s">
        <v>79</v>
      </c>
      <c r="D25" s="1">
        <v>27</v>
      </c>
      <c r="E25" s="1">
        <f>D25/27*100</f>
        <v>100</v>
      </c>
      <c r="F25" s="1">
        <v>28</v>
      </c>
      <c r="G25" s="21">
        <f t="shared" si="1"/>
        <v>100</v>
      </c>
      <c r="H25" s="1">
        <v>35</v>
      </c>
      <c r="I25" s="21">
        <f t="shared" si="2"/>
        <v>100</v>
      </c>
      <c r="J25" s="1">
        <v>35</v>
      </c>
      <c r="K25" s="21">
        <f t="shared" si="3"/>
        <v>100</v>
      </c>
      <c r="L25" s="1">
        <v>27</v>
      </c>
      <c r="M25" s="21">
        <f t="shared" si="4"/>
        <v>100</v>
      </c>
      <c r="N25" s="1">
        <v>34</v>
      </c>
      <c r="O25" s="21">
        <f t="shared" si="5"/>
        <v>100</v>
      </c>
      <c r="P25" s="1">
        <v>23</v>
      </c>
      <c r="Q25" s="21">
        <f t="shared" si="14"/>
        <v>82.142857142857139</v>
      </c>
      <c r="R25" s="1">
        <v>35</v>
      </c>
      <c r="S25" s="21">
        <f t="shared" si="15"/>
        <v>100</v>
      </c>
      <c r="T25" s="1">
        <v>34</v>
      </c>
      <c r="U25" s="21">
        <f t="shared" si="16"/>
        <v>97.142857142857139</v>
      </c>
      <c r="V25" s="1">
        <v>28</v>
      </c>
      <c r="W25" s="21">
        <f t="shared" si="17"/>
        <v>100</v>
      </c>
      <c r="X25" s="1">
        <v>32</v>
      </c>
      <c r="Y25" s="21">
        <f t="shared" si="18"/>
        <v>91.428571428571431</v>
      </c>
      <c r="Z25" s="21">
        <v>35</v>
      </c>
      <c r="AA25" s="21">
        <f t="shared" si="19"/>
        <v>100</v>
      </c>
      <c r="AB25" s="21">
        <v>28</v>
      </c>
      <c r="AC25" s="21">
        <f t="shared" si="20"/>
        <v>100</v>
      </c>
      <c r="AD25" s="21">
        <v>33</v>
      </c>
      <c r="AE25" s="21">
        <f t="shared" si="21"/>
        <v>94.285714285714278</v>
      </c>
      <c r="AF25" s="21">
        <v>28</v>
      </c>
      <c r="AG25" s="21">
        <f t="shared" si="22"/>
        <v>100</v>
      </c>
      <c r="AH25" s="21">
        <v>30</v>
      </c>
      <c r="AI25" s="21">
        <f t="shared" si="23"/>
        <v>100</v>
      </c>
      <c r="AJ25" s="21"/>
      <c r="AK25" s="21"/>
      <c r="AL25" s="21"/>
      <c r="AM25" s="21"/>
      <c r="AN25" s="21"/>
      <c r="AO25" s="21"/>
      <c r="AP25" s="21"/>
      <c r="AQ25" s="21"/>
      <c r="AR25" s="21"/>
      <c r="AS25" s="26"/>
      <c r="AT25" s="21">
        <f t="shared" si="24"/>
        <v>97.8125</v>
      </c>
      <c r="AU25" s="144"/>
      <c r="AV25" s="22"/>
      <c r="AW25" s="49"/>
      <c r="AX25" s="14"/>
      <c r="BA25" s="15"/>
      <c r="BC25" s="37"/>
    </row>
    <row r="26" spans="1:55" s="16" customFormat="1" ht="16.5" customHeight="1" x14ac:dyDescent="0.2">
      <c r="A26" s="50">
        <v>21</v>
      </c>
      <c r="B26" s="36"/>
      <c r="C26" s="13" t="s">
        <v>485</v>
      </c>
      <c r="D26" s="13"/>
      <c r="E26" s="13"/>
      <c r="F26" s="13"/>
      <c r="G26" s="13"/>
      <c r="H26" s="13"/>
      <c r="I26" s="13"/>
      <c r="J26" s="13"/>
      <c r="K26" s="137"/>
      <c r="L26" s="13"/>
      <c r="M26" s="137"/>
      <c r="N26" s="13"/>
      <c r="O26" s="154"/>
      <c r="P26" s="36"/>
      <c r="Q26" s="154"/>
      <c r="R26" s="13"/>
      <c r="S26" s="137"/>
      <c r="T26" s="36"/>
      <c r="U26" s="154"/>
      <c r="V26" s="36"/>
      <c r="W26" s="154"/>
      <c r="X26" s="36"/>
      <c r="Y26" s="154"/>
      <c r="Z26" s="137"/>
      <c r="AA26" s="137"/>
      <c r="AB26" s="137"/>
      <c r="AC26" s="137"/>
      <c r="AD26" s="154">
        <v>15</v>
      </c>
      <c r="AE26" s="154">
        <f>AD26/(35-5)*100</f>
        <v>50</v>
      </c>
      <c r="AF26" s="21">
        <v>13</v>
      </c>
      <c r="AG26" s="21">
        <f t="shared" si="22"/>
        <v>46.428571428571431</v>
      </c>
      <c r="AH26" s="21">
        <v>30</v>
      </c>
      <c r="AI26" s="21">
        <f t="shared" si="23"/>
        <v>100</v>
      </c>
      <c r="AJ26" s="154"/>
      <c r="AK26" s="154"/>
      <c r="AL26" s="154"/>
      <c r="AM26" s="154"/>
      <c r="AN26" s="154"/>
      <c r="AO26" s="154"/>
      <c r="AP26" s="154"/>
      <c r="AQ26" s="154"/>
      <c r="AR26" s="154"/>
      <c r="AS26" s="154"/>
      <c r="AT26" s="21">
        <f t="shared" si="24"/>
        <v>65.476190476190482</v>
      </c>
      <c r="AU26" s="144"/>
      <c r="AV26" s="22"/>
      <c r="AW26" s="49"/>
      <c r="AX26" s="14"/>
      <c r="BA26" s="15"/>
      <c r="BC26" s="37"/>
    </row>
    <row r="27" spans="1:55" s="16" customFormat="1" ht="16.5" customHeight="1" x14ac:dyDescent="0.2">
      <c r="A27" s="54"/>
      <c r="B27" s="40"/>
      <c r="C27" s="14"/>
      <c r="D27" s="14"/>
      <c r="E27" s="14"/>
      <c r="F27" s="14"/>
      <c r="G27" s="14"/>
      <c r="H27" s="14"/>
      <c r="I27" s="14"/>
      <c r="J27" s="14"/>
      <c r="K27" s="98"/>
      <c r="L27" s="14"/>
      <c r="M27" s="98"/>
      <c r="N27" s="14"/>
      <c r="O27" s="127"/>
      <c r="P27" s="40"/>
      <c r="Q27" s="127"/>
      <c r="R27" s="14"/>
      <c r="S27" s="98"/>
      <c r="T27" s="40"/>
      <c r="U27" s="127"/>
      <c r="V27" s="40"/>
      <c r="W27" s="127"/>
      <c r="X27" s="40"/>
      <c r="Y27" s="127"/>
      <c r="Z27" s="98"/>
      <c r="AA27" s="98"/>
      <c r="AB27" s="98"/>
      <c r="AC27" s="98"/>
      <c r="AD27" s="98"/>
      <c r="AE27" s="98"/>
      <c r="AF27" s="127"/>
      <c r="AG27" s="127"/>
      <c r="AH27" s="127"/>
      <c r="AI27" s="127"/>
      <c r="AJ27" s="127"/>
      <c r="AK27" s="127"/>
      <c r="AL27" s="127"/>
      <c r="AM27" s="127"/>
      <c r="AN27" s="127"/>
      <c r="AO27" s="127"/>
      <c r="AP27" s="127"/>
      <c r="AQ27" s="127"/>
      <c r="AR27" s="127"/>
      <c r="AS27" s="127"/>
      <c r="AT27" s="127"/>
      <c r="AU27" s="144"/>
      <c r="AV27" s="22"/>
      <c r="AW27" s="49"/>
      <c r="AX27" s="14"/>
      <c r="BA27" s="15"/>
      <c r="BC27" s="37">
        <f>6*315000</f>
        <v>1890000</v>
      </c>
    </row>
    <row r="28" spans="1:55" s="16" customFormat="1" ht="16.5" customHeight="1" x14ac:dyDescent="0.2">
      <c r="A28" s="54"/>
      <c r="B28" s="54"/>
      <c r="C28" s="55"/>
      <c r="D28" s="55"/>
      <c r="E28" s="55"/>
      <c r="F28" s="55"/>
      <c r="G28" s="55"/>
      <c r="H28" s="55"/>
      <c r="I28" s="55"/>
      <c r="J28" s="55"/>
      <c r="K28" s="92"/>
      <c r="L28" s="55"/>
      <c r="M28" s="92"/>
      <c r="N28" s="55"/>
      <c r="O28" s="85"/>
      <c r="P28" s="76"/>
      <c r="Q28" s="85"/>
      <c r="R28" s="55"/>
      <c r="S28" s="92"/>
      <c r="T28" s="76"/>
      <c r="U28" s="85"/>
      <c r="V28" s="76"/>
      <c r="W28" s="85"/>
      <c r="X28" s="76"/>
      <c r="Y28" s="85"/>
      <c r="Z28" s="92"/>
      <c r="AA28" s="92"/>
      <c r="AB28" s="92"/>
      <c r="AC28" s="92"/>
      <c r="AD28" s="92"/>
      <c r="AE28" s="92"/>
      <c r="AF28" s="85"/>
      <c r="AG28" s="85"/>
      <c r="AH28" s="85"/>
      <c r="AI28" s="85"/>
      <c r="AJ28" s="85"/>
      <c r="AK28" s="85"/>
      <c r="AL28" s="85"/>
      <c r="AM28" s="85"/>
      <c r="AN28" s="85"/>
      <c r="AO28" s="85"/>
      <c r="AP28" s="85"/>
      <c r="AQ28" s="85"/>
      <c r="AR28" s="85"/>
      <c r="AS28" s="85"/>
      <c r="AT28" s="85"/>
      <c r="AU28" s="87"/>
      <c r="AV28" s="22"/>
      <c r="AW28" s="49"/>
      <c r="AX28" s="14"/>
      <c r="BA28" s="15"/>
      <c r="BC28" s="37">
        <f>4*384000</f>
        <v>1536000</v>
      </c>
    </row>
    <row r="29" spans="1:55" s="16" customFormat="1" ht="16.5" customHeight="1" x14ac:dyDescent="0.2">
      <c r="A29" s="50">
        <v>1</v>
      </c>
      <c r="B29" s="71">
        <v>18101072</v>
      </c>
      <c r="C29" s="69" t="s">
        <v>80</v>
      </c>
      <c r="D29" s="1">
        <v>35</v>
      </c>
      <c r="E29" s="1">
        <f t="shared" ref="E29:E48" si="25">D29/35*100</f>
        <v>100</v>
      </c>
      <c r="F29" s="1">
        <v>25</v>
      </c>
      <c r="G29" s="21">
        <f>F29/27*100</f>
        <v>92.592592592592595</v>
      </c>
      <c r="H29" s="1">
        <v>28</v>
      </c>
      <c r="I29" s="21">
        <f t="shared" ref="I29:I46" si="26">H29/35*100</f>
        <v>80</v>
      </c>
      <c r="J29" s="1">
        <v>28</v>
      </c>
      <c r="K29" s="21">
        <f t="shared" si="3"/>
        <v>80</v>
      </c>
      <c r="L29" s="1">
        <v>21</v>
      </c>
      <c r="M29" s="21">
        <f t="shared" ref="M29:M48" si="27">L29/27*100</f>
        <v>77.777777777777786</v>
      </c>
      <c r="N29" s="1">
        <v>30</v>
      </c>
      <c r="O29" s="21">
        <f t="shared" ref="O29:O47" si="28">N29/34*100</f>
        <v>88.235294117647058</v>
      </c>
      <c r="P29" s="1">
        <v>21</v>
      </c>
      <c r="Q29" s="21">
        <f t="shared" ref="Q29:Q47" si="29">P29/28*100</f>
        <v>75</v>
      </c>
      <c r="R29" s="1">
        <v>25</v>
      </c>
      <c r="S29" s="21">
        <f t="shared" ref="S29:S47" si="30">R29/35*100</f>
        <v>71.428571428571431</v>
      </c>
      <c r="T29" s="1">
        <v>24</v>
      </c>
      <c r="U29" s="21">
        <f t="shared" ref="U29:U47" si="31">T29/35*100</f>
        <v>68.571428571428569</v>
      </c>
      <c r="V29" s="1">
        <v>22</v>
      </c>
      <c r="W29" s="21">
        <f t="shared" ref="W29:W47" si="32">V29/28*100</f>
        <v>78.571428571428569</v>
      </c>
      <c r="X29" s="1">
        <v>29</v>
      </c>
      <c r="Y29" s="21">
        <f t="shared" ref="Y29:Y47" si="33">X29/35*100</f>
        <v>82.857142857142861</v>
      </c>
      <c r="Z29" s="21">
        <v>27</v>
      </c>
      <c r="AA29" s="21">
        <f t="shared" ref="AA29:AA47" si="34">Z29/35*100</f>
        <v>77.142857142857153</v>
      </c>
      <c r="AB29" s="21">
        <v>16</v>
      </c>
      <c r="AC29" s="21">
        <f t="shared" ref="AC29:AC47" si="35">AB29/28*100</f>
        <v>57.142857142857139</v>
      </c>
      <c r="AD29" s="21">
        <v>24</v>
      </c>
      <c r="AE29" s="21">
        <f t="shared" ref="AE29:AE47" si="36">AD29/35*100</f>
        <v>68.571428571428569</v>
      </c>
      <c r="AF29" s="21">
        <v>12</v>
      </c>
      <c r="AG29" s="21">
        <f t="shared" ref="AG29:AG47" si="37">AF29/28*100</f>
        <v>42.857142857142854</v>
      </c>
      <c r="AH29" s="21">
        <v>26</v>
      </c>
      <c r="AI29" s="21">
        <f t="shared" ref="AI29:AI47" si="38">AH29/30*100</f>
        <v>86.666666666666671</v>
      </c>
      <c r="AJ29" s="21"/>
      <c r="AK29" s="21"/>
      <c r="AL29" s="21"/>
      <c r="AM29" s="21"/>
      <c r="AN29" s="21"/>
      <c r="AO29" s="21"/>
      <c r="AP29" s="21"/>
      <c r="AQ29" s="21"/>
      <c r="AR29" s="21"/>
      <c r="AS29" s="26"/>
      <c r="AT29" s="21">
        <f t="shared" ref="AT29:AT47" si="39">AVERAGE(Q29,S29,U29,W29,Y29,AA29,AC29,AE29,AG29,AI29,AK29,AM29,AO29,AQ29,AS29,O29,M29,K29,I29,G29,E29)</f>
        <v>76.713449268596335</v>
      </c>
      <c r="AU29" s="145" t="s">
        <v>6</v>
      </c>
      <c r="AV29" s="22"/>
      <c r="AW29" s="49"/>
      <c r="AX29" s="14"/>
      <c r="BA29" s="15"/>
      <c r="BC29" s="37">
        <f>150000</f>
        <v>150000</v>
      </c>
    </row>
    <row r="30" spans="1:55" s="16" customFormat="1" ht="16.5" customHeight="1" x14ac:dyDescent="0.2">
      <c r="A30" s="50">
        <v>2</v>
      </c>
      <c r="B30" s="71">
        <v>18102004</v>
      </c>
      <c r="C30" s="69" t="s">
        <v>81</v>
      </c>
      <c r="D30" s="1">
        <v>35</v>
      </c>
      <c r="E30" s="1">
        <f t="shared" si="25"/>
        <v>100</v>
      </c>
      <c r="F30" s="1">
        <v>28</v>
      </c>
      <c r="G30" s="21">
        <f t="shared" ref="G30:G72" si="40">F30/28*100</f>
        <v>100</v>
      </c>
      <c r="H30" s="1">
        <v>35</v>
      </c>
      <c r="I30" s="21">
        <f t="shared" si="26"/>
        <v>100</v>
      </c>
      <c r="J30" s="1">
        <v>31</v>
      </c>
      <c r="K30" s="21">
        <f t="shared" si="3"/>
        <v>88.571428571428569</v>
      </c>
      <c r="L30" s="1">
        <v>25</v>
      </c>
      <c r="M30" s="21">
        <f t="shared" si="27"/>
        <v>92.592592592592595</v>
      </c>
      <c r="N30" s="1">
        <v>32</v>
      </c>
      <c r="O30" s="21">
        <f t="shared" si="28"/>
        <v>94.117647058823522</v>
      </c>
      <c r="P30" s="1">
        <v>24</v>
      </c>
      <c r="Q30" s="21">
        <f t="shared" si="29"/>
        <v>85.714285714285708</v>
      </c>
      <c r="R30" s="1">
        <v>33</v>
      </c>
      <c r="S30" s="21">
        <f t="shared" si="30"/>
        <v>94.285714285714278</v>
      </c>
      <c r="T30" s="1">
        <v>34</v>
      </c>
      <c r="U30" s="21">
        <f t="shared" si="31"/>
        <v>97.142857142857139</v>
      </c>
      <c r="V30" s="1">
        <v>28</v>
      </c>
      <c r="W30" s="21">
        <f t="shared" si="32"/>
        <v>100</v>
      </c>
      <c r="X30" s="1">
        <v>31</v>
      </c>
      <c r="Y30" s="21">
        <f t="shared" si="33"/>
        <v>88.571428571428569</v>
      </c>
      <c r="Z30" s="21">
        <v>34</v>
      </c>
      <c r="AA30" s="21">
        <f t="shared" si="34"/>
        <v>97.142857142857139</v>
      </c>
      <c r="AB30" s="21">
        <v>28</v>
      </c>
      <c r="AC30" s="21">
        <f t="shared" si="35"/>
        <v>100</v>
      </c>
      <c r="AD30" s="21">
        <v>25</v>
      </c>
      <c r="AE30" s="21">
        <f t="shared" si="36"/>
        <v>71.428571428571431</v>
      </c>
      <c r="AF30" s="21">
        <v>17</v>
      </c>
      <c r="AG30" s="21">
        <f t="shared" si="37"/>
        <v>60.714285714285708</v>
      </c>
      <c r="AH30" s="21">
        <v>30</v>
      </c>
      <c r="AI30" s="21">
        <f t="shared" si="38"/>
        <v>100</v>
      </c>
      <c r="AJ30" s="21"/>
      <c r="AK30" s="21"/>
      <c r="AL30" s="21"/>
      <c r="AM30" s="21"/>
      <c r="AN30" s="21"/>
      <c r="AO30" s="21"/>
      <c r="AP30" s="21"/>
      <c r="AQ30" s="21"/>
      <c r="AR30" s="21"/>
      <c r="AS30" s="26"/>
      <c r="AT30" s="21">
        <f t="shared" si="39"/>
        <v>91.892604263927794</v>
      </c>
      <c r="AU30" s="143"/>
      <c r="AV30" s="22"/>
      <c r="AW30" s="49"/>
      <c r="AX30" s="14"/>
      <c r="BA30" s="15"/>
      <c r="BC30" s="37">
        <f>SUM(BC27:BC29)</f>
        <v>3576000</v>
      </c>
    </row>
    <row r="31" spans="1:55" s="109" customFormat="1" ht="16.5" customHeight="1" x14ac:dyDescent="0.2">
      <c r="A31" s="99">
        <v>3</v>
      </c>
      <c r="B31" s="100">
        <v>18102003</v>
      </c>
      <c r="C31" s="101" t="s">
        <v>82</v>
      </c>
      <c r="D31" s="102">
        <v>35</v>
      </c>
      <c r="E31" s="102">
        <f t="shared" si="25"/>
        <v>100</v>
      </c>
      <c r="F31" s="102">
        <v>20</v>
      </c>
      <c r="G31" s="103">
        <f>F31/27*100</f>
        <v>74.074074074074076</v>
      </c>
      <c r="H31" s="102">
        <v>28</v>
      </c>
      <c r="I31" s="103">
        <f t="shared" si="26"/>
        <v>80</v>
      </c>
      <c r="J31" s="102">
        <v>28</v>
      </c>
      <c r="K31" s="103">
        <f t="shared" si="3"/>
        <v>80</v>
      </c>
      <c r="L31" s="102">
        <v>19</v>
      </c>
      <c r="M31" s="103">
        <f t="shared" si="27"/>
        <v>70.370370370370367</v>
      </c>
      <c r="N31" s="102">
        <v>25</v>
      </c>
      <c r="O31" s="103">
        <f t="shared" si="28"/>
        <v>73.529411764705884</v>
      </c>
      <c r="P31" s="102">
        <v>21</v>
      </c>
      <c r="Q31" s="103">
        <f t="shared" si="29"/>
        <v>75</v>
      </c>
      <c r="R31" s="102">
        <v>23</v>
      </c>
      <c r="S31" s="103">
        <f t="shared" si="30"/>
        <v>65.714285714285708</v>
      </c>
      <c r="T31" s="102">
        <v>21</v>
      </c>
      <c r="U31" s="103">
        <f t="shared" si="31"/>
        <v>60</v>
      </c>
      <c r="V31" s="102">
        <v>21</v>
      </c>
      <c r="W31" s="103">
        <f t="shared" si="32"/>
        <v>75</v>
      </c>
      <c r="X31" s="102">
        <v>22</v>
      </c>
      <c r="Y31" s="103">
        <f t="shared" si="33"/>
        <v>62.857142857142854</v>
      </c>
      <c r="Z31" s="103">
        <v>15</v>
      </c>
      <c r="AA31" s="103">
        <f t="shared" si="34"/>
        <v>42.857142857142854</v>
      </c>
      <c r="AB31" s="103">
        <v>14</v>
      </c>
      <c r="AC31" s="103">
        <f t="shared" si="35"/>
        <v>50</v>
      </c>
      <c r="AD31" s="103">
        <v>15</v>
      </c>
      <c r="AE31" s="103">
        <f t="shared" si="36"/>
        <v>42.857142857142854</v>
      </c>
      <c r="AF31" s="103">
        <v>17</v>
      </c>
      <c r="AG31" s="103">
        <f t="shared" si="37"/>
        <v>60.714285714285708</v>
      </c>
      <c r="AH31" s="103"/>
      <c r="AI31" s="103"/>
      <c r="AJ31" s="103"/>
      <c r="AK31" s="103"/>
      <c r="AL31" s="103"/>
      <c r="AM31" s="103"/>
      <c r="AN31" s="103"/>
      <c r="AO31" s="103"/>
      <c r="AP31" s="103"/>
      <c r="AQ31" s="103"/>
      <c r="AR31" s="103"/>
      <c r="AS31" s="153"/>
      <c r="AT31" s="103">
        <f t="shared" si="39"/>
        <v>67.531590413943348</v>
      </c>
      <c r="AU31" s="146"/>
      <c r="AV31" s="106"/>
      <c r="AW31" s="107"/>
      <c r="AX31" s="108"/>
      <c r="BA31" s="110"/>
      <c r="BC31" s="111"/>
    </row>
    <row r="32" spans="1:55" s="16" customFormat="1" ht="16.5" customHeight="1" x14ac:dyDescent="0.2">
      <c r="A32" s="50">
        <v>4</v>
      </c>
      <c r="B32" s="71">
        <v>18101017</v>
      </c>
      <c r="C32" s="69" t="s">
        <v>83</v>
      </c>
      <c r="D32" s="1">
        <v>35</v>
      </c>
      <c r="E32" s="1">
        <f t="shared" si="25"/>
        <v>100</v>
      </c>
      <c r="F32" s="1">
        <v>25</v>
      </c>
      <c r="G32" s="21">
        <f>F32/27*100</f>
        <v>92.592592592592595</v>
      </c>
      <c r="H32" s="1">
        <v>31</v>
      </c>
      <c r="I32" s="21">
        <f t="shared" si="26"/>
        <v>88.571428571428569</v>
      </c>
      <c r="J32" s="1">
        <v>32</v>
      </c>
      <c r="K32" s="21">
        <f t="shared" si="3"/>
        <v>91.428571428571431</v>
      </c>
      <c r="L32" s="1">
        <v>22</v>
      </c>
      <c r="M32" s="21">
        <f t="shared" si="27"/>
        <v>81.481481481481481</v>
      </c>
      <c r="N32" s="1">
        <v>26</v>
      </c>
      <c r="O32" s="21">
        <f t="shared" si="28"/>
        <v>76.470588235294116</v>
      </c>
      <c r="P32" s="1">
        <v>21</v>
      </c>
      <c r="Q32" s="21">
        <f t="shared" si="29"/>
        <v>75</v>
      </c>
      <c r="R32" s="1">
        <v>23</v>
      </c>
      <c r="S32" s="21">
        <f t="shared" si="30"/>
        <v>65.714285714285708</v>
      </c>
      <c r="T32" s="1">
        <v>21</v>
      </c>
      <c r="U32" s="21">
        <f t="shared" si="31"/>
        <v>60</v>
      </c>
      <c r="V32" s="1">
        <v>18</v>
      </c>
      <c r="W32" s="21">
        <f t="shared" si="32"/>
        <v>64.285714285714292</v>
      </c>
      <c r="X32" s="1">
        <v>15</v>
      </c>
      <c r="Y32" s="21">
        <f t="shared" si="33"/>
        <v>42.857142857142854</v>
      </c>
      <c r="Z32" s="21">
        <v>24</v>
      </c>
      <c r="AA32" s="21">
        <f t="shared" si="34"/>
        <v>68.571428571428569</v>
      </c>
      <c r="AB32" s="21">
        <v>13</v>
      </c>
      <c r="AC32" s="21">
        <f t="shared" si="35"/>
        <v>46.428571428571431</v>
      </c>
      <c r="AD32" s="21">
        <v>17</v>
      </c>
      <c r="AE32" s="21">
        <f t="shared" si="36"/>
        <v>48.571428571428569</v>
      </c>
      <c r="AF32" s="21">
        <v>13</v>
      </c>
      <c r="AG32" s="21">
        <f t="shared" si="37"/>
        <v>46.428571428571431</v>
      </c>
      <c r="AH32" s="21">
        <v>20</v>
      </c>
      <c r="AI32" s="21">
        <f t="shared" si="38"/>
        <v>66.666666666666657</v>
      </c>
      <c r="AJ32" s="21"/>
      <c r="AK32" s="21"/>
      <c r="AL32" s="21"/>
      <c r="AM32" s="21"/>
      <c r="AN32" s="21"/>
      <c r="AO32" s="21"/>
      <c r="AP32" s="21"/>
      <c r="AQ32" s="21"/>
      <c r="AR32" s="21"/>
      <c r="AS32" s="26"/>
      <c r="AT32" s="21">
        <f t="shared" si="39"/>
        <v>69.691779489573605</v>
      </c>
      <c r="AU32" s="143"/>
      <c r="AV32" s="22"/>
      <c r="AW32" s="49"/>
      <c r="AX32" s="14"/>
      <c r="BA32" s="15"/>
      <c r="BC32" s="37"/>
    </row>
    <row r="33" spans="1:55" s="16" customFormat="1" ht="16.5" customHeight="1" x14ac:dyDescent="0.2">
      <c r="A33" s="50">
        <v>5</v>
      </c>
      <c r="B33" s="71">
        <v>18101186</v>
      </c>
      <c r="C33" s="18" t="s">
        <v>84</v>
      </c>
      <c r="D33" s="1">
        <v>35</v>
      </c>
      <c r="E33" s="1">
        <f t="shared" si="25"/>
        <v>100</v>
      </c>
      <c r="F33" s="1">
        <v>28</v>
      </c>
      <c r="G33" s="21">
        <f t="shared" si="40"/>
        <v>100</v>
      </c>
      <c r="H33" s="1">
        <v>33</v>
      </c>
      <c r="I33" s="21">
        <f t="shared" si="26"/>
        <v>94.285714285714278</v>
      </c>
      <c r="J33" s="1">
        <v>35</v>
      </c>
      <c r="K33" s="21">
        <f t="shared" si="3"/>
        <v>100</v>
      </c>
      <c r="L33" s="1">
        <v>27</v>
      </c>
      <c r="M33" s="21">
        <f t="shared" si="27"/>
        <v>100</v>
      </c>
      <c r="N33" s="1">
        <v>34</v>
      </c>
      <c r="O33" s="21">
        <f t="shared" si="28"/>
        <v>100</v>
      </c>
      <c r="P33" s="1">
        <v>25</v>
      </c>
      <c r="Q33" s="21">
        <f t="shared" si="29"/>
        <v>89.285714285714292</v>
      </c>
      <c r="R33" s="1">
        <v>35</v>
      </c>
      <c r="S33" s="21">
        <f t="shared" si="30"/>
        <v>100</v>
      </c>
      <c r="T33" s="1">
        <v>35</v>
      </c>
      <c r="U33" s="21">
        <f t="shared" si="31"/>
        <v>100</v>
      </c>
      <c r="V33" s="1">
        <v>28</v>
      </c>
      <c r="W33" s="21">
        <f t="shared" si="32"/>
        <v>100</v>
      </c>
      <c r="X33" s="1">
        <v>32</v>
      </c>
      <c r="Y33" s="21">
        <f t="shared" si="33"/>
        <v>91.428571428571431</v>
      </c>
      <c r="Z33" s="21">
        <v>35</v>
      </c>
      <c r="AA33" s="21">
        <f t="shared" si="34"/>
        <v>100</v>
      </c>
      <c r="AB33" s="21">
        <v>28</v>
      </c>
      <c r="AC33" s="21">
        <f t="shared" si="35"/>
        <v>100</v>
      </c>
      <c r="AD33" s="21">
        <v>35</v>
      </c>
      <c r="AE33" s="21">
        <f t="shared" si="36"/>
        <v>100</v>
      </c>
      <c r="AF33" s="21">
        <v>27</v>
      </c>
      <c r="AG33" s="21">
        <f t="shared" si="37"/>
        <v>96.428571428571431</v>
      </c>
      <c r="AH33" s="21">
        <v>30</v>
      </c>
      <c r="AI33" s="21">
        <f t="shared" si="38"/>
        <v>100</v>
      </c>
      <c r="AJ33" s="21"/>
      <c r="AK33" s="21"/>
      <c r="AL33" s="21"/>
      <c r="AM33" s="21"/>
      <c r="AN33" s="21"/>
      <c r="AO33" s="21"/>
      <c r="AP33" s="21"/>
      <c r="AQ33" s="21"/>
      <c r="AR33" s="21"/>
      <c r="AS33" s="26"/>
      <c r="AT33" s="21">
        <f t="shared" si="39"/>
        <v>98.214285714285722</v>
      </c>
      <c r="AU33" s="143"/>
      <c r="AV33" s="22"/>
      <c r="AW33" s="49"/>
      <c r="AX33" s="14"/>
      <c r="BA33" s="15"/>
      <c r="BC33" s="37"/>
    </row>
    <row r="34" spans="1:55" s="16" customFormat="1" ht="16.5" customHeight="1" x14ac:dyDescent="0.2">
      <c r="A34" s="50">
        <v>6</v>
      </c>
      <c r="B34" s="71">
        <v>18101133</v>
      </c>
      <c r="C34" s="69" t="s">
        <v>85</v>
      </c>
      <c r="D34" s="1">
        <v>35</v>
      </c>
      <c r="E34" s="1">
        <f t="shared" si="25"/>
        <v>100</v>
      </c>
      <c r="F34" s="1">
        <v>28</v>
      </c>
      <c r="G34" s="21">
        <f t="shared" si="40"/>
        <v>100</v>
      </c>
      <c r="H34" s="1">
        <v>35</v>
      </c>
      <c r="I34" s="21">
        <f t="shared" si="26"/>
        <v>100</v>
      </c>
      <c r="J34" s="1">
        <v>33</v>
      </c>
      <c r="K34" s="21">
        <f t="shared" si="3"/>
        <v>94.285714285714278</v>
      </c>
      <c r="L34" s="1">
        <v>23</v>
      </c>
      <c r="M34" s="21">
        <f t="shared" si="27"/>
        <v>85.18518518518519</v>
      </c>
      <c r="N34" s="1">
        <v>30</v>
      </c>
      <c r="O34" s="21">
        <f t="shared" si="28"/>
        <v>88.235294117647058</v>
      </c>
      <c r="P34" s="1">
        <v>25</v>
      </c>
      <c r="Q34" s="21">
        <f t="shared" si="29"/>
        <v>89.285714285714292</v>
      </c>
      <c r="R34" s="1">
        <v>35</v>
      </c>
      <c r="S34" s="21">
        <f t="shared" si="30"/>
        <v>100</v>
      </c>
      <c r="T34" s="1">
        <v>31</v>
      </c>
      <c r="U34" s="21">
        <f t="shared" si="31"/>
        <v>88.571428571428569</v>
      </c>
      <c r="V34" s="1">
        <v>24</v>
      </c>
      <c r="W34" s="21">
        <f t="shared" si="32"/>
        <v>85.714285714285708</v>
      </c>
      <c r="X34" s="1">
        <v>32</v>
      </c>
      <c r="Y34" s="21">
        <f t="shared" si="33"/>
        <v>91.428571428571431</v>
      </c>
      <c r="Z34" s="21">
        <v>33</v>
      </c>
      <c r="AA34" s="21">
        <f t="shared" si="34"/>
        <v>94.285714285714278</v>
      </c>
      <c r="AB34" s="21">
        <v>28</v>
      </c>
      <c r="AC34" s="21">
        <f t="shared" si="35"/>
        <v>100</v>
      </c>
      <c r="AD34" s="21">
        <v>32</v>
      </c>
      <c r="AE34" s="21">
        <f t="shared" si="36"/>
        <v>91.428571428571431</v>
      </c>
      <c r="AF34" s="21">
        <v>13</v>
      </c>
      <c r="AG34" s="21">
        <f t="shared" si="37"/>
        <v>46.428571428571431</v>
      </c>
      <c r="AH34" s="21">
        <v>30</v>
      </c>
      <c r="AI34" s="21">
        <f t="shared" si="38"/>
        <v>100</v>
      </c>
      <c r="AJ34" s="21"/>
      <c r="AK34" s="21"/>
      <c r="AL34" s="21"/>
      <c r="AM34" s="21"/>
      <c r="AN34" s="21"/>
      <c r="AO34" s="21"/>
      <c r="AP34" s="21"/>
      <c r="AQ34" s="21"/>
      <c r="AR34" s="21"/>
      <c r="AS34" s="26"/>
      <c r="AT34" s="21">
        <f t="shared" si="39"/>
        <v>90.928065670712726</v>
      </c>
      <c r="AU34" s="143"/>
      <c r="AV34" s="22"/>
      <c r="AW34" s="49"/>
      <c r="AX34" s="14"/>
      <c r="BA34" s="15"/>
      <c r="BC34" s="37"/>
    </row>
    <row r="35" spans="1:55" s="16" customFormat="1" ht="16.5" customHeight="1" x14ac:dyDescent="0.2">
      <c r="A35" s="50">
        <v>7</v>
      </c>
      <c r="B35" s="71">
        <v>18101185</v>
      </c>
      <c r="C35" s="20" t="s">
        <v>86</v>
      </c>
      <c r="D35" s="1">
        <v>35</v>
      </c>
      <c r="E35" s="1">
        <f t="shared" si="25"/>
        <v>100</v>
      </c>
      <c r="F35" s="1">
        <v>28</v>
      </c>
      <c r="G35" s="21">
        <f t="shared" si="40"/>
        <v>100</v>
      </c>
      <c r="H35" s="1">
        <v>35</v>
      </c>
      <c r="I35" s="21">
        <f t="shared" si="26"/>
        <v>100</v>
      </c>
      <c r="J35" s="1">
        <v>35</v>
      </c>
      <c r="K35" s="21">
        <f t="shared" si="3"/>
        <v>100</v>
      </c>
      <c r="L35" s="1">
        <v>25</v>
      </c>
      <c r="M35" s="21">
        <f t="shared" si="27"/>
        <v>92.592592592592595</v>
      </c>
      <c r="N35" s="1">
        <v>34</v>
      </c>
      <c r="O35" s="21">
        <f t="shared" si="28"/>
        <v>100</v>
      </c>
      <c r="P35" s="1">
        <v>20</v>
      </c>
      <c r="Q35" s="21">
        <f t="shared" si="29"/>
        <v>71.428571428571431</v>
      </c>
      <c r="R35" s="1">
        <v>34</v>
      </c>
      <c r="S35" s="21">
        <f t="shared" si="30"/>
        <v>97.142857142857139</v>
      </c>
      <c r="T35" s="1">
        <v>32</v>
      </c>
      <c r="U35" s="21">
        <f t="shared" si="31"/>
        <v>91.428571428571431</v>
      </c>
      <c r="V35" s="1">
        <v>27</v>
      </c>
      <c r="W35" s="21">
        <f t="shared" si="32"/>
        <v>96.428571428571431</v>
      </c>
      <c r="X35" s="1">
        <v>28</v>
      </c>
      <c r="Y35" s="21">
        <f t="shared" si="33"/>
        <v>80</v>
      </c>
      <c r="Z35" s="21">
        <v>35</v>
      </c>
      <c r="AA35" s="21">
        <f t="shared" si="34"/>
        <v>100</v>
      </c>
      <c r="AB35" s="21">
        <v>28</v>
      </c>
      <c r="AC35" s="21">
        <f t="shared" si="35"/>
        <v>100</v>
      </c>
      <c r="AD35" s="21">
        <v>33</v>
      </c>
      <c r="AE35" s="21">
        <f t="shared" si="36"/>
        <v>94.285714285714278</v>
      </c>
      <c r="AF35" s="21">
        <v>14</v>
      </c>
      <c r="AG35" s="21">
        <f t="shared" si="37"/>
        <v>50</v>
      </c>
      <c r="AH35" s="21">
        <v>30</v>
      </c>
      <c r="AI35" s="21">
        <f t="shared" si="38"/>
        <v>100</v>
      </c>
      <c r="AJ35" s="21"/>
      <c r="AK35" s="21"/>
      <c r="AL35" s="21"/>
      <c r="AM35" s="21"/>
      <c r="AN35" s="21"/>
      <c r="AO35" s="21"/>
      <c r="AP35" s="21"/>
      <c r="AQ35" s="21"/>
      <c r="AR35" s="21"/>
      <c r="AS35" s="26"/>
      <c r="AT35" s="21">
        <f t="shared" si="39"/>
        <v>92.081679894179899</v>
      </c>
      <c r="AU35" s="143"/>
      <c r="AV35" s="22"/>
      <c r="AW35" s="49"/>
      <c r="AX35" s="14"/>
      <c r="BA35" s="15"/>
      <c r="BC35" s="37"/>
    </row>
    <row r="36" spans="1:55" s="16" customFormat="1" ht="16.5" customHeight="1" x14ac:dyDescent="0.2">
      <c r="A36" s="50">
        <v>8</v>
      </c>
      <c r="B36" s="71">
        <v>18101099</v>
      </c>
      <c r="C36" s="69" t="s">
        <v>87</v>
      </c>
      <c r="D36" s="1">
        <v>35</v>
      </c>
      <c r="E36" s="1">
        <f t="shared" si="25"/>
        <v>100</v>
      </c>
      <c r="F36" s="1">
        <v>28</v>
      </c>
      <c r="G36" s="21">
        <f t="shared" si="40"/>
        <v>100</v>
      </c>
      <c r="H36" s="1">
        <v>33</v>
      </c>
      <c r="I36" s="21">
        <f t="shared" si="26"/>
        <v>94.285714285714278</v>
      </c>
      <c r="J36" s="1">
        <v>33</v>
      </c>
      <c r="K36" s="21">
        <f t="shared" si="3"/>
        <v>94.285714285714278</v>
      </c>
      <c r="L36" s="1">
        <f>24+2</f>
        <v>26</v>
      </c>
      <c r="M36" s="21">
        <f t="shared" si="27"/>
        <v>96.296296296296291</v>
      </c>
      <c r="N36" s="1">
        <v>29</v>
      </c>
      <c r="O36" s="21">
        <f t="shared" si="28"/>
        <v>85.294117647058826</v>
      </c>
      <c r="P36" s="1">
        <v>21</v>
      </c>
      <c r="Q36" s="21">
        <f t="shared" si="29"/>
        <v>75</v>
      </c>
      <c r="R36" s="1">
        <v>34</v>
      </c>
      <c r="S36" s="21">
        <f t="shared" si="30"/>
        <v>97.142857142857139</v>
      </c>
      <c r="T36" s="1">
        <v>32</v>
      </c>
      <c r="U36" s="21">
        <f t="shared" si="31"/>
        <v>91.428571428571431</v>
      </c>
      <c r="V36" s="1">
        <v>28</v>
      </c>
      <c r="W36" s="21">
        <f t="shared" si="32"/>
        <v>100</v>
      </c>
      <c r="X36" s="1">
        <v>28</v>
      </c>
      <c r="Y36" s="21">
        <f t="shared" si="33"/>
        <v>80</v>
      </c>
      <c r="Z36" s="21">
        <v>35</v>
      </c>
      <c r="AA36" s="21">
        <f t="shared" si="34"/>
        <v>100</v>
      </c>
      <c r="AB36" s="21">
        <v>28</v>
      </c>
      <c r="AC36" s="21">
        <f t="shared" si="35"/>
        <v>100</v>
      </c>
      <c r="AD36" s="21">
        <v>34</v>
      </c>
      <c r="AE36" s="21">
        <f t="shared" si="36"/>
        <v>97.142857142857139</v>
      </c>
      <c r="AF36" s="21">
        <v>23</v>
      </c>
      <c r="AG36" s="21">
        <f t="shared" si="37"/>
        <v>82.142857142857139</v>
      </c>
      <c r="AH36" s="21">
        <v>30</v>
      </c>
      <c r="AI36" s="21">
        <f t="shared" si="38"/>
        <v>100</v>
      </c>
      <c r="AJ36" s="21"/>
      <c r="AK36" s="21"/>
      <c r="AL36" s="21"/>
      <c r="AM36" s="21"/>
      <c r="AN36" s="21"/>
      <c r="AO36" s="21"/>
      <c r="AP36" s="21"/>
      <c r="AQ36" s="21"/>
      <c r="AR36" s="21"/>
      <c r="AS36" s="26"/>
      <c r="AT36" s="21">
        <f t="shared" si="39"/>
        <v>93.313686585745387</v>
      </c>
      <c r="AU36" s="143"/>
      <c r="AV36" s="22"/>
      <c r="AW36" s="49"/>
      <c r="AX36" s="14"/>
      <c r="BA36" s="15"/>
      <c r="BC36" s="37"/>
    </row>
    <row r="37" spans="1:55" s="16" customFormat="1" ht="16.5" customHeight="1" x14ac:dyDescent="0.2">
      <c r="A37" s="50">
        <v>9</v>
      </c>
      <c r="B37" s="71">
        <v>18103038</v>
      </c>
      <c r="C37" s="69" t="s">
        <v>88</v>
      </c>
      <c r="D37" s="1">
        <v>35</v>
      </c>
      <c r="E37" s="1">
        <f t="shared" si="25"/>
        <v>100</v>
      </c>
      <c r="F37" s="1">
        <v>26</v>
      </c>
      <c r="G37" s="21">
        <f>F37/27*100</f>
        <v>96.296296296296291</v>
      </c>
      <c r="H37" s="1">
        <v>29</v>
      </c>
      <c r="I37" s="21">
        <f t="shared" si="26"/>
        <v>82.857142857142861</v>
      </c>
      <c r="J37" s="1">
        <v>33</v>
      </c>
      <c r="K37" s="21">
        <f t="shared" si="3"/>
        <v>94.285714285714278</v>
      </c>
      <c r="L37" s="1">
        <v>24</v>
      </c>
      <c r="M37" s="21">
        <f t="shared" si="27"/>
        <v>88.888888888888886</v>
      </c>
      <c r="N37" s="1">
        <v>32</v>
      </c>
      <c r="O37" s="21">
        <f t="shared" si="28"/>
        <v>94.117647058823522</v>
      </c>
      <c r="P37" s="1">
        <v>22</v>
      </c>
      <c r="Q37" s="21">
        <f t="shared" si="29"/>
        <v>78.571428571428569</v>
      </c>
      <c r="R37" s="1">
        <v>30</v>
      </c>
      <c r="S37" s="21">
        <f t="shared" si="30"/>
        <v>85.714285714285708</v>
      </c>
      <c r="T37" s="1">
        <v>29</v>
      </c>
      <c r="U37" s="21">
        <f t="shared" si="31"/>
        <v>82.857142857142861</v>
      </c>
      <c r="V37" s="1">
        <v>22</v>
      </c>
      <c r="W37" s="21">
        <f t="shared" si="32"/>
        <v>78.571428571428569</v>
      </c>
      <c r="X37" s="1">
        <v>28</v>
      </c>
      <c r="Y37" s="21">
        <f t="shared" si="33"/>
        <v>80</v>
      </c>
      <c r="Z37" s="21">
        <v>28</v>
      </c>
      <c r="AA37" s="21">
        <f t="shared" si="34"/>
        <v>80</v>
      </c>
      <c r="AB37" s="21">
        <v>22</v>
      </c>
      <c r="AC37" s="21">
        <f t="shared" si="35"/>
        <v>78.571428571428569</v>
      </c>
      <c r="AD37" s="21">
        <v>31</v>
      </c>
      <c r="AE37" s="21">
        <f t="shared" si="36"/>
        <v>88.571428571428569</v>
      </c>
      <c r="AF37" s="21">
        <v>20</v>
      </c>
      <c r="AG37" s="21">
        <f t="shared" si="37"/>
        <v>71.428571428571431</v>
      </c>
      <c r="AH37" s="21">
        <v>23</v>
      </c>
      <c r="AI37" s="21">
        <f t="shared" si="38"/>
        <v>76.666666666666671</v>
      </c>
      <c r="AJ37" s="21"/>
      <c r="AK37" s="21"/>
      <c r="AL37" s="21"/>
      <c r="AM37" s="21"/>
      <c r="AN37" s="21"/>
      <c r="AO37" s="21"/>
      <c r="AP37" s="21"/>
      <c r="AQ37" s="21"/>
      <c r="AR37" s="21"/>
      <c r="AS37" s="26"/>
      <c r="AT37" s="21">
        <f t="shared" si="39"/>
        <v>84.837379396202934</v>
      </c>
      <c r="AU37" s="143"/>
      <c r="AV37" s="22"/>
      <c r="AW37" s="49"/>
      <c r="AX37" s="14"/>
      <c r="BA37" s="15"/>
      <c r="BC37" s="37"/>
    </row>
    <row r="38" spans="1:55" s="16" customFormat="1" ht="16.5" customHeight="1" x14ac:dyDescent="0.2">
      <c r="A38" s="50">
        <v>10</v>
      </c>
      <c r="B38" s="71">
        <v>18101116</v>
      </c>
      <c r="C38" s="69" t="s">
        <v>89</v>
      </c>
      <c r="D38" s="1">
        <v>35</v>
      </c>
      <c r="E38" s="1">
        <f t="shared" si="25"/>
        <v>100</v>
      </c>
      <c r="F38" s="1">
        <v>25</v>
      </c>
      <c r="G38" s="21">
        <f>F38/27*100</f>
        <v>92.592592592592595</v>
      </c>
      <c r="H38" s="1">
        <v>31</v>
      </c>
      <c r="I38" s="21">
        <f t="shared" si="26"/>
        <v>88.571428571428569</v>
      </c>
      <c r="J38" s="1">
        <v>26</v>
      </c>
      <c r="K38" s="21">
        <f t="shared" si="3"/>
        <v>74.285714285714292</v>
      </c>
      <c r="L38" s="1">
        <v>21</v>
      </c>
      <c r="M38" s="21">
        <f t="shared" si="27"/>
        <v>77.777777777777786</v>
      </c>
      <c r="N38" s="1">
        <v>29</v>
      </c>
      <c r="O38" s="21">
        <f t="shared" si="28"/>
        <v>85.294117647058826</v>
      </c>
      <c r="P38" s="1">
        <f>25+1</f>
        <v>26</v>
      </c>
      <c r="Q38" s="21">
        <f t="shared" si="29"/>
        <v>92.857142857142861</v>
      </c>
      <c r="R38" s="1">
        <v>33</v>
      </c>
      <c r="S38" s="21">
        <f t="shared" si="30"/>
        <v>94.285714285714278</v>
      </c>
      <c r="T38" s="1">
        <v>30</v>
      </c>
      <c r="U38" s="21">
        <f t="shared" si="31"/>
        <v>85.714285714285708</v>
      </c>
      <c r="V38" s="1">
        <v>23</v>
      </c>
      <c r="W38" s="21">
        <f t="shared" si="32"/>
        <v>82.142857142857139</v>
      </c>
      <c r="X38" s="1">
        <v>25</v>
      </c>
      <c r="Y38" s="21">
        <f t="shared" si="33"/>
        <v>71.428571428571431</v>
      </c>
      <c r="Z38" s="21">
        <v>30</v>
      </c>
      <c r="AA38" s="21">
        <f t="shared" si="34"/>
        <v>85.714285714285708</v>
      </c>
      <c r="AB38" s="21">
        <v>23</v>
      </c>
      <c r="AC38" s="21">
        <f t="shared" si="35"/>
        <v>82.142857142857139</v>
      </c>
      <c r="AD38" s="21">
        <v>24</v>
      </c>
      <c r="AE38" s="21">
        <f t="shared" si="36"/>
        <v>68.571428571428569</v>
      </c>
      <c r="AF38" s="21">
        <v>16</v>
      </c>
      <c r="AG38" s="21">
        <f t="shared" si="37"/>
        <v>57.142857142857139</v>
      </c>
      <c r="AH38" s="21">
        <v>27</v>
      </c>
      <c r="AI38" s="21">
        <f t="shared" si="38"/>
        <v>90</v>
      </c>
      <c r="AJ38" s="21"/>
      <c r="AK38" s="21"/>
      <c r="AL38" s="21"/>
      <c r="AM38" s="21"/>
      <c r="AN38" s="21"/>
      <c r="AO38" s="21"/>
      <c r="AP38" s="21"/>
      <c r="AQ38" s="21"/>
      <c r="AR38" s="21"/>
      <c r="AS38" s="26"/>
      <c r="AT38" s="21">
        <f t="shared" si="39"/>
        <v>83.032601929660757</v>
      </c>
      <c r="AU38" s="143"/>
      <c r="AV38" s="22"/>
      <c r="AW38" s="49"/>
      <c r="AX38" s="14"/>
      <c r="BA38" s="15"/>
      <c r="BC38" s="37"/>
    </row>
    <row r="39" spans="1:55" s="16" customFormat="1" ht="16.5" customHeight="1" x14ac:dyDescent="0.2">
      <c r="A39" s="50">
        <v>11</v>
      </c>
      <c r="B39" s="71">
        <v>18103041</v>
      </c>
      <c r="C39" s="69" t="s">
        <v>90</v>
      </c>
      <c r="D39" s="1">
        <v>35</v>
      </c>
      <c r="E39" s="1">
        <f t="shared" si="25"/>
        <v>100</v>
      </c>
      <c r="F39" s="1">
        <v>25</v>
      </c>
      <c r="G39" s="21">
        <f>F39/27*100</f>
        <v>92.592592592592595</v>
      </c>
      <c r="H39" s="1">
        <v>25</v>
      </c>
      <c r="I39" s="21">
        <f t="shared" si="26"/>
        <v>71.428571428571431</v>
      </c>
      <c r="J39" s="1">
        <v>24</v>
      </c>
      <c r="K39" s="21">
        <f t="shared" si="3"/>
        <v>68.571428571428569</v>
      </c>
      <c r="L39" s="1">
        <v>22</v>
      </c>
      <c r="M39" s="21">
        <f t="shared" si="27"/>
        <v>81.481481481481481</v>
      </c>
      <c r="N39" s="1">
        <v>26</v>
      </c>
      <c r="O39" s="21">
        <f t="shared" si="28"/>
        <v>76.470588235294116</v>
      </c>
      <c r="P39" s="1">
        <v>26</v>
      </c>
      <c r="Q39" s="21">
        <f t="shared" si="29"/>
        <v>92.857142857142861</v>
      </c>
      <c r="R39" s="1">
        <v>35</v>
      </c>
      <c r="S39" s="21">
        <f t="shared" si="30"/>
        <v>100</v>
      </c>
      <c r="T39" s="1">
        <v>32</v>
      </c>
      <c r="U39" s="21">
        <f t="shared" si="31"/>
        <v>91.428571428571431</v>
      </c>
      <c r="V39" s="1">
        <v>21</v>
      </c>
      <c r="W39" s="21">
        <f t="shared" si="32"/>
        <v>75</v>
      </c>
      <c r="X39" s="1">
        <v>18</v>
      </c>
      <c r="Y39" s="21">
        <f t="shared" si="33"/>
        <v>51.428571428571423</v>
      </c>
      <c r="Z39" s="21">
        <v>23</v>
      </c>
      <c r="AA39" s="21">
        <f t="shared" si="34"/>
        <v>65.714285714285708</v>
      </c>
      <c r="AB39" s="21">
        <v>20</v>
      </c>
      <c r="AC39" s="21">
        <f t="shared" si="35"/>
        <v>71.428571428571431</v>
      </c>
      <c r="AD39" s="21">
        <v>19</v>
      </c>
      <c r="AE39" s="21">
        <f t="shared" si="36"/>
        <v>54.285714285714285</v>
      </c>
      <c r="AF39" s="21">
        <v>15</v>
      </c>
      <c r="AG39" s="21">
        <f t="shared" si="37"/>
        <v>53.571428571428569</v>
      </c>
      <c r="AH39" s="21">
        <v>23</v>
      </c>
      <c r="AI39" s="21">
        <f t="shared" si="38"/>
        <v>76.666666666666671</v>
      </c>
      <c r="AJ39" s="21"/>
      <c r="AK39" s="21"/>
      <c r="AL39" s="21"/>
      <c r="AM39" s="21"/>
      <c r="AN39" s="21"/>
      <c r="AO39" s="21"/>
      <c r="AP39" s="21"/>
      <c r="AQ39" s="21"/>
      <c r="AR39" s="21"/>
      <c r="AS39" s="26"/>
      <c r="AT39" s="21">
        <f t="shared" si="39"/>
        <v>76.432850918145036</v>
      </c>
      <c r="AU39" s="143"/>
      <c r="AV39" s="22"/>
      <c r="AW39" s="49"/>
      <c r="AX39" s="14"/>
      <c r="BA39" s="15"/>
      <c r="BC39" s="37"/>
    </row>
    <row r="40" spans="1:55" s="16" customFormat="1" ht="16.5" customHeight="1" x14ac:dyDescent="0.2">
      <c r="A40" s="50">
        <v>12</v>
      </c>
      <c r="B40" s="71">
        <v>18101153</v>
      </c>
      <c r="C40" s="69" t="s">
        <v>91</v>
      </c>
      <c r="D40" s="1">
        <v>35</v>
      </c>
      <c r="E40" s="1">
        <f t="shared" si="25"/>
        <v>100</v>
      </c>
      <c r="F40" s="1">
        <v>28</v>
      </c>
      <c r="G40" s="21">
        <f t="shared" si="40"/>
        <v>100</v>
      </c>
      <c r="H40" s="1">
        <v>32</v>
      </c>
      <c r="I40" s="21">
        <f t="shared" si="26"/>
        <v>91.428571428571431</v>
      </c>
      <c r="J40" s="1">
        <v>33</v>
      </c>
      <c r="K40" s="21">
        <f t="shared" si="3"/>
        <v>94.285714285714278</v>
      </c>
      <c r="L40" s="1">
        <v>22</v>
      </c>
      <c r="M40" s="21">
        <f t="shared" si="27"/>
        <v>81.481481481481481</v>
      </c>
      <c r="N40" s="1">
        <v>33</v>
      </c>
      <c r="O40" s="21">
        <f t="shared" si="28"/>
        <v>97.058823529411768</v>
      </c>
      <c r="P40" s="1">
        <v>27</v>
      </c>
      <c r="Q40" s="21">
        <f t="shared" si="29"/>
        <v>96.428571428571431</v>
      </c>
      <c r="R40" s="1">
        <v>34</v>
      </c>
      <c r="S40" s="21">
        <f t="shared" si="30"/>
        <v>97.142857142857139</v>
      </c>
      <c r="T40" s="1">
        <v>26</v>
      </c>
      <c r="U40" s="21">
        <f t="shared" si="31"/>
        <v>74.285714285714292</v>
      </c>
      <c r="V40" s="1">
        <v>22</v>
      </c>
      <c r="W40" s="21">
        <f>V40/(28-5)*100</f>
        <v>95.652173913043484</v>
      </c>
      <c r="X40" s="1">
        <v>18</v>
      </c>
      <c r="Y40" s="21">
        <f t="shared" si="33"/>
        <v>51.428571428571423</v>
      </c>
      <c r="Z40" s="21">
        <v>33</v>
      </c>
      <c r="AA40" s="21">
        <f t="shared" si="34"/>
        <v>94.285714285714278</v>
      </c>
      <c r="AB40" s="21">
        <v>28</v>
      </c>
      <c r="AC40" s="21">
        <f t="shared" si="35"/>
        <v>100</v>
      </c>
      <c r="AD40" s="21">
        <v>29</v>
      </c>
      <c r="AE40" s="21">
        <f t="shared" si="36"/>
        <v>82.857142857142861</v>
      </c>
      <c r="AF40" s="21">
        <v>27</v>
      </c>
      <c r="AG40" s="21">
        <f t="shared" si="37"/>
        <v>96.428571428571431</v>
      </c>
      <c r="AH40" s="21">
        <v>28</v>
      </c>
      <c r="AI40" s="21">
        <f t="shared" si="38"/>
        <v>93.333333333333329</v>
      </c>
      <c r="AJ40" s="21"/>
      <c r="AK40" s="21"/>
      <c r="AL40" s="21"/>
      <c r="AM40" s="21"/>
      <c r="AN40" s="21"/>
      <c r="AO40" s="21"/>
      <c r="AP40" s="21"/>
      <c r="AQ40" s="21"/>
      <c r="AR40" s="21"/>
      <c r="AS40" s="26"/>
      <c r="AT40" s="21">
        <f t="shared" si="39"/>
        <v>90.381077551793666</v>
      </c>
      <c r="AU40" s="143"/>
      <c r="AV40" s="22"/>
      <c r="AW40" s="49"/>
      <c r="AX40" s="14"/>
      <c r="BA40" s="15"/>
      <c r="BC40" s="37"/>
    </row>
    <row r="41" spans="1:55" s="16" customFormat="1" ht="16.5" customHeight="1" x14ac:dyDescent="0.2">
      <c r="A41" s="50">
        <v>13</v>
      </c>
      <c r="B41" s="71">
        <v>18103049</v>
      </c>
      <c r="C41" s="19" t="s">
        <v>92</v>
      </c>
      <c r="D41" s="1">
        <v>35</v>
      </c>
      <c r="E41" s="1">
        <f t="shared" si="25"/>
        <v>100</v>
      </c>
      <c r="F41" s="1">
        <v>28</v>
      </c>
      <c r="G41" s="21">
        <f t="shared" si="40"/>
        <v>100</v>
      </c>
      <c r="H41" s="1">
        <v>34</v>
      </c>
      <c r="I41" s="21">
        <f t="shared" si="26"/>
        <v>97.142857142857139</v>
      </c>
      <c r="J41" s="1">
        <v>35</v>
      </c>
      <c r="K41" s="21">
        <f t="shared" si="3"/>
        <v>100</v>
      </c>
      <c r="L41" s="1">
        <v>27</v>
      </c>
      <c r="M41" s="21">
        <f t="shared" si="27"/>
        <v>100</v>
      </c>
      <c r="N41" s="1">
        <v>34</v>
      </c>
      <c r="O41" s="21">
        <f t="shared" si="28"/>
        <v>100</v>
      </c>
      <c r="P41" s="1">
        <v>23</v>
      </c>
      <c r="Q41" s="21">
        <f t="shared" si="29"/>
        <v>82.142857142857139</v>
      </c>
      <c r="R41" s="1">
        <v>35</v>
      </c>
      <c r="S41" s="21">
        <f t="shared" si="30"/>
        <v>100</v>
      </c>
      <c r="T41" s="1">
        <v>35</v>
      </c>
      <c r="U41" s="21">
        <f t="shared" si="31"/>
        <v>100</v>
      </c>
      <c r="V41" s="1">
        <v>28</v>
      </c>
      <c r="W41" s="21">
        <f t="shared" si="32"/>
        <v>100</v>
      </c>
      <c r="X41" s="1">
        <v>31</v>
      </c>
      <c r="Y41" s="21">
        <f t="shared" si="33"/>
        <v>88.571428571428569</v>
      </c>
      <c r="Z41" s="21">
        <v>34</v>
      </c>
      <c r="AA41" s="21">
        <f t="shared" si="34"/>
        <v>97.142857142857139</v>
      </c>
      <c r="AB41" s="21">
        <v>28</v>
      </c>
      <c r="AC41" s="21">
        <f t="shared" si="35"/>
        <v>100</v>
      </c>
      <c r="AD41" s="21">
        <v>33</v>
      </c>
      <c r="AE41" s="21">
        <f t="shared" si="36"/>
        <v>94.285714285714278</v>
      </c>
      <c r="AF41" s="21">
        <v>28</v>
      </c>
      <c r="AG41" s="21">
        <f t="shared" si="37"/>
        <v>100</v>
      </c>
      <c r="AH41" s="21">
        <v>30</v>
      </c>
      <c r="AI41" s="21">
        <f t="shared" si="38"/>
        <v>100</v>
      </c>
      <c r="AJ41" s="21"/>
      <c r="AK41" s="21"/>
      <c r="AL41" s="21"/>
      <c r="AM41" s="21"/>
      <c r="AN41" s="21"/>
      <c r="AO41" s="21"/>
      <c r="AP41" s="21"/>
      <c r="AQ41" s="21"/>
      <c r="AR41" s="21"/>
      <c r="AS41" s="26"/>
      <c r="AT41" s="21">
        <f t="shared" si="39"/>
        <v>97.455357142857139</v>
      </c>
      <c r="AU41" s="143"/>
      <c r="AV41" s="22"/>
      <c r="AW41" s="49"/>
      <c r="AX41" s="14"/>
      <c r="BA41" s="15"/>
      <c r="BC41" s="37"/>
    </row>
    <row r="42" spans="1:55" s="16" customFormat="1" ht="16.5" customHeight="1" x14ac:dyDescent="0.2">
      <c r="A42" s="50">
        <v>14</v>
      </c>
      <c r="B42" s="71">
        <v>18104006</v>
      </c>
      <c r="C42" s="69" t="s">
        <v>93</v>
      </c>
      <c r="D42" s="1">
        <v>35</v>
      </c>
      <c r="E42" s="1">
        <f t="shared" si="25"/>
        <v>100</v>
      </c>
      <c r="F42" s="1">
        <v>20</v>
      </c>
      <c r="G42" s="21">
        <f>F42/27*100</f>
        <v>74.074074074074076</v>
      </c>
      <c r="H42" s="1">
        <v>23</v>
      </c>
      <c r="I42" s="21">
        <f t="shared" si="26"/>
        <v>65.714285714285708</v>
      </c>
      <c r="J42" s="1">
        <v>25</v>
      </c>
      <c r="K42" s="21">
        <f t="shared" si="3"/>
        <v>71.428571428571431</v>
      </c>
      <c r="L42" s="1">
        <v>14</v>
      </c>
      <c r="M42" s="21">
        <f t="shared" si="27"/>
        <v>51.851851851851848</v>
      </c>
      <c r="N42" s="1">
        <v>16</v>
      </c>
      <c r="O42" s="21">
        <f t="shared" si="28"/>
        <v>47.058823529411761</v>
      </c>
      <c r="P42" s="1">
        <v>14</v>
      </c>
      <c r="Q42" s="21">
        <f t="shared" si="29"/>
        <v>50</v>
      </c>
      <c r="R42" s="1">
        <v>23</v>
      </c>
      <c r="S42" s="21">
        <f t="shared" si="30"/>
        <v>65.714285714285708</v>
      </c>
      <c r="T42" s="1">
        <v>18</v>
      </c>
      <c r="U42" s="21">
        <f t="shared" si="31"/>
        <v>51.428571428571423</v>
      </c>
      <c r="V42" s="1">
        <v>2</v>
      </c>
      <c r="W42" s="21">
        <f>V42/(28-20)*100</f>
        <v>25</v>
      </c>
      <c r="X42" s="1" t="s">
        <v>452</v>
      </c>
      <c r="Y42" s="21"/>
      <c r="Z42" s="21">
        <v>3</v>
      </c>
      <c r="AA42" s="21">
        <f t="shared" si="34"/>
        <v>8.5714285714285712</v>
      </c>
      <c r="AB42" s="21">
        <v>7</v>
      </c>
      <c r="AC42" s="21">
        <f t="shared" si="35"/>
        <v>25</v>
      </c>
      <c r="AD42" s="21">
        <v>17</v>
      </c>
      <c r="AE42" s="21">
        <f t="shared" si="36"/>
        <v>48.571428571428569</v>
      </c>
      <c r="AF42" s="21">
        <v>9</v>
      </c>
      <c r="AG42" s="21">
        <f t="shared" si="37"/>
        <v>32.142857142857146</v>
      </c>
      <c r="AH42" s="21">
        <v>6</v>
      </c>
      <c r="AI42" s="21">
        <f t="shared" si="38"/>
        <v>20</v>
      </c>
      <c r="AJ42" s="21"/>
      <c r="AK42" s="21"/>
      <c r="AL42" s="21"/>
      <c r="AM42" s="21"/>
      <c r="AN42" s="21"/>
      <c r="AO42" s="21"/>
      <c r="AP42" s="21"/>
      <c r="AQ42" s="21"/>
      <c r="AR42" s="21"/>
      <c r="AS42" s="26"/>
      <c r="AT42" s="21">
        <f t="shared" si="39"/>
        <v>49.103745201784413</v>
      </c>
      <c r="AU42" s="143"/>
      <c r="AV42" s="22"/>
      <c r="AW42" s="49"/>
      <c r="AX42" s="14"/>
      <c r="BA42" s="15"/>
      <c r="BC42" s="37"/>
    </row>
    <row r="43" spans="1:55" s="16" customFormat="1" ht="16.5" customHeight="1" x14ac:dyDescent="0.2">
      <c r="A43" s="50">
        <v>15</v>
      </c>
      <c r="B43" s="71">
        <v>18108011</v>
      </c>
      <c r="C43" s="19" t="s">
        <v>94</v>
      </c>
      <c r="D43" s="1">
        <v>35</v>
      </c>
      <c r="E43" s="1">
        <f t="shared" si="25"/>
        <v>100</v>
      </c>
      <c r="F43" s="1">
        <v>23</v>
      </c>
      <c r="G43" s="21">
        <f>F43/27*100</f>
        <v>85.18518518518519</v>
      </c>
      <c r="H43" s="1">
        <v>29</v>
      </c>
      <c r="I43" s="21">
        <f t="shared" si="26"/>
        <v>82.857142857142861</v>
      </c>
      <c r="J43" s="1">
        <v>29</v>
      </c>
      <c r="K43" s="21">
        <f t="shared" si="3"/>
        <v>82.857142857142861</v>
      </c>
      <c r="L43" s="1">
        <v>25</v>
      </c>
      <c r="M43" s="21">
        <f t="shared" si="27"/>
        <v>92.592592592592595</v>
      </c>
      <c r="N43" s="1">
        <v>25</v>
      </c>
      <c r="O43" s="21">
        <f t="shared" si="28"/>
        <v>73.529411764705884</v>
      </c>
      <c r="P43" s="1">
        <v>17</v>
      </c>
      <c r="Q43" s="21">
        <f t="shared" si="29"/>
        <v>60.714285714285708</v>
      </c>
      <c r="R43" s="1">
        <v>22</v>
      </c>
      <c r="S43" s="21">
        <f t="shared" si="30"/>
        <v>62.857142857142854</v>
      </c>
      <c r="T43" s="1">
        <v>17</v>
      </c>
      <c r="U43" s="21">
        <f t="shared" si="31"/>
        <v>48.571428571428569</v>
      </c>
      <c r="V43" s="1">
        <v>17</v>
      </c>
      <c r="W43" s="21">
        <f t="shared" si="32"/>
        <v>60.714285714285708</v>
      </c>
      <c r="X43" s="1">
        <v>23</v>
      </c>
      <c r="Y43" s="21">
        <f t="shared" si="33"/>
        <v>65.714285714285708</v>
      </c>
      <c r="Z43" s="21">
        <v>20</v>
      </c>
      <c r="AA43" s="21">
        <f t="shared" si="34"/>
        <v>57.142857142857139</v>
      </c>
      <c r="AB43" s="21">
        <v>20</v>
      </c>
      <c r="AC43" s="21">
        <f t="shared" si="35"/>
        <v>71.428571428571431</v>
      </c>
      <c r="AD43" s="21">
        <v>25</v>
      </c>
      <c r="AE43" s="21">
        <f t="shared" si="36"/>
        <v>71.428571428571431</v>
      </c>
      <c r="AF43" s="21">
        <v>11</v>
      </c>
      <c r="AG43" s="21">
        <f t="shared" si="37"/>
        <v>39.285714285714285</v>
      </c>
      <c r="AH43" s="21">
        <v>18</v>
      </c>
      <c r="AI43" s="21">
        <f t="shared" si="38"/>
        <v>60</v>
      </c>
      <c r="AJ43" s="21"/>
      <c r="AK43" s="21"/>
      <c r="AL43" s="21"/>
      <c r="AM43" s="21"/>
      <c r="AN43" s="21"/>
      <c r="AO43" s="21"/>
      <c r="AP43" s="21"/>
      <c r="AQ43" s="21"/>
      <c r="AR43" s="21"/>
      <c r="AS43" s="26"/>
      <c r="AT43" s="21">
        <f t="shared" si="39"/>
        <v>69.679913632119522</v>
      </c>
      <c r="AU43" s="143"/>
      <c r="AV43" s="22"/>
      <c r="AW43" s="49"/>
      <c r="AX43" s="14"/>
      <c r="BA43" s="15"/>
      <c r="BC43" s="37"/>
    </row>
    <row r="44" spans="1:55" s="16" customFormat="1" ht="16.5" customHeight="1" x14ac:dyDescent="0.2">
      <c r="A44" s="50">
        <v>16</v>
      </c>
      <c r="B44" s="71">
        <v>18108001</v>
      </c>
      <c r="C44" s="20" t="s">
        <v>95</v>
      </c>
      <c r="D44" s="1">
        <v>35</v>
      </c>
      <c r="E44" s="1">
        <f t="shared" si="25"/>
        <v>100</v>
      </c>
      <c r="F44" s="1">
        <v>28</v>
      </c>
      <c r="G44" s="21">
        <f t="shared" si="40"/>
        <v>100</v>
      </c>
      <c r="H44" s="1">
        <v>35</v>
      </c>
      <c r="I44" s="21">
        <f t="shared" si="26"/>
        <v>100</v>
      </c>
      <c r="J44" s="1">
        <v>35</v>
      </c>
      <c r="K44" s="21">
        <f t="shared" si="3"/>
        <v>100</v>
      </c>
      <c r="L44" s="1">
        <v>27</v>
      </c>
      <c r="M44" s="21">
        <f t="shared" si="27"/>
        <v>100</v>
      </c>
      <c r="N44" s="1">
        <v>33</v>
      </c>
      <c r="O44" s="21">
        <f t="shared" si="28"/>
        <v>97.058823529411768</v>
      </c>
      <c r="P44" s="1">
        <v>25</v>
      </c>
      <c r="Q44" s="21">
        <f t="shared" si="29"/>
        <v>89.285714285714292</v>
      </c>
      <c r="R44" s="1">
        <v>35</v>
      </c>
      <c r="S44" s="21">
        <f t="shared" si="30"/>
        <v>100</v>
      </c>
      <c r="T44" s="1">
        <v>29</v>
      </c>
      <c r="U44" s="21">
        <f t="shared" si="31"/>
        <v>82.857142857142861</v>
      </c>
      <c r="V44" s="1">
        <v>28</v>
      </c>
      <c r="W44" s="21">
        <f t="shared" si="32"/>
        <v>100</v>
      </c>
      <c r="X44" s="1">
        <v>32</v>
      </c>
      <c r="Y44" s="21">
        <f t="shared" si="33"/>
        <v>91.428571428571431</v>
      </c>
      <c r="Z44" s="21">
        <v>35</v>
      </c>
      <c r="AA44" s="21">
        <f t="shared" si="34"/>
        <v>100</v>
      </c>
      <c r="AB44" s="21">
        <v>27</v>
      </c>
      <c r="AC44" s="21">
        <f t="shared" si="35"/>
        <v>96.428571428571431</v>
      </c>
      <c r="AD44" s="21">
        <v>27</v>
      </c>
      <c r="AE44" s="21">
        <f t="shared" si="36"/>
        <v>77.142857142857153</v>
      </c>
      <c r="AF44" s="21">
        <v>17</v>
      </c>
      <c r="AG44" s="21">
        <f t="shared" si="37"/>
        <v>60.714285714285708</v>
      </c>
      <c r="AH44" s="21">
        <v>30</v>
      </c>
      <c r="AI44" s="21">
        <f t="shared" si="38"/>
        <v>100</v>
      </c>
      <c r="AJ44" s="21"/>
      <c r="AK44" s="21"/>
      <c r="AL44" s="21"/>
      <c r="AM44" s="21"/>
      <c r="AN44" s="21"/>
      <c r="AO44" s="21"/>
      <c r="AP44" s="21"/>
      <c r="AQ44" s="21"/>
      <c r="AR44" s="21"/>
      <c r="AS44" s="26"/>
      <c r="AT44" s="21">
        <f t="shared" si="39"/>
        <v>93.432247899159663</v>
      </c>
      <c r="AU44" s="143"/>
      <c r="AV44" s="22"/>
      <c r="AW44" s="49"/>
      <c r="AX44" s="14"/>
      <c r="BA44" s="15"/>
      <c r="BC44" s="37"/>
    </row>
    <row r="45" spans="1:55" s="16" customFormat="1" ht="16.5" customHeight="1" x14ac:dyDescent="0.2">
      <c r="A45" s="50">
        <v>17</v>
      </c>
      <c r="B45" s="71">
        <v>18102047</v>
      </c>
      <c r="C45" s="69" t="s">
        <v>96</v>
      </c>
      <c r="D45" s="1">
        <v>35</v>
      </c>
      <c r="E45" s="1">
        <f t="shared" si="25"/>
        <v>100</v>
      </c>
      <c r="F45" s="1">
        <v>27</v>
      </c>
      <c r="G45" s="21">
        <f>F45/27*100</f>
        <v>100</v>
      </c>
      <c r="H45" s="1">
        <v>30</v>
      </c>
      <c r="I45" s="21">
        <f>H45/(35-5)*100</f>
        <v>100</v>
      </c>
      <c r="J45" s="1">
        <v>35</v>
      </c>
      <c r="K45" s="21">
        <f t="shared" si="3"/>
        <v>100</v>
      </c>
      <c r="L45" s="1">
        <v>26</v>
      </c>
      <c r="M45" s="21">
        <f t="shared" si="27"/>
        <v>96.296296296296291</v>
      </c>
      <c r="N45" s="1">
        <v>32</v>
      </c>
      <c r="O45" s="21">
        <f t="shared" si="28"/>
        <v>94.117647058823522</v>
      </c>
      <c r="P45" s="1">
        <v>25</v>
      </c>
      <c r="Q45" s="21">
        <f t="shared" si="29"/>
        <v>89.285714285714292</v>
      </c>
      <c r="R45" s="1">
        <v>22</v>
      </c>
      <c r="S45" s="21">
        <f t="shared" si="30"/>
        <v>62.857142857142854</v>
      </c>
      <c r="T45" s="1">
        <v>34</v>
      </c>
      <c r="U45" s="21">
        <f t="shared" si="31"/>
        <v>97.142857142857139</v>
      </c>
      <c r="V45" s="1">
        <v>23</v>
      </c>
      <c r="W45" s="21">
        <f t="shared" si="32"/>
        <v>82.142857142857139</v>
      </c>
      <c r="X45" s="1">
        <v>34</v>
      </c>
      <c r="Y45" s="21">
        <f t="shared" si="33"/>
        <v>97.142857142857139</v>
      </c>
      <c r="Z45" s="21">
        <v>26</v>
      </c>
      <c r="AA45" s="21">
        <f>Z45/(35-9)*100</f>
        <v>100</v>
      </c>
      <c r="AB45" s="21">
        <v>16</v>
      </c>
      <c r="AC45" s="21">
        <f>AB45/(28-12)*100</f>
        <v>100</v>
      </c>
      <c r="AD45" s="21">
        <v>24</v>
      </c>
      <c r="AE45" s="21">
        <f t="shared" si="36"/>
        <v>68.571428571428569</v>
      </c>
      <c r="AF45" s="21">
        <v>15</v>
      </c>
      <c r="AG45" s="21">
        <f t="shared" si="37"/>
        <v>53.571428571428569</v>
      </c>
      <c r="AH45" s="21">
        <v>30</v>
      </c>
      <c r="AI45" s="21">
        <f t="shared" si="38"/>
        <v>100</v>
      </c>
      <c r="AJ45" s="21"/>
      <c r="AK45" s="21"/>
      <c r="AL45" s="21"/>
      <c r="AM45" s="21"/>
      <c r="AN45" s="21"/>
      <c r="AO45" s="21"/>
      <c r="AP45" s="21"/>
      <c r="AQ45" s="21"/>
      <c r="AR45" s="21"/>
      <c r="AS45" s="26"/>
      <c r="AT45" s="21">
        <f t="shared" si="39"/>
        <v>90.070514316837844</v>
      </c>
      <c r="AU45" s="143"/>
      <c r="AV45" s="22"/>
      <c r="AW45" s="49"/>
      <c r="AX45" s="14"/>
      <c r="BA45" s="15"/>
      <c r="BC45" s="37"/>
    </row>
    <row r="46" spans="1:55" s="16" customFormat="1" ht="16.5" customHeight="1" x14ac:dyDescent="0.2">
      <c r="A46" s="50">
        <v>18</v>
      </c>
      <c r="B46" s="71">
        <v>18101169</v>
      </c>
      <c r="C46" s="69" t="s">
        <v>97</v>
      </c>
      <c r="D46" s="1">
        <v>35</v>
      </c>
      <c r="E46" s="1">
        <f t="shared" si="25"/>
        <v>100</v>
      </c>
      <c r="F46" s="1">
        <v>27</v>
      </c>
      <c r="G46" s="21">
        <f>F46/27*100</f>
        <v>100</v>
      </c>
      <c r="H46" s="1">
        <v>35</v>
      </c>
      <c r="I46" s="21">
        <f t="shared" si="26"/>
        <v>100</v>
      </c>
      <c r="J46" s="1">
        <v>35</v>
      </c>
      <c r="K46" s="21">
        <f t="shared" si="3"/>
        <v>100</v>
      </c>
      <c r="L46" s="1">
        <v>26</v>
      </c>
      <c r="M46" s="21">
        <f t="shared" si="27"/>
        <v>96.296296296296291</v>
      </c>
      <c r="N46" s="1">
        <v>32</v>
      </c>
      <c r="O46" s="21">
        <f t="shared" si="28"/>
        <v>94.117647058823522</v>
      </c>
      <c r="P46" s="1">
        <v>26</v>
      </c>
      <c r="Q46" s="21">
        <f t="shared" si="29"/>
        <v>92.857142857142861</v>
      </c>
      <c r="R46" s="1">
        <v>32</v>
      </c>
      <c r="S46" s="21">
        <f t="shared" si="30"/>
        <v>91.428571428571431</v>
      </c>
      <c r="T46" s="1">
        <v>25</v>
      </c>
      <c r="U46" s="21">
        <f t="shared" si="31"/>
        <v>71.428571428571431</v>
      </c>
      <c r="V46" s="1">
        <v>25</v>
      </c>
      <c r="W46" s="21">
        <f t="shared" si="32"/>
        <v>89.285714285714292</v>
      </c>
      <c r="X46" s="1">
        <v>30</v>
      </c>
      <c r="Y46" s="21">
        <f t="shared" si="33"/>
        <v>85.714285714285708</v>
      </c>
      <c r="Z46" s="21">
        <v>31</v>
      </c>
      <c r="AA46" s="21">
        <f t="shared" si="34"/>
        <v>88.571428571428569</v>
      </c>
      <c r="AB46" s="21">
        <v>20</v>
      </c>
      <c r="AC46" s="21">
        <f t="shared" si="35"/>
        <v>71.428571428571431</v>
      </c>
      <c r="AD46" s="21">
        <v>26</v>
      </c>
      <c r="AE46" s="21">
        <f t="shared" si="36"/>
        <v>74.285714285714292</v>
      </c>
      <c r="AF46" s="21">
        <v>10</v>
      </c>
      <c r="AG46" s="21">
        <f t="shared" si="37"/>
        <v>35.714285714285715</v>
      </c>
      <c r="AH46" s="21">
        <v>17</v>
      </c>
      <c r="AI46" s="21">
        <f t="shared" si="38"/>
        <v>56.666666666666664</v>
      </c>
      <c r="AJ46" s="21"/>
      <c r="AK46" s="21"/>
      <c r="AL46" s="21"/>
      <c r="AM46" s="21"/>
      <c r="AN46" s="21"/>
      <c r="AO46" s="21"/>
      <c r="AP46" s="21"/>
      <c r="AQ46" s="21"/>
      <c r="AR46" s="21"/>
      <c r="AS46" s="26"/>
      <c r="AT46" s="21">
        <f t="shared" si="39"/>
        <v>84.237180983504516</v>
      </c>
      <c r="AU46" s="143"/>
      <c r="AV46" s="22"/>
      <c r="AW46" s="49"/>
      <c r="AX46" s="14"/>
      <c r="BA46" s="15"/>
      <c r="BC46" s="37"/>
    </row>
    <row r="47" spans="1:55" s="16" customFormat="1" ht="16.5" customHeight="1" x14ac:dyDescent="0.2">
      <c r="A47" s="50">
        <v>19</v>
      </c>
      <c r="B47" s="71">
        <v>18101081</v>
      </c>
      <c r="C47" s="69" t="s">
        <v>98</v>
      </c>
      <c r="D47" s="1">
        <v>35</v>
      </c>
      <c r="E47" s="1">
        <f t="shared" si="25"/>
        <v>100</v>
      </c>
      <c r="F47" s="1">
        <v>24</v>
      </c>
      <c r="G47" s="21">
        <f>F47/27*100</f>
        <v>88.888888888888886</v>
      </c>
      <c r="H47" s="1">
        <v>29</v>
      </c>
      <c r="I47" s="21">
        <f>H47/(35-2)*100</f>
        <v>87.878787878787875</v>
      </c>
      <c r="J47" s="1">
        <v>30</v>
      </c>
      <c r="K47" s="21">
        <f t="shared" si="3"/>
        <v>85.714285714285708</v>
      </c>
      <c r="L47" s="1">
        <v>24</v>
      </c>
      <c r="M47" s="21">
        <f t="shared" si="27"/>
        <v>88.888888888888886</v>
      </c>
      <c r="N47" s="1">
        <v>30</v>
      </c>
      <c r="O47" s="21">
        <f t="shared" si="28"/>
        <v>88.235294117647058</v>
      </c>
      <c r="P47" s="1">
        <v>23</v>
      </c>
      <c r="Q47" s="21">
        <f t="shared" si="29"/>
        <v>82.142857142857139</v>
      </c>
      <c r="R47" s="1">
        <v>28</v>
      </c>
      <c r="S47" s="21">
        <f t="shared" si="30"/>
        <v>80</v>
      </c>
      <c r="T47" s="1">
        <v>20</v>
      </c>
      <c r="U47" s="21">
        <f t="shared" si="31"/>
        <v>57.142857142857139</v>
      </c>
      <c r="V47" s="1">
        <v>21</v>
      </c>
      <c r="W47" s="21">
        <f t="shared" si="32"/>
        <v>75</v>
      </c>
      <c r="X47" s="1">
        <v>26</v>
      </c>
      <c r="Y47" s="21">
        <f t="shared" si="33"/>
        <v>74.285714285714292</v>
      </c>
      <c r="Z47" s="21">
        <v>23</v>
      </c>
      <c r="AA47" s="21">
        <f t="shared" si="34"/>
        <v>65.714285714285708</v>
      </c>
      <c r="AB47" s="21">
        <v>12</v>
      </c>
      <c r="AC47" s="21">
        <f t="shared" si="35"/>
        <v>42.857142857142854</v>
      </c>
      <c r="AD47" s="21">
        <v>23</v>
      </c>
      <c r="AE47" s="21">
        <f t="shared" si="36"/>
        <v>65.714285714285708</v>
      </c>
      <c r="AF47" s="21">
        <v>10</v>
      </c>
      <c r="AG47" s="21">
        <f t="shared" si="37"/>
        <v>35.714285714285715</v>
      </c>
      <c r="AH47" s="21">
        <v>14</v>
      </c>
      <c r="AI47" s="21">
        <f t="shared" si="38"/>
        <v>46.666666666666664</v>
      </c>
      <c r="AJ47" s="21"/>
      <c r="AK47" s="21"/>
      <c r="AL47" s="21"/>
      <c r="AM47" s="21"/>
      <c r="AN47" s="21"/>
      <c r="AO47" s="21"/>
      <c r="AP47" s="21"/>
      <c r="AQ47" s="21"/>
      <c r="AR47" s="21"/>
      <c r="AS47" s="26"/>
      <c r="AT47" s="21">
        <f t="shared" si="39"/>
        <v>72.802765045412087</v>
      </c>
      <c r="AU47" s="143"/>
      <c r="AV47" s="22"/>
      <c r="AW47" s="49"/>
      <c r="AX47" s="14"/>
      <c r="BA47" s="15"/>
      <c r="BC47" s="37"/>
    </row>
    <row r="48" spans="1:55" s="16" customFormat="1" ht="16.5" customHeight="1" x14ac:dyDescent="0.2">
      <c r="A48" s="99">
        <v>20</v>
      </c>
      <c r="B48" s="100">
        <v>18101150</v>
      </c>
      <c r="C48" s="101" t="s">
        <v>99</v>
      </c>
      <c r="D48" s="102">
        <v>35</v>
      </c>
      <c r="E48" s="102">
        <f t="shared" si="25"/>
        <v>100</v>
      </c>
      <c r="F48" s="102">
        <v>22</v>
      </c>
      <c r="G48" s="103">
        <f>F48/27*100</f>
        <v>81.481481481481481</v>
      </c>
      <c r="H48" s="102">
        <v>19</v>
      </c>
      <c r="I48" s="103">
        <f>H48/(35-6)*100</f>
        <v>65.517241379310349</v>
      </c>
      <c r="J48" s="102">
        <v>19</v>
      </c>
      <c r="K48" s="103">
        <f t="shared" si="3"/>
        <v>54.285714285714285</v>
      </c>
      <c r="L48" s="102">
        <v>3</v>
      </c>
      <c r="M48" s="103">
        <f t="shared" si="27"/>
        <v>11.111111111111111</v>
      </c>
      <c r="N48" s="102"/>
      <c r="O48" s="103"/>
      <c r="P48" s="102"/>
      <c r="Q48" s="103"/>
      <c r="R48" s="104"/>
      <c r="S48" s="138"/>
      <c r="T48" s="102"/>
      <c r="U48" s="103"/>
      <c r="V48" s="102"/>
      <c r="W48" s="103"/>
      <c r="X48" s="102"/>
      <c r="Y48" s="103"/>
      <c r="Z48" s="138"/>
      <c r="AA48" s="138"/>
      <c r="AB48" s="138"/>
      <c r="AC48" s="138"/>
      <c r="AD48" s="138"/>
      <c r="AE48" s="138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53"/>
      <c r="AT48" s="103"/>
      <c r="AU48" s="143"/>
      <c r="AV48" s="22"/>
      <c r="AW48" s="49"/>
      <c r="AX48" s="14"/>
      <c r="BA48" s="15"/>
      <c r="BC48" s="37"/>
    </row>
    <row r="49" spans="1:55" s="16" customFormat="1" ht="16.5" customHeight="1" x14ac:dyDescent="0.2">
      <c r="A49" s="54"/>
      <c r="B49" s="7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98"/>
      <c r="N49" s="14"/>
      <c r="O49" s="127"/>
      <c r="P49" s="40"/>
      <c r="Q49" s="127"/>
      <c r="R49" s="14"/>
      <c r="S49" s="98"/>
      <c r="T49" s="40"/>
      <c r="U49" s="127"/>
      <c r="V49" s="40"/>
      <c r="W49" s="127"/>
      <c r="X49" s="40"/>
      <c r="Y49" s="127"/>
      <c r="Z49" s="98"/>
      <c r="AA49" s="98"/>
      <c r="AB49" s="98"/>
      <c r="AC49" s="98"/>
      <c r="AD49" s="98"/>
      <c r="AE49" s="98"/>
      <c r="AF49" s="127"/>
      <c r="AG49" s="127"/>
      <c r="AH49" s="127"/>
      <c r="AI49" s="127"/>
      <c r="AJ49" s="127"/>
      <c r="AK49" s="127"/>
      <c r="AL49" s="127"/>
      <c r="AM49" s="127"/>
      <c r="AN49" s="127"/>
      <c r="AO49" s="127"/>
      <c r="AP49" s="127"/>
      <c r="AQ49" s="127"/>
      <c r="AR49" s="127"/>
      <c r="AS49" s="127"/>
      <c r="AT49" s="127"/>
      <c r="AU49" s="143"/>
      <c r="AV49" s="22"/>
      <c r="AW49" s="49"/>
      <c r="AX49" s="14"/>
      <c r="BA49" s="15"/>
      <c r="BC49" s="37"/>
    </row>
    <row r="50" spans="1:55" s="16" customFormat="1" ht="16.5" customHeight="1" x14ac:dyDescent="0.2">
      <c r="A50" s="54"/>
      <c r="B50" s="74"/>
      <c r="C50" s="156"/>
      <c r="D50" s="14"/>
      <c r="E50" s="14"/>
      <c r="F50" s="14"/>
      <c r="G50" s="14"/>
      <c r="H50" s="14"/>
      <c r="I50" s="14"/>
      <c r="J50" s="14"/>
      <c r="K50" s="14"/>
      <c r="L50" s="14"/>
      <c r="M50" s="98"/>
      <c r="N50" s="14"/>
      <c r="O50" s="127"/>
      <c r="P50" s="40"/>
      <c r="Q50" s="127"/>
      <c r="R50" s="14"/>
      <c r="S50" s="98"/>
      <c r="T50" s="40"/>
      <c r="U50" s="127"/>
      <c r="V50" s="40"/>
      <c r="W50" s="127"/>
      <c r="X50" s="40"/>
      <c r="Y50" s="127"/>
      <c r="Z50" s="98"/>
      <c r="AA50" s="98"/>
      <c r="AB50" s="98"/>
      <c r="AC50" s="98"/>
      <c r="AD50" s="98"/>
      <c r="AE50" s="98"/>
      <c r="AF50" s="127"/>
      <c r="AG50" s="127"/>
      <c r="AH50" s="127"/>
      <c r="AI50" s="127"/>
      <c r="AJ50" s="127"/>
      <c r="AK50" s="127"/>
      <c r="AL50" s="127"/>
      <c r="AM50" s="127"/>
      <c r="AN50" s="127"/>
      <c r="AO50" s="127"/>
      <c r="AP50" s="127"/>
      <c r="AQ50" s="127"/>
      <c r="AR50" s="127"/>
      <c r="AS50" s="127"/>
      <c r="AT50" s="127"/>
      <c r="AU50" s="143"/>
      <c r="AV50" s="22"/>
      <c r="AW50" s="49"/>
      <c r="AX50" s="14"/>
      <c r="BA50" s="15"/>
      <c r="BC50" s="37"/>
    </row>
    <row r="51" spans="1:55" s="16" customFormat="1" ht="16.5" customHeight="1" x14ac:dyDescent="0.2">
      <c r="A51" s="54"/>
      <c r="B51" s="54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92"/>
      <c r="N51" s="55"/>
      <c r="O51" s="85"/>
      <c r="P51" s="76"/>
      <c r="Q51" s="85"/>
      <c r="R51" s="55"/>
      <c r="S51" s="92"/>
      <c r="T51" s="76"/>
      <c r="U51" s="85"/>
      <c r="V51" s="76"/>
      <c r="W51" s="85"/>
      <c r="X51" s="76"/>
      <c r="Y51" s="85"/>
      <c r="Z51" s="92"/>
      <c r="AA51" s="92"/>
      <c r="AB51" s="92"/>
      <c r="AC51" s="92"/>
      <c r="AD51" s="92"/>
      <c r="AE51" s="92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85"/>
      <c r="AS51" s="85"/>
      <c r="AT51" s="85"/>
      <c r="AU51" s="87"/>
      <c r="AV51" s="22"/>
      <c r="AW51" s="49"/>
      <c r="AX51" s="14"/>
      <c r="BA51" s="15"/>
      <c r="BC51" s="37"/>
    </row>
    <row r="52" spans="1:55" s="16" customFormat="1" ht="16.5" customHeight="1" x14ac:dyDescent="0.2">
      <c r="A52" s="50">
        <v>1</v>
      </c>
      <c r="B52" s="71">
        <v>18104003</v>
      </c>
      <c r="C52" s="19" t="s">
        <v>100</v>
      </c>
      <c r="D52" s="1">
        <v>35</v>
      </c>
      <c r="E52" s="1">
        <f>D52/35*100</f>
        <v>100</v>
      </c>
      <c r="F52" s="1">
        <v>27</v>
      </c>
      <c r="G52" s="21">
        <f t="shared" si="40"/>
        <v>96.428571428571431</v>
      </c>
      <c r="H52" s="1">
        <v>33</v>
      </c>
      <c r="I52" s="21">
        <f t="shared" ref="I52:I72" si="41">H52/35*100</f>
        <v>94.285714285714278</v>
      </c>
      <c r="J52" s="1">
        <v>29</v>
      </c>
      <c r="K52" s="21">
        <f t="shared" si="3"/>
        <v>82.857142857142861</v>
      </c>
      <c r="L52" s="1">
        <v>17</v>
      </c>
      <c r="M52" s="21">
        <f t="shared" ref="M52:M72" si="42">L52/27*100</f>
        <v>62.962962962962962</v>
      </c>
      <c r="N52" s="1">
        <v>27</v>
      </c>
      <c r="O52" s="21">
        <f t="shared" ref="O52:O70" si="43">N52/34*100</f>
        <v>79.411764705882348</v>
      </c>
      <c r="P52" s="1">
        <v>13</v>
      </c>
      <c r="Q52" s="21">
        <f t="shared" ref="Q52:Q70" si="44">P52/28*100</f>
        <v>46.428571428571431</v>
      </c>
      <c r="R52" s="1">
        <v>14</v>
      </c>
      <c r="S52" s="21">
        <f t="shared" ref="S52:S70" si="45">R52/35*100</f>
        <v>40</v>
      </c>
      <c r="T52" s="1">
        <v>16</v>
      </c>
      <c r="U52" s="21">
        <f t="shared" ref="U52:U70" si="46">T52/35*100</f>
        <v>45.714285714285715</v>
      </c>
      <c r="V52" s="1">
        <v>12</v>
      </c>
      <c r="W52" s="21">
        <f t="shared" ref="W52:W70" si="47">V52/28*100</f>
        <v>42.857142857142854</v>
      </c>
      <c r="X52" s="1">
        <v>15</v>
      </c>
      <c r="Y52" s="21">
        <f t="shared" ref="Y52:Y70" si="48">X52/35*100</f>
        <v>42.857142857142854</v>
      </c>
      <c r="Z52" s="21">
        <f>15+1</f>
        <v>16</v>
      </c>
      <c r="AA52" s="21">
        <f>Z52/(35-10)*100</f>
        <v>64</v>
      </c>
      <c r="AB52" s="21">
        <v>19</v>
      </c>
      <c r="AC52" s="21">
        <f>AB52/(28-9)*100</f>
        <v>100</v>
      </c>
      <c r="AD52" s="21">
        <v>25</v>
      </c>
      <c r="AE52" s="21">
        <f t="shared" ref="AE52:AE70" si="49">AD52/35*100</f>
        <v>71.428571428571431</v>
      </c>
      <c r="AF52" s="21">
        <v>18</v>
      </c>
      <c r="AG52" s="21">
        <f t="shared" ref="AG52:AG70" si="50">AF52/28*100</f>
        <v>64.285714285714292</v>
      </c>
      <c r="AH52" s="21">
        <v>13</v>
      </c>
      <c r="AI52" s="21">
        <f t="shared" ref="AI52:AI70" si="51">AH52/30*100</f>
        <v>43.333333333333336</v>
      </c>
      <c r="AJ52" s="21"/>
      <c r="AK52" s="21"/>
      <c r="AL52" s="21"/>
      <c r="AM52" s="21"/>
      <c r="AN52" s="21"/>
      <c r="AO52" s="21"/>
      <c r="AP52" s="21"/>
      <c r="AQ52" s="21"/>
      <c r="AR52" s="21"/>
      <c r="AS52" s="26"/>
      <c r="AT52" s="21">
        <f t="shared" ref="AT52:AT70" si="52">AVERAGE(Q52,S52,U52,W52,Y52,AA52,AC52,AE52,AG52,AI52,AK52,AM52,AO52,AQ52,AS52,O52,M52,K52,I52,G52,E52)</f>
        <v>67.303182384064741</v>
      </c>
      <c r="AU52" s="145" t="s">
        <v>101</v>
      </c>
      <c r="AV52" s="22"/>
      <c r="AW52" s="49"/>
      <c r="AX52" s="14"/>
      <c r="BA52" s="15"/>
      <c r="BC52" s="37"/>
    </row>
    <row r="53" spans="1:55" s="109" customFormat="1" ht="16.5" customHeight="1" x14ac:dyDescent="0.2">
      <c r="A53" s="99">
        <v>2</v>
      </c>
      <c r="B53" s="100">
        <v>18101018</v>
      </c>
      <c r="C53" s="101" t="s">
        <v>102</v>
      </c>
      <c r="D53" s="102">
        <v>35</v>
      </c>
      <c r="E53" s="102">
        <f>D53/35*100</f>
        <v>100</v>
      </c>
      <c r="F53" s="102">
        <v>11</v>
      </c>
      <c r="G53" s="103">
        <f t="shared" si="40"/>
        <v>39.285714285714285</v>
      </c>
      <c r="H53" s="102">
        <v>20</v>
      </c>
      <c r="I53" s="103">
        <f t="shared" si="41"/>
        <v>57.142857142857139</v>
      </c>
      <c r="J53" s="102">
        <v>9</v>
      </c>
      <c r="K53" s="103">
        <f t="shared" si="3"/>
        <v>25.714285714285712</v>
      </c>
      <c r="L53" s="102">
        <v>7</v>
      </c>
      <c r="M53" s="103">
        <f t="shared" si="42"/>
        <v>25.925925925925924</v>
      </c>
      <c r="N53" s="102">
        <v>8</v>
      </c>
      <c r="O53" s="103">
        <f t="shared" si="43"/>
        <v>23.52941176470588</v>
      </c>
      <c r="P53" s="102">
        <v>3</v>
      </c>
      <c r="Q53" s="103">
        <f t="shared" si="44"/>
        <v>10.714285714285714</v>
      </c>
      <c r="R53" s="102">
        <v>1</v>
      </c>
      <c r="S53" s="103">
        <f t="shared" si="45"/>
        <v>2.8571428571428572</v>
      </c>
      <c r="T53" s="102">
        <v>35</v>
      </c>
      <c r="U53" s="103">
        <f t="shared" si="46"/>
        <v>100</v>
      </c>
      <c r="V53" s="102">
        <v>0</v>
      </c>
      <c r="W53" s="103">
        <f t="shared" si="47"/>
        <v>0</v>
      </c>
      <c r="X53" s="102">
        <v>3</v>
      </c>
      <c r="Y53" s="103">
        <f t="shared" si="48"/>
        <v>8.5714285714285712</v>
      </c>
      <c r="Z53" s="103">
        <v>3</v>
      </c>
      <c r="AA53" s="103">
        <f t="shared" ref="AA53:AA70" si="53">Z53/35*100</f>
        <v>8.5714285714285712</v>
      </c>
      <c r="AB53" s="103">
        <v>8</v>
      </c>
      <c r="AC53" s="103">
        <f t="shared" ref="AC53:AC70" si="54">AB53/28*100</f>
        <v>28.571428571428569</v>
      </c>
      <c r="AD53" s="103">
        <v>14</v>
      </c>
      <c r="AE53" s="103">
        <f t="shared" si="49"/>
        <v>40</v>
      </c>
      <c r="AF53" s="103">
        <v>1</v>
      </c>
      <c r="AG53" s="103">
        <f t="shared" si="50"/>
        <v>3.5714285714285712</v>
      </c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53"/>
      <c r="AT53" s="103">
        <f t="shared" si="52"/>
        <v>31.630355846042118</v>
      </c>
      <c r="AU53" s="146"/>
      <c r="AV53" s="106"/>
      <c r="AW53" s="107"/>
      <c r="AX53" s="108"/>
      <c r="BA53" s="110"/>
      <c r="BC53" s="111"/>
    </row>
    <row r="54" spans="1:55" s="16" customFormat="1" ht="16.5" customHeight="1" x14ac:dyDescent="0.2">
      <c r="A54" s="50">
        <v>3</v>
      </c>
      <c r="B54" s="71">
        <v>18101047</v>
      </c>
      <c r="C54" s="69" t="s">
        <v>103</v>
      </c>
      <c r="D54" s="1">
        <v>35</v>
      </c>
      <c r="E54" s="1">
        <f t="shared" ref="E54:E72" si="55">D54/35*100</f>
        <v>100</v>
      </c>
      <c r="F54" s="1">
        <v>28</v>
      </c>
      <c r="G54" s="21">
        <f t="shared" si="40"/>
        <v>100</v>
      </c>
      <c r="H54" s="1">
        <v>34</v>
      </c>
      <c r="I54" s="21">
        <f>H54/(35-1)*100</f>
        <v>100</v>
      </c>
      <c r="J54" s="1">
        <v>35</v>
      </c>
      <c r="K54" s="21">
        <f t="shared" si="3"/>
        <v>100</v>
      </c>
      <c r="L54" s="1">
        <v>26</v>
      </c>
      <c r="M54" s="21">
        <f t="shared" si="42"/>
        <v>96.296296296296291</v>
      </c>
      <c r="N54" s="1">
        <v>33</v>
      </c>
      <c r="O54" s="21">
        <f t="shared" si="43"/>
        <v>97.058823529411768</v>
      </c>
      <c r="P54" s="1">
        <v>20</v>
      </c>
      <c r="Q54" s="21">
        <f t="shared" si="44"/>
        <v>71.428571428571431</v>
      </c>
      <c r="R54" s="1">
        <v>34</v>
      </c>
      <c r="S54" s="21">
        <f t="shared" si="45"/>
        <v>97.142857142857139</v>
      </c>
      <c r="T54" s="1">
        <v>35</v>
      </c>
      <c r="U54" s="21">
        <f t="shared" si="46"/>
        <v>100</v>
      </c>
      <c r="V54" s="1">
        <v>20</v>
      </c>
      <c r="W54" s="21">
        <f t="shared" si="47"/>
        <v>71.428571428571431</v>
      </c>
      <c r="X54" s="1">
        <v>29</v>
      </c>
      <c r="Y54" s="21">
        <f t="shared" si="48"/>
        <v>82.857142857142861</v>
      </c>
      <c r="Z54" s="21">
        <v>32</v>
      </c>
      <c r="AA54" s="21">
        <f t="shared" si="53"/>
        <v>91.428571428571431</v>
      </c>
      <c r="AB54" s="21">
        <v>15</v>
      </c>
      <c r="AC54" s="21">
        <f t="shared" si="54"/>
        <v>53.571428571428569</v>
      </c>
      <c r="AD54" s="21">
        <v>16</v>
      </c>
      <c r="AE54" s="21">
        <f t="shared" si="49"/>
        <v>45.714285714285715</v>
      </c>
      <c r="AF54" s="21">
        <v>22</v>
      </c>
      <c r="AG54" s="21">
        <f t="shared" si="50"/>
        <v>78.571428571428569</v>
      </c>
      <c r="AH54" s="21">
        <v>22</v>
      </c>
      <c r="AI54" s="21">
        <f t="shared" si="51"/>
        <v>73.333333333333329</v>
      </c>
      <c r="AJ54" s="21"/>
      <c r="AK54" s="21"/>
      <c r="AL54" s="21"/>
      <c r="AM54" s="21"/>
      <c r="AN54" s="21"/>
      <c r="AO54" s="21"/>
      <c r="AP54" s="21"/>
      <c r="AQ54" s="21"/>
      <c r="AR54" s="21"/>
      <c r="AS54" s="26"/>
      <c r="AT54" s="21">
        <f t="shared" si="52"/>
        <v>84.926956893868663</v>
      </c>
      <c r="AU54" s="143"/>
      <c r="AV54" s="22"/>
      <c r="AW54" s="49"/>
      <c r="AX54" s="14"/>
      <c r="BA54" s="15"/>
      <c r="BC54" s="37"/>
    </row>
    <row r="55" spans="1:55" s="16" customFormat="1" ht="16.5" customHeight="1" x14ac:dyDescent="0.2">
      <c r="A55" s="50">
        <v>4</v>
      </c>
      <c r="B55" s="71">
        <v>18101214</v>
      </c>
      <c r="C55" s="60" t="s">
        <v>461</v>
      </c>
      <c r="D55" s="97"/>
      <c r="E55" s="97"/>
      <c r="F55" s="84"/>
      <c r="G55" s="86"/>
      <c r="H55" s="1">
        <v>31</v>
      </c>
      <c r="I55" s="21">
        <f>H55/35*100</f>
        <v>88.571428571428569</v>
      </c>
      <c r="J55" s="1">
        <v>35</v>
      </c>
      <c r="K55" s="21">
        <f>J55/35*100</f>
        <v>100</v>
      </c>
      <c r="L55" s="1">
        <v>23</v>
      </c>
      <c r="M55" s="21">
        <f>L55/27*100</f>
        <v>85.18518518518519</v>
      </c>
      <c r="N55" s="93">
        <v>25</v>
      </c>
      <c r="O55" s="94">
        <f t="shared" si="43"/>
        <v>73.529411764705884</v>
      </c>
      <c r="P55" s="93">
        <v>23</v>
      </c>
      <c r="Q55" s="94">
        <f t="shared" si="44"/>
        <v>82.142857142857139</v>
      </c>
      <c r="R55" s="1">
        <v>32</v>
      </c>
      <c r="S55" s="21">
        <f t="shared" si="45"/>
        <v>91.428571428571431</v>
      </c>
      <c r="T55" s="1">
        <v>32</v>
      </c>
      <c r="U55" s="21">
        <f t="shared" si="46"/>
        <v>91.428571428571431</v>
      </c>
      <c r="V55" s="93">
        <v>21</v>
      </c>
      <c r="W55" s="94">
        <f t="shared" si="47"/>
        <v>75</v>
      </c>
      <c r="X55" s="1">
        <v>27</v>
      </c>
      <c r="Y55" s="21">
        <f t="shared" si="48"/>
        <v>77.142857142857153</v>
      </c>
      <c r="Z55" s="21">
        <v>33</v>
      </c>
      <c r="AA55" s="21">
        <f t="shared" si="53"/>
        <v>94.285714285714278</v>
      </c>
      <c r="AB55" s="21">
        <v>23</v>
      </c>
      <c r="AC55" s="21">
        <f t="shared" si="54"/>
        <v>82.142857142857139</v>
      </c>
      <c r="AD55" s="21">
        <v>23</v>
      </c>
      <c r="AE55" s="21">
        <f t="shared" si="49"/>
        <v>65.714285714285708</v>
      </c>
      <c r="AF55" s="21">
        <v>8</v>
      </c>
      <c r="AG55" s="21">
        <f t="shared" si="50"/>
        <v>28.571428571428569</v>
      </c>
      <c r="AH55" s="21">
        <v>30</v>
      </c>
      <c r="AI55" s="21">
        <f t="shared" si="51"/>
        <v>100</v>
      </c>
      <c r="AJ55" s="21"/>
      <c r="AK55" s="21"/>
      <c r="AL55" s="21"/>
      <c r="AM55" s="21"/>
      <c r="AN55" s="21"/>
      <c r="AO55" s="21"/>
      <c r="AP55" s="21"/>
      <c r="AQ55" s="21"/>
      <c r="AR55" s="21"/>
      <c r="AS55" s="26"/>
      <c r="AT55" s="21">
        <f t="shared" si="52"/>
        <v>81.08165488417589</v>
      </c>
      <c r="AU55" s="143"/>
      <c r="AV55" s="22"/>
      <c r="AW55" s="49"/>
      <c r="AX55" s="14"/>
      <c r="BA55" s="15"/>
      <c r="BC55" s="37"/>
    </row>
    <row r="56" spans="1:55" s="16" customFormat="1" ht="16.5" customHeight="1" x14ac:dyDescent="0.2">
      <c r="A56" s="50">
        <v>5</v>
      </c>
      <c r="B56" s="36">
        <v>18101204</v>
      </c>
      <c r="C56" s="19" t="s">
        <v>104</v>
      </c>
      <c r="D56" s="1">
        <v>27</v>
      </c>
      <c r="E56" s="1">
        <f>D56/27*100</f>
        <v>100</v>
      </c>
      <c r="F56" s="1">
        <v>28</v>
      </c>
      <c r="G56" s="21">
        <f t="shared" si="40"/>
        <v>100</v>
      </c>
      <c r="H56" s="1">
        <v>34</v>
      </c>
      <c r="I56" s="21">
        <f t="shared" si="41"/>
        <v>97.142857142857139</v>
      </c>
      <c r="J56" s="1">
        <v>35</v>
      </c>
      <c r="K56" s="21">
        <f t="shared" si="3"/>
        <v>100</v>
      </c>
      <c r="L56" s="1">
        <v>27</v>
      </c>
      <c r="M56" s="21">
        <f t="shared" si="42"/>
        <v>100</v>
      </c>
      <c r="N56" s="1">
        <v>30</v>
      </c>
      <c r="O56" s="21">
        <f t="shared" si="43"/>
        <v>88.235294117647058</v>
      </c>
      <c r="P56" s="1">
        <v>28</v>
      </c>
      <c r="Q56" s="21">
        <f t="shared" si="44"/>
        <v>100</v>
      </c>
      <c r="R56" s="1">
        <v>35</v>
      </c>
      <c r="S56" s="21">
        <f t="shared" si="45"/>
        <v>100</v>
      </c>
      <c r="T56" s="1">
        <v>35</v>
      </c>
      <c r="U56" s="21">
        <f t="shared" si="46"/>
        <v>100</v>
      </c>
      <c r="V56" s="1">
        <v>24</v>
      </c>
      <c r="W56" s="21">
        <f t="shared" si="47"/>
        <v>85.714285714285708</v>
      </c>
      <c r="X56" s="1">
        <v>35</v>
      </c>
      <c r="Y56" s="21">
        <f t="shared" si="48"/>
        <v>100</v>
      </c>
      <c r="Z56" s="21">
        <v>35</v>
      </c>
      <c r="AA56" s="21">
        <f t="shared" si="53"/>
        <v>100</v>
      </c>
      <c r="AB56" s="21">
        <v>28</v>
      </c>
      <c r="AC56" s="21">
        <f t="shared" si="54"/>
        <v>100</v>
      </c>
      <c r="AD56" s="21">
        <v>34</v>
      </c>
      <c r="AE56" s="21">
        <f t="shared" si="49"/>
        <v>97.142857142857139</v>
      </c>
      <c r="AF56" s="21">
        <v>23</v>
      </c>
      <c r="AG56" s="21">
        <f t="shared" si="50"/>
        <v>82.142857142857139</v>
      </c>
      <c r="AH56" s="21">
        <v>30</v>
      </c>
      <c r="AI56" s="21">
        <f t="shared" si="51"/>
        <v>100</v>
      </c>
      <c r="AJ56" s="21"/>
      <c r="AK56" s="21"/>
      <c r="AL56" s="21"/>
      <c r="AM56" s="21"/>
      <c r="AN56" s="21"/>
      <c r="AO56" s="21"/>
      <c r="AP56" s="21"/>
      <c r="AQ56" s="21"/>
      <c r="AR56" s="21"/>
      <c r="AS56" s="26"/>
      <c r="AT56" s="21">
        <f t="shared" si="52"/>
        <v>96.898634453781511</v>
      </c>
      <c r="AU56" s="143"/>
      <c r="AV56" s="22"/>
      <c r="AW56" s="49"/>
      <c r="AX56" s="14"/>
      <c r="BA56" s="15"/>
      <c r="BC56" s="37"/>
    </row>
    <row r="57" spans="1:55" s="16" customFormat="1" ht="16.5" customHeight="1" x14ac:dyDescent="0.2">
      <c r="A57" s="50">
        <v>6</v>
      </c>
      <c r="B57" s="71">
        <v>18101161</v>
      </c>
      <c r="C57" s="69" t="s">
        <v>105</v>
      </c>
      <c r="D57" s="1">
        <v>35</v>
      </c>
      <c r="E57" s="1">
        <f t="shared" si="55"/>
        <v>100</v>
      </c>
      <c r="F57" s="1">
        <v>28</v>
      </c>
      <c r="G57" s="21">
        <f t="shared" si="40"/>
        <v>100</v>
      </c>
      <c r="H57" s="1">
        <v>35</v>
      </c>
      <c r="I57" s="21">
        <f t="shared" si="41"/>
        <v>100</v>
      </c>
      <c r="J57" s="1">
        <v>35</v>
      </c>
      <c r="K57" s="21">
        <f t="shared" si="3"/>
        <v>100</v>
      </c>
      <c r="L57" s="1">
        <v>24</v>
      </c>
      <c r="M57" s="21">
        <f t="shared" si="42"/>
        <v>88.888888888888886</v>
      </c>
      <c r="N57" s="1">
        <v>34</v>
      </c>
      <c r="O57" s="21">
        <f t="shared" si="43"/>
        <v>100</v>
      </c>
      <c r="P57" s="1">
        <v>26</v>
      </c>
      <c r="Q57" s="21">
        <f t="shared" si="44"/>
        <v>92.857142857142861</v>
      </c>
      <c r="R57" s="1">
        <v>34</v>
      </c>
      <c r="S57" s="21">
        <f t="shared" si="45"/>
        <v>97.142857142857139</v>
      </c>
      <c r="T57" s="1">
        <v>25</v>
      </c>
      <c r="U57" s="21">
        <f t="shared" si="46"/>
        <v>71.428571428571431</v>
      </c>
      <c r="V57" s="1">
        <v>21</v>
      </c>
      <c r="W57" s="21">
        <f t="shared" si="47"/>
        <v>75</v>
      </c>
      <c r="X57" s="1">
        <v>33</v>
      </c>
      <c r="Y57" s="21">
        <f t="shared" si="48"/>
        <v>94.285714285714278</v>
      </c>
      <c r="Z57" s="21">
        <v>35</v>
      </c>
      <c r="AA57" s="21">
        <f t="shared" si="53"/>
        <v>100</v>
      </c>
      <c r="AB57" s="21">
        <v>28</v>
      </c>
      <c r="AC57" s="21">
        <f t="shared" si="54"/>
        <v>100</v>
      </c>
      <c r="AD57" s="21">
        <v>32</v>
      </c>
      <c r="AE57" s="21">
        <f t="shared" si="49"/>
        <v>91.428571428571431</v>
      </c>
      <c r="AF57" s="21">
        <v>25</v>
      </c>
      <c r="AG57" s="21">
        <f t="shared" si="50"/>
        <v>89.285714285714292</v>
      </c>
      <c r="AH57" s="21">
        <v>30</v>
      </c>
      <c r="AI57" s="21">
        <f t="shared" si="51"/>
        <v>100</v>
      </c>
      <c r="AJ57" s="21"/>
      <c r="AK57" s="21"/>
      <c r="AL57" s="21"/>
      <c r="AM57" s="21"/>
      <c r="AN57" s="21"/>
      <c r="AO57" s="21"/>
      <c r="AP57" s="21"/>
      <c r="AQ57" s="21"/>
      <c r="AR57" s="21"/>
      <c r="AS57" s="26"/>
      <c r="AT57" s="21">
        <f t="shared" si="52"/>
        <v>93.76984126984128</v>
      </c>
      <c r="AU57" s="143"/>
      <c r="AV57" s="22"/>
      <c r="AW57" s="49"/>
      <c r="AX57" s="14"/>
      <c r="BA57" s="15"/>
      <c r="BC57" s="37"/>
    </row>
    <row r="58" spans="1:55" s="16" customFormat="1" ht="16.5" customHeight="1" x14ac:dyDescent="0.2">
      <c r="A58" s="50">
        <v>7</v>
      </c>
      <c r="B58" s="71">
        <v>18103056</v>
      </c>
      <c r="C58" s="69" t="s">
        <v>106</v>
      </c>
      <c r="D58" s="1">
        <v>35</v>
      </c>
      <c r="E58" s="1">
        <f t="shared" si="55"/>
        <v>100</v>
      </c>
      <c r="F58" s="1">
        <v>28</v>
      </c>
      <c r="G58" s="21">
        <f t="shared" si="40"/>
        <v>100</v>
      </c>
      <c r="H58" s="1">
        <v>34</v>
      </c>
      <c r="I58" s="21">
        <f t="shared" si="41"/>
        <v>97.142857142857139</v>
      </c>
      <c r="J58" s="1">
        <v>34</v>
      </c>
      <c r="K58" s="21">
        <f t="shared" si="3"/>
        <v>97.142857142857139</v>
      </c>
      <c r="L58" s="1">
        <v>27</v>
      </c>
      <c r="M58" s="21">
        <f t="shared" si="42"/>
        <v>100</v>
      </c>
      <c r="N58" s="1">
        <v>34</v>
      </c>
      <c r="O58" s="21">
        <f t="shared" si="43"/>
        <v>100</v>
      </c>
      <c r="P58" s="1">
        <v>27</v>
      </c>
      <c r="Q58" s="21">
        <f t="shared" si="44"/>
        <v>96.428571428571431</v>
      </c>
      <c r="R58" s="1">
        <v>35</v>
      </c>
      <c r="S58" s="21">
        <f t="shared" si="45"/>
        <v>100</v>
      </c>
      <c r="T58" s="1">
        <v>35</v>
      </c>
      <c r="U58" s="21">
        <f t="shared" si="46"/>
        <v>100</v>
      </c>
      <c r="V58" s="1">
        <v>27</v>
      </c>
      <c r="W58" s="21">
        <f t="shared" si="47"/>
        <v>96.428571428571431</v>
      </c>
      <c r="X58" s="1">
        <v>35</v>
      </c>
      <c r="Y58" s="21">
        <f t="shared" si="48"/>
        <v>100</v>
      </c>
      <c r="Z58" s="21">
        <v>33</v>
      </c>
      <c r="AA58" s="21">
        <f t="shared" si="53"/>
        <v>94.285714285714278</v>
      </c>
      <c r="AB58" s="21">
        <v>28</v>
      </c>
      <c r="AC58" s="21">
        <f t="shared" si="54"/>
        <v>100</v>
      </c>
      <c r="AD58" s="21">
        <v>35</v>
      </c>
      <c r="AE58" s="21">
        <f t="shared" si="49"/>
        <v>100</v>
      </c>
      <c r="AF58" s="21">
        <v>26</v>
      </c>
      <c r="AG58" s="21">
        <f t="shared" si="50"/>
        <v>92.857142857142861</v>
      </c>
      <c r="AH58" s="21">
        <v>30</v>
      </c>
      <c r="AI58" s="21">
        <f t="shared" si="51"/>
        <v>100</v>
      </c>
      <c r="AJ58" s="21"/>
      <c r="AK58" s="21"/>
      <c r="AL58" s="21"/>
      <c r="AM58" s="21"/>
      <c r="AN58" s="21"/>
      <c r="AO58" s="21"/>
      <c r="AP58" s="21"/>
      <c r="AQ58" s="21"/>
      <c r="AR58" s="21"/>
      <c r="AS58" s="26"/>
      <c r="AT58" s="21">
        <f t="shared" si="52"/>
        <v>98.392857142857139</v>
      </c>
      <c r="AU58" s="143"/>
      <c r="AV58" s="22"/>
      <c r="AW58" s="49"/>
      <c r="AX58" s="14"/>
      <c r="BA58" s="15"/>
      <c r="BC58" s="37"/>
    </row>
    <row r="59" spans="1:55" s="16" customFormat="1" ht="16.5" customHeight="1" x14ac:dyDescent="0.2">
      <c r="A59" s="50">
        <v>8</v>
      </c>
      <c r="B59" s="71">
        <v>18102037</v>
      </c>
      <c r="C59" s="69" t="s">
        <v>107</v>
      </c>
      <c r="D59" s="1">
        <v>35</v>
      </c>
      <c r="E59" s="1">
        <f t="shared" si="55"/>
        <v>100</v>
      </c>
      <c r="F59" s="1">
        <v>27</v>
      </c>
      <c r="G59" s="21">
        <f t="shared" si="40"/>
        <v>96.428571428571431</v>
      </c>
      <c r="H59" s="1">
        <v>35</v>
      </c>
      <c r="I59" s="21">
        <f t="shared" si="41"/>
        <v>100</v>
      </c>
      <c r="J59" s="1">
        <v>34</v>
      </c>
      <c r="K59" s="21">
        <f t="shared" si="3"/>
        <v>97.142857142857139</v>
      </c>
      <c r="L59" s="1">
        <v>26</v>
      </c>
      <c r="M59" s="21">
        <f t="shared" si="42"/>
        <v>96.296296296296291</v>
      </c>
      <c r="N59" s="1">
        <v>28</v>
      </c>
      <c r="O59" s="21">
        <f t="shared" si="43"/>
        <v>82.35294117647058</v>
      </c>
      <c r="P59" s="1">
        <v>25</v>
      </c>
      <c r="Q59" s="21">
        <f t="shared" si="44"/>
        <v>89.285714285714292</v>
      </c>
      <c r="R59" s="1">
        <v>35</v>
      </c>
      <c r="S59" s="21">
        <f t="shared" si="45"/>
        <v>100</v>
      </c>
      <c r="T59" s="1">
        <v>26</v>
      </c>
      <c r="U59" s="21">
        <f t="shared" si="46"/>
        <v>74.285714285714292</v>
      </c>
      <c r="V59" s="1">
        <v>11</v>
      </c>
      <c r="W59" s="21">
        <f t="shared" si="47"/>
        <v>39.285714285714285</v>
      </c>
      <c r="X59" s="1">
        <v>30</v>
      </c>
      <c r="Y59" s="21">
        <f t="shared" si="48"/>
        <v>85.714285714285708</v>
      </c>
      <c r="Z59" s="21">
        <v>30</v>
      </c>
      <c r="AA59" s="21">
        <f t="shared" si="53"/>
        <v>85.714285714285708</v>
      </c>
      <c r="AB59" s="21">
        <v>24</v>
      </c>
      <c r="AC59" s="21">
        <f t="shared" si="54"/>
        <v>85.714285714285708</v>
      </c>
      <c r="AD59" s="21">
        <v>31</v>
      </c>
      <c r="AE59" s="21">
        <f t="shared" si="49"/>
        <v>88.571428571428569</v>
      </c>
      <c r="AF59" s="21">
        <v>27</v>
      </c>
      <c r="AG59" s="21">
        <f t="shared" si="50"/>
        <v>96.428571428571431</v>
      </c>
      <c r="AH59" s="21">
        <v>30</v>
      </c>
      <c r="AI59" s="21">
        <f t="shared" si="51"/>
        <v>100</v>
      </c>
      <c r="AJ59" s="21"/>
      <c r="AK59" s="21"/>
      <c r="AL59" s="21"/>
      <c r="AM59" s="21"/>
      <c r="AN59" s="21"/>
      <c r="AO59" s="21"/>
      <c r="AP59" s="21"/>
      <c r="AQ59" s="21"/>
      <c r="AR59" s="21"/>
      <c r="AS59" s="26"/>
      <c r="AT59" s="21">
        <f t="shared" si="52"/>
        <v>88.576291627762217</v>
      </c>
      <c r="AU59" s="143"/>
      <c r="AV59" s="22"/>
      <c r="AW59" s="49"/>
      <c r="AX59" s="14"/>
      <c r="BA59" s="15"/>
      <c r="BC59" s="37"/>
    </row>
    <row r="60" spans="1:55" s="16" customFormat="1" ht="16.5" customHeight="1" x14ac:dyDescent="0.2">
      <c r="A60" s="50">
        <v>9</v>
      </c>
      <c r="B60" s="71">
        <v>18103019</v>
      </c>
      <c r="C60" s="69" t="s">
        <v>108</v>
      </c>
      <c r="D60" s="1">
        <v>35</v>
      </c>
      <c r="E60" s="1">
        <f t="shared" si="55"/>
        <v>100</v>
      </c>
      <c r="F60" s="1">
        <v>28</v>
      </c>
      <c r="G60" s="21">
        <f t="shared" si="40"/>
        <v>100</v>
      </c>
      <c r="H60" s="1">
        <v>35</v>
      </c>
      <c r="I60" s="21">
        <f t="shared" si="41"/>
        <v>100</v>
      </c>
      <c r="J60" s="1">
        <v>35</v>
      </c>
      <c r="K60" s="21">
        <f t="shared" si="3"/>
        <v>100</v>
      </c>
      <c r="L60" s="1">
        <v>27</v>
      </c>
      <c r="M60" s="21">
        <f t="shared" si="42"/>
        <v>100</v>
      </c>
      <c r="N60" s="1">
        <v>34</v>
      </c>
      <c r="O60" s="21">
        <f t="shared" si="43"/>
        <v>100</v>
      </c>
      <c r="P60" s="1">
        <v>28</v>
      </c>
      <c r="Q60" s="21">
        <f t="shared" si="44"/>
        <v>100</v>
      </c>
      <c r="R60" s="1">
        <v>35</v>
      </c>
      <c r="S60" s="21">
        <f t="shared" si="45"/>
        <v>100</v>
      </c>
      <c r="T60" s="1">
        <v>35</v>
      </c>
      <c r="U60" s="21">
        <f t="shared" si="46"/>
        <v>100</v>
      </c>
      <c r="V60" s="1">
        <v>24</v>
      </c>
      <c r="W60" s="21">
        <f t="shared" si="47"/>
        <v>85.714285714285708</v>
      </c>
      <c r="X60" s="1">
        <v>33</v>
      </c>
      <c r="Y60" s="21">
        <f t="shared" si="48"/>
        <v>94.285714285714278</v>
      </c>
      <c r="Z60" s="21">
        <v>35</v>
      </c>
      <c r="AA60" s="21">
        <f t="shared" si="53"/>
        <v>100</v>
      </c>
      <c r="AB60" s="21">
        <v>23</v>
      </c>
      <c r="AC60" s="21">
        <f t="shared" si="54"/>
        <v>82.142857142857139</v>
      </c>
      <c r="AD60" s="21">
        <v>35</v>
      </c>
      <c r="AE60" s="21">
        <f t="shared" si="49"/>
        <v>100</v>
      </c>
      <c r="AF60" s="21">
        <v>25</v>
      </c>
      <c r="AG60" s="21">
        <f t="shared" si="50"/>
        <v>89.285714285714292</v>
      </c>
      <c r="AH60" s="21">
        <v>30</v>
      </c>
      <c r="AI60" s="21">
        <f t="shared" si="51"/>
        <v>100</v>
      </c>
      <c r="AJ60" s="21"/>
      <c r="AK60" s="21"/>
      <c r="AL60" s="21"/>
      <c r="AM60" s="21"/>
      <c r="AN60" s="21"/>
      <c r="AO60" s="21"/>
      <c r="AP60" s="21"/>
      <c r="AQ60" s="21"/>
      <c r="AR60" s="21"/>
      <c r="AS60" s="26"/>
      <c r="AT60" s="21">
        <f t="shared" si="52"/>
        <v>96.964285714285722</v>
      </c>
      <c r="AU60" s="143"/>
      <c r="AV60" s="22"/>
      <c r="AW60" s="49"/>
      <c r="AX60" s="14"/>
      <c r="BA60" s="15"/>
      <c r="BC60" s="37"/>
    </row>
    <row r="61" spans="1:55" s="16" customFormat="1" ht="16.5" customHeight="1" x14ac:dyDescent="0.2">
      <c r="A61" s="50">
        <v>10</v>
      </c>
      <c r="B61" s="71">
        <v>18103043</v>
      </c>
      <c r="C61" s="69" t="s">
        <v>109</v>
      </c>
      <c r="D61" s="1">
        <v>35</v>
      </c>
      <c r="E61" s="1">
        <f t="shared" si="55"/>
        <v>100</v>
      </c>
      <c r="F61" s="1">
        <v>24</v>
      </c>
      <c r="G61" s="21">
        <f t="shared" si="40"/>
        <v>85.714285714285708</v>
      </c>
      <c r="H61" s="1">
        <v>30</v>
      </c>
      <c r="I61" s="21">
        <f t="shared" si="41"/>
        <v>85.714285714285708</v>
      </c>
      <c r="J61" s="1">
        <v>23</v>
      </c>
      <c r="K61" s="21">
        <f t="shared" si="3"/>
        <v>65.714285714285708</v>
      </c>
      <c r="L61" s="1">
        <v>18</v>
      </c>
      <c r="M61" s="21">
        <f t="shared" si="42"/>
        <v>66.666666666666657</v>
      </c>
      <c r="N61" s="1">
        <v>26</v>
      </c>
      <c r="O61" s="21">
        <f t="shared" si="43"/>
        <v>76.470588235294116</v>
      </c>
      <c r="P61" s="1">
        <v>25</v>
      </c>
      <c r="Q61" s="21">
        <f t="shared" si="44"/>
        <v>89.285714285714292</v>
      </c>
      <c r="R61" s="1">
        <v>21</v>
      </c>
      <c r="S61" s="21">
        <f t="shared" si="45"/>
        <v>60</v>
      </c>
      <c r="T61" s="1">
        <v>23</v>
      </c>
      <c r="U61" s="21">
        <f t="shared" si="46"/>
        <v>65.714285714285708</v>
      </c>
      <c r="V61" s="1">
        <v>15</v>
      </c>
      <c r="W61" s="21">
        <f t="shared" si="47"/>
        <v>53.571428571428569</v>
      </c>
      <c r="X61" s="1">
        <v>19</v>
      </c>
      <c r="Y61" s="21">
        <f t="shared" si="48"/>
        <v>54.285714285714285</v>
      </c>
      <c r="Z61" s="21">
        <v>33</v>
      </c>
      <c r="AA61" s="21">
        <f t="shared" si="53"/>
        <v>94.285714285714278</v>
      </c>
      <c r="AB61" s="21">
        <v>9</v>
      </c>
      <c r="AC61" s="21">
        <f t="shared" si="54"/>
        <v>32.142857142857146</v>
      </c>
      <c r="AD61" s="21">
        <v>35</v>
      </c>
      <c r="AE61" s="21">
        <f t="shared" si="49"/>
        <v>100</v>
      </c>
      <c r="AF61" s="21">
        <v>9</v>
      </c>
      <c r="AG61" s="21">
        <f t="shared" si="50"/>
        <v>32.142857142857146</v>
      </c>
      <c r="AH61" s="21">
        <v>30</v>
      </c>
      <c r="AI61" s="21">
        <f t="shared" si="51"/>
        <v>100</v>
      </c>
      <c r="AJ61" s="21"/>
      <c r="AK61" s="21"/>
      <c r="AL61" s="21"/>
      <c r="AM61" s="21"/>
      <c r="AN61" s="21"/>
      <c r="AO61" s="21"/>
      <c r="AP61" s="21"/>
      <c r="AQ61" s="21"/>
      <c r="AR61" s="21"/>
      <c r="AS61" s="26"/>
      <c r="AT61" s="21">
        <f t="shared" si="52"/>
        <v>72.606792717086819</v>
      </c>
      <c r="AU61" s="143"/>
      <c r="AV61" s="22"/>
      <c r="AW61" s="49"/>
      <c r="AX61" s="14"/>
      <c r="BA61" s="15"/>
      <c r="BC61" s="37"/>
    </row>
    <row r="62" spans="1:55" s="16" customFormat="1" ht="16.5" customHeight="1" x14ac:dyDescent="0.2">
      <c r="A62" s="50">
        <v>11</v>
      </c>
      <c r="B62" s="71">
        <v>18101028</v>
      </c>
      <c r="C62" s="69" t="s">
        <v>110</v>
      </c>
      <c r="D62" s="1">
        <v>35</v>
      </c>
      <c r="E62" s="1">
        <f t="shared" si="55"/>
        <v>100</v>
      </c>
      <c r="F62" s="1">
        <v>27</v>
      </c>
      <c r="G62" s="21">
        <f t="shared" si="40"/>
        <v>96.428571428571431</v>
      </c>
      <c r="H62" s="1">
        <v>30</v>
      </c>
      <c r="I62" s="21">
        <f>H62/(35-1)*100</f>
        <v>88.235294117647058</v>
      </c>
      <c r="J62" s="1">
        <v>34</v>
      </c>
      <c r="K62" s="21">
        <f t="shared" si="3"/>
        <v>97.142857142857139</v>
      </c>
      <c r="L62" s="1">
        <v>26</v>
      </c>
      <c r="M62" s="21">
        <f t="shared" si="42"/>
        <v>96.296296296296291</v>
      </c>
      <c r="N62" s="1">
        <v>34</v>
      </c>
      <c r="O62" s="21">
        <f t="shared" si="43"/>
        <v>100</v>
      </c>
      <c r="P62" s="1">
        <v>27</v>
      </c>
      <c r="Q62" s="21">
        <f t="shared" si="44"/>
        <v>96.428571428571431</v>
      </c>
      <c r="R62" s="1">
        <v>35</v>
      </c>
      <c r="S62" s="21">
        <f t="shared" si="45"/>
        <v>100</v>
      </c>
      <c r="T62" s="1">
        <v>35</v>
      </c>
      <c r="U62" s="21">
        <f t="shared" si="46"/>
        <v>100</v>
      </c>
      <c r="V62" s="1">
        <v>25</v>
      </c>
      <c r="W62" s="21">
        <f t="shared" si="47"/>
        <v>89.285714285714292</v>
      </c>
      <c r="X62" s="1">
        <v>27</v>
      </c>
      <c r="Y62" s="21">
        <f t="shared" si="48"/>
        <v>77.142857142857153</v>
      </c>
      <c r="Z62" s="21">
        <v>34</v>
      </c>
      <c r="AA62" s="21">
        <f t="shared" si="53"/>
        <v>97.142857142857139</v>
      </c>
      <c r="AB62" s="21">
        <v>26</v>
      </c>
      <c r="AC62" s="21">
        <f t="shared" si="54"/>
        <v>92.857142857142861</v>
      </c>
      <c r="AD62" s="21">
        <v>31</v>
      </c>
      <c r="AE62" s="21">
        <f t="shared" si="49"/>
        <v>88.571428571428569</v>
      </c>
      <c r="AF62" s="21">
        <v>21</v>
      </c>
      <c r="AG62" s="21">
        <f t="shared" si="50"/>
        <v>75</v>
      </c>
      <c r="AH62" s="21">
        <v>28</v>
      </c>
      <c r="AI62" s="21">
        <f t="shared" si="51"/>
        <v>93.333333333333329</v>
      </c>
      <c r="AJ62" s="21"/>
      <c r="AK62" s="21"/>
      <c r="AL62" s="21"/>
      <c r="AM62" s="21"/>
      <c r="AN62" s="21"/>
      <c r="AO62" s="21"/>
      <c r="AP62" s="21"/>
      <c r="AQ62" s="21"/>
      <c r="AR62" s="21"/>
      <c r="AS62" s="26"/>
      <c r="AT62" s="21">
        <f t="shared" si="52"/>
        <v>92.99155773420479</v>
      </c>
      <c r="AU62" s="143"/>
      <c r="AV62" s="22"/>
      <c r="AW62" s="49"/>
      <c r="AX62" s="14"/>
      <c r="BA62" s="15"/>
      <c r="BC62" s="37"/>
    </row>
    <row r="63" spans="1:55" s="16" customFormat="1" ht="16.5" customHeight="1" x14ac:dyDescent="0.2">
      <c r="A63" s="50">
        <v>12</v>
      </c>
      <c r="B63" s="71">
        <v>18101165</v>
      </c>
      <c r="C63" s="20" t="s">
        <v>111</v>
      </c>
      <c r="D63" s="1">
        <v>35</v>
      </c>
      <c r="E63" s="1">
        <f t="shared" si="55"/>
        <v>100</v>
      </c>
      <c r="F63" s="1">
        <v>27</v>
      </c>
      <c r="G63" s="21">
        <f t="shared" si="40"/>
        <v>96.428571428571431</v>
      </c>
      <c r="H63" s="1">
        <v>30</v>
      </c>
      <c r="I63" s="21">
        <f t="shared" si="41"/>
        <v>85.714285714285708</v>
      </c>
      <c r="J63" s="1">
        <v>31</v>
      </c>
      <c r="K63" s="21">
        <f t="shared" si="3"/>
        <v>88.571428571428569</v>
      </c>
      <c r="L63" s="1">
        <v>22</v>
      </c>
      <c r="M63" s="21">
        <f t="shared" si="42"/>
        <v>81.481481481481481</v>
      </c>
      <c r="N63" s="1">
        <v>30</v>
      </c>
      <c r="O63" s="21">
        <f t="shared" si="43"/>
        <v>88.235294117647058</v>
      </c>
      <c r="P63" s="1">
        <v>24</v>
      </c>
      <c r="Q63" s="21">
        <f t="shared" si="44"/>
        <v>85.714285714285708</v>
      </c>
      <c r="R63" s="1">
        <v>30</v>
      </c>
      <c r="S63" s="21">
        <f t="shared" si="45"/>
        <v>85.714285714285708</v>
      </c>
      <c r="T63" s="1">
        <v>25</v>
      </c>
      <c r="U63" s="21">
        <f t="shared" si="46"/>
        <v>71.428571428571431</v>
      </c>
      <c r="V63" s="1">
        <v>23</v>
      </c>
      <c r="W63" s="21">
        <f t="shared" si="47"/>
        <v>82.142857142857139</v>
      </c>
      <c r="X63" s="1">
        <v>9</v>
      </c>
      <c r="Y63" s="21">
        <f t="shared" si="48"/>
        <v>25.714285714285712</v>
      </c>
      <c r="Z63" s="21">
        <v>32</v>
      </c>
      <c r="AA63" s="21">
        <f t="shared" si="53"/>
        <v>91.428571428571431</v>
      </c>
      <c r="AB63" s="21">
        <v>27</v>
      </c>
      <c r="AC63" s="21">
        <f t="shared" si="54"/>
        <v>96.428571428571431</v>
      </c>
      <c r="AD63" s="21">
        <v>27</v>
      </c>
      <c r="AE63" s="21">
        <f t="shared" si="49"/>
        <v>77.142857142857153</v>
      </c>
      <c r="AF63" s="21">
        <v>21</v>
      </c>
      <c r="AG63" s="21">
        <f t="shared" si="50"/>
        <v>75</v>
      </c>
      <c r="AH63" s="21">
        <v>25</v>
      </c>
      <c r="AI63" s="21">
        <f t="shared" si="51"/>
        <v>83.333333333333343</v>
      </c>
      <c r="AJ63" s="21"/>
      <c r="AK63" s="21"/>
      <c r="AL63" s="21"/>
      <c r="AM63" s="21"/>
      <c r="AN63" s="21"/>
      <c r="AO63" s="21"/>
      <c r="AP63" s="21"/>
      <c r="AQ63" s="21"/>
      <c r="AR63" s="21"/>
      <c r="AS63" s="26"/>
      <c r="AT63" s="21">
        <f t="shared" si="52"/>
        <v>82.154917522564588</v>
      </c>
      <c r="AU63" s="143"/>
      <c r="AV63" s="22"/>
      <c r="AW63" s="49"/>
      <c r="AX63" s="14"/>
      <c r="BA63" s="15"/>
      <c r="BC63" s="37"/>
    </row>
    <row r="64" spans="1:55" s="16" customFormat="1" ht="16.5" customHeight="1" x14ac:dyDescent="0.2">
      <c r="A64" s="50">
        <v>13</v>
      </c>
      <c r="B64" s="36">
        <v>18101203</v>
      </c>
      <c r="C64" s="19" t="s">
        <v>112</v>
      </c>
      <c r="D64" s="1">
        <v>27</v>
      </c>
      <c r="E64" s="1">
        <f>D64/27*100</f>
        <v>100</v>
      </c>
      <c r="F64" s="1">
        <v>26</v>
      </c>
      <c r="G64" s="21">
        <f t="shared" si="40"/>
        <v>92.857142857142861</v>
      </c>
      <c r="H64" s="1">
        <v>31</v>
      </c>
      <c r="I64" s="21">
        <f t="shared" si="41"/>
        <v>88.571428571428569</v>
      </c>
      <c r="J64" s="1">
        <v>32</v>
      </c>
      <c r="K64" s="21">
        <f t="shared" si="3"/>
        <v>91.428571428571431</v>
      </c>
      <c r="L64" s="1">
        <v>26</v>
      </c>
      <c r="M64" s="21">
        <f t="shared" si="42"/>
        <v>96.296296296296291</v>
      </c>
      <c r="N64" s="1">
        <v>34</v>
      </c>
      <c r="O64" s="21">
        <f t="shared" si="43"/>
        <v>100</v>
      </c>
      <c r="P64" s="1">
        <v>27</v>
      </c>
      <c r="Q64" s="21">
        <f t="shared" si="44"/>
        <v>96.428571428571431</v>
      </c>
      <c r="R64" s="1">
        <v>34</v>
      </c>
      <c r="S64" s="21">
        <f t="shared" si="45"/>
        <v>97.142857142857139</v>
      </c>
      <c r="T64" s="1">
        <v>33</v>
      </c>
      <c r="U64" s="21">
        <f t="shared" si="46"/>
        <v>94.285714285714278</v>
      </c>
      <c r="V64" s="1">
        <v>26</v>
      </c>
      <c r="W64" s="21">
        <f t="shared" si="47"/>
        <v>92.857142857142861</v>
      </c>
      <c r="X64" s="1">
        <v>31</v>
      </c>
      <c r="Y64" s="21">
        <f t="shared" si="48"/>
        <v>88.571428571428569</v>
      </c>
      <c r="Z64" s="21">
        <v>32</v>
      </c>
      <c r="AA64" s="21">
        <f t="shared" si="53"/>
        <v>91.428571428571431</v>
      </c>
      <c r="AB64" s="21">
        <v>26</v>
      </c>
      <c r="AC64" s="21">
        <f t="shared" si="54"/>
        <v>92.857142857142861</v>
      </c>
      <c r="AD64" s="21">
        <v>33</v>
      </c>
      <c r="AE64" s="21">
        <f t="shared" si="49"/>
        <v>94.285714285714278</v>
      </c>
      <c r="AF64" s="21">
        <v>23</v>
      </c>
      <c r="AG64" s="21">
        <f t="shared" si="50"/>
        <v>82.142857142857139</v>
      </c>
      <c r="AH64" s="21">
        <v>27</v>
      </c>
      <c r="AI64" s="21">
        <f t="shared" si="51"/>
        <v>90</v>
      </c>
      <c r="AJ64" s="21"/>
      <c r="AK64" s="21"/>
      <c r="AL64" s="21"/>
      <c r="AM64" s="21"/>
      <c r="AN64" s="21"/>
      <c r="AO64" s="21"/>
      <c r="AP64" s="21"/>
      <c r="AQ64" s="21"/>
      <c r="AR64" s="21"/>
      <c r="AS64" s="26"/>
      <c r="AT64" s="21">
        <f t="shared" si="52"/>
        <v>93.07208994708995</v>
      </c>
      <c r="AU64" s="143"/>
      <c r="AV64" s="22"/>
      <c r="AW64" s="49"/>
      <c r="AX64" s="14"/>
      <c r="BA64" s="15"/>
      <c r="BC64" s="37"/>
    </row>
    <row r="65" spans="1:55" s="16" customFormat="1" ht="16.5" customHeight="1" x14ac:dyDescent="0.2">
      <c r="A65" s="50">
        <v>14</v>
      </c>
      <c r="B65" s="71">
        <v>18101179</v>
      </c>
      <c r="C65" s="19" t="s">
        <v>113</v>
      </c>
      <c r="D65" s="1">
        <v>35</v>
      </c>
      <c r="E65" s="1">
        <f t="shared" si="55"/>
        <v>100</v>
      </c>
      <c r="F65" s="1">
        <v>27</v>
      </c>
      <c r="G65" s="21">
        <f t="shared" si="40"/>
        <v>96.428571428571431</v>
      </c>
      <c r="H65" s="1">
        <v>32</v>
      </c>
      <c r="I65" s="21">
        <f t="shared" si="41"/>
        <v>91.428571428571431</v>
      </c>
      <c r="J65" s="1">
        <v>32</v>
      </c>
      <c r="K65" s="21">
        <f t="shared" si="3"/>
        <v>91.428571428571431</v>
      </c>
      <c r="L65" s="1">
        <v>26</v>
      </c>
      <c r="M65" s="21">
        <f t="shared" si="42"/>
        <v>96.296296296296291</v>
      </c>
      <c r="N65" s="1">
        <v>31</v>
      </c>
      <c r="O65" s="21">
        <f t="shared" si="43"/>
        <v>91.17647058823529</v>
      </c>
      <c r="P65" s="1">
        <v>23</v>
      </c>
      <c r="Q65" s="21">
        <f t="shared" si="44"/>
        <v>82.142857142857139</v>
      </c>
      <c r="R65" s="1">
        <v>34</v>
      </c>
      <c r="S65" s="21">
        <f t="shared" si="45"/>
        <v>97.142857142857139</v>
      </c>
      <c r="T65" s="1">
        <v>27</v>
      </c>
      <c r="U65" s="21">
        <f t="shared" si="46"/>
        <v>77.142857142857153</v>
      </c>
      <c r="V65" s="1">
        <v>27</v>
      </c>
      <c r="W65" s="21">
        <f t="shared" si="47"/>
        <v>96.428571428571431</v>
      </c>
      <c r="X65" s="1">
        <v>29</v>
      </c>
      <c r="Y65" s="21">
        <f t="shared" si="48"/>
        <v>82.857142857142861</v>
      </c>
      <c r="Z65" s="21">
        <v>27</v>
      </c>
      <c r="AA65" s="21">
        <f t="shared" si="53"/>
        <v>77.142857142857153</v>
      </c>
      <c r="AB65" s="21">
        <v>26</v>
      </c>
      <c r="AC65" s="21">
        <f t="shared" si="54"/>
        <v>92.857142857142861</v>
      </c>
      <c r="AD65" s="21">
        <v>34</v>
      </c>
      <c r="AE65" s="21">
        <f t="shared" si="49"/>
        <v>97.142857142857139</v>
      </c>
      <c r="AF65" s="21">
        <v>21</v>
      </c>
      <c r="AG65" s="21">
        <f t="shared" si="50"/>
        <v>75</v>
      </c>
      <c r="AH65" s="21">
        <v>30</v>
      </c>
      <c r="AI65" s="21">
        <f t="shared" si="51"/>
        <v>100</v>
      </c>
      <c r="AJ65" s="21"/>
      <c r="AK65" s="21"/>
      <c r="AL65" s="21"/>
      <c r="AM65" s="21"/>
      <c r="AN65" s="21"/>
      <c r="AO65" s="21"/>
      <c r="AP65" s="21"/>
      <c r="AQ65" s="21"/>
      <c r="AR65" s="21"/>
      <c r="AS65" s="26"/>
      <c r="AT65" s="21">
        <f t="shared" si="52"/>
        <v>90.28847650171177</v>
      </c>
      <c r="AU65" s="143"/>
      <c r="AV65" s="22"/>
      <c r="AW65" s="49"/>
      <c r="AX65" s="14"/>
      <c r="BA65" s="15"/>
      <c r="BC65" s="37"/>
    </row>
    <row r="66" spans="1:55" s="16" customFormat="1" ht="16.5" customHeight="1" x14ac:dyDescent="0.2">
      <c r="A66" s="50">
        <v>15</v>
      </c>
      <c r="B66" s="71">
        <v>18101119</v>
      </c>
      <c r="C66" s="69" t="s">
        <v>114</v>
      </c>
      <c r="D66" s="1">
        <v>35</v>
      </c>
      <c r="E66" s="1">
        <f t="shared" si="55"/>
        <v>100</v>
      </c>
      <c r="F66" s="1">
        <v>28</v>
      </c>
      <c r="G66" s="21">
        <f t="shared" si="40"/>
        <v>100</v>
      </c>
      <c r="H66" s="1">
        <v>35</v>
      </c>
      <c r="I66" s="21">
        <f t="shared" si="41"/>
        <v>100</v>
      </c>
      <c r="J66" s="1">
        <v>35</v>
      </c>
      <c r="K66" s="21">
        <f t="shared" si="3"/>
        <v>100</v>
      </c>
      <c r="L66" s="1">
        <v>26</v>
      </c>
      <c r="M66" s="21">
        <f t="shared" si="42"/>
        <v>96.296296296296291</v>
      </c>
      <c r="N66" s="1">
        <v>33</v>
      </c>
      <c r="O66" s="21">
        <f t="shared" si="43"/>
        <v>97.058823529411768</v>
      </c>
      <c r="P66" s="1">
        <v>28</v>
      </c>
      <c r="Q66" s="21">
        <f t="shared" si="44"/>
        <v>100</v>
      </c>
      <c r="R66" s="1">
        <v>35</v>
      </c>
      <c r="S66" s="21">
        <f t="shared" si="45"/>
        <v>100</v>
      </c>
      <c r="T66" s="1">
        <v>35</v>
      </c>
      <c r="U66" s="21">
        <f t="shared" si="46"/>
        <v>100</v>
      </c>
      <c r="V66" s="1">
        <v>27</v>
      </c>
      <c r="W66" s="21">
        <f t="shared" si="47"/>
        <v>96.428571428571431</v>
      </c>
      <c r="X66" s="1">
        <v>33</v>
      </c>
      <c r="Y66" s="21">
        <f t="shared" si="48"/>
        <v>94.285714285714278</v>
      </c>
      <c r="Z66" s="21">
        <v>35</v>
      </c>
      <c r="AA66" s="21">
        <f t="shared" si="53"/>
        <v>100</v>
      </c>
      <c r="AB66" s="21">
        <v>27</v>
      </c>
      <c r="AC66" s="21">
        <f t="shared" si="54"/>
        <v>96.428571428571431</v>
      </c>
      <c r="AD66" s="21">
        <v>32</v>
      </c>
      <c r="AE66" s="21">
        <f t="shared" si="49"/>
        <v>91.428571428571431</v>
      </c>
      <c r="AF66" s="21">
        <v>26</v>
      </c>
      <c r="AG66" s="21">
        <f t="shared" si="50"/>
        <v>92.857142857142861</v>
      </c>
      <c r="AH66" s="21">
        <v>30</v>
      </c>
      <c r="AI66" s="21">
        <f t="shared" si="51"/>
        <v>100</v>
      </c>
      <c r="AJ66" s="21"/>
      <c r="AK66" s="21"/>
      <c r="AL66" s="21"/>
      <c r="AM66" s="21"/>
      <c r="AN66" s="21"/>
      <c r="AO66" s="21"/>
      <c r="AP66" s="21"/>
      <c r="AQ66" s="21"/>
      <c r="AR66" s="21"/>
      <c r="AS66" s="26"/>
      <c r="AT66" s="21">
        <f t="shared" si="52"/>
        <v>97.798980703392473</v>
      </c>
      <c r="AU66" s="143"/>
      <c r="AV66" s="22"/>
      <c r="AW66" s="49"/>
      <c r="AX66" s="14"/>
      <c r="BA66" s="15"/>
      <c r="BC66" s="37"/>
    </row>
    <row r="67" spans="1:55" s="16" customFormat="1" ht="16.5" customHeight="1" x14ac:dyDescent="0.2">
      <c r="A67" s="50">
        <v>16</v>
      </c>
      <c r="B67" s="71">
        <v>18104007</v>
      </c>
      <c r="C67" s="69" t="s">
        <v>115</v>
      </c>
      <c r="D67" s="1">
        <v>35</v>
      </c>
      <c r="E67" s="1">
        <f t="shared" si="55"/>
        <v>100</v>
      </c>
      <c r="F67" s="1">
        <v>28</v>
      </c>
      <c r="G67" s="21">
        <f t="shared" si="40"/>
        <v>100</v>
      </c>
      <c r="H67" s="1">
        <v>34</v>
      </c>
      <c r="I67" s="21">
        <f t="shared" si="41"/>
        <v>97.142857142857139</v>
      </c>
      <c r="J67" s="1">
        <v>34</v>
      </c>
      <c r="K67" s="21">
        <f t="shared" si="3"/>
        <v>97.142857142857139</v>
      </c>
      <c r="L67" s="1">
        <v>25</v>
      </c>
      <c r="M67" s="21">
        <f t="shared" si="42"/>
        <v>92.592592592592595</v>
      </c>
      <c r="N67" s="1">
        <v>32</v>
      </c>
      <c r="O67" s="21">
        <f t="shared" si="43"/>
        <v>94.117647058823522</v>
      </c>
      <c r="P67" s="1">
        <v>24</v>
      </c>
      <c r="Q67" s="21">
        <f t="shared" si="44"/>
        <v>85.714285714285708</v>
      </c>
      <c r="R67" s="1">
        <v>24</v>
      </c>
      <c r="S67" s="21">
        <f t="shared" si="45"/>
        <v>68.571428571428569</v>
      </c>
      <c r="T67" s="1">
        <v>25</v>
      </c>
      <c r="U67" s="21">
        <f t="shared" si="46"/>
        <v>71.428571428571431</v>
      </c>
      <c r="V67" s="1">
        <v>25</v>
      </c>
      <c r="W67" s="21">
        <f t="shared" si="47"/>
        <v>89.285714285714292</v>
      </c>
      <c r="X67" s="1">
        <v>28</v>
      </c>
      <c r="Y67" s="21">
        <f t="shared" si="48"/>
        <v>80</v>
      </c>
      <c r="Z67" s="21">
        <v>29</v>
      </c>
      <c r="AA67" s="21">
        <f t="shared" si="53"/>
        <v>82.857142857142861</v>
      </c>
      <c r="AB67" s="21">
        <v>16</v>
      </c>
      <c r="AC67" s="21">
        <f t="shared" si="54"/>
        <v>57.142857142857139</v>
      </c>
      <c r="AD67" s="21">
        <v>28</v>
      </c>
      <c r="AE67" s="21">
        <f t="shared" si="49"/>
        <v>80</v>
      </c>
      <c r="AF67" s="21">
        <v>15</v>
      </c>
      <c r="AG67" s="21">
        <f t="shared" si="50"/>
        <v>53.571428571428569</v>
      </c>
      <c r="AH67" s="21">
        <v>30</v>
      </c>
      <c r="AI67" s="21">
        <f t="shared" si="51"/>
        <v>100</v>
      </c>
      <c r="AJ67" s="21"/>
      <c r="AK67" s="21"/>
      <c r="AL67" s="21"/>
      <c r="AM67" s="21"/>
      <c r="AN67" s="21"/>
      <c r="AO67" s="21"/>
      <c r="AP67" s="21"/>
      <c r="AQ67" s="21"/>
      <c r="AR67" s="21"/>
      <c r="AS67" s="26"/>
      <c r="AT67" s="21">
        <f t="shared" si="52"/>
        <v>84.347961406784933</v>
      </c>
      <c r="AU67" s="143"/>
      <c r="AV67" s="22"/>
      <c r="AW67" s="49"/>
      <c r="AX67" s="14"/>
      <c r="BA67" s="15"/>
      <c r="BC67" s="37"/>
    </row>
    <row r="68" spans="1:55" s="16" customFormat="1" ht="16.5" customHeight="1" x14ac:dyDescent="0.2">
      <c r="A68" s="50">
        <v>17</v>
      </c>
      <c r="B68" s="71">
        <v>18101151</v>
      </c>
      <c r="C68" s="69" t="s">
        <v>116</v>
      </c>
      <c r="D68" s="1">
        <v>35</v>
      </c>
      <c r="E68" s="1">
        <f t="shared" si="55"/>
        <v>100</v>
      </c>
      <c r="F68" s="1">
        <v>12</v>
      </c>
      <c r="G68" s="21">
        <f t="shared" si="40"/>
        <v>42.857142857142854</v>
      </c>
      <c r="H68" s="1">
        <v>15</v>
      </c>
      <c r="I68" s="21">
        <f t="shared" si="41"/>
        <v>42.857142857142854</v>
      </c>
      <c r="J68" s="1">
        <v>19</v>
      </c>
      <c r="K68" s="21">
        <f t="shared" si="3"/>
        <v>54.285714285714285</v>
      </c>
      <c r="L68" s="1">
        <v>10</v>
      </c>
      <c r="M68" s="21">
        <f t="shared" si="42"/>
        <v>37.037037037037038</v>
      </c>
      <c r="N68" s="1">
        <v>21</v>
      </c>
      <c r="O68" s="21">
        <f t="shared" si="43"/>
        <v>61.764705882352942</v>
      </c>
      <c r="P68" s="1">
        <v>15</v>
      </c>
      <c r="Q68" s="21">
        <f t="shared" si="44"/>
        <v>53.571428571428569</v>
      </c>
      <c r="R68" s="1">
        <v>16</v>
      </c>
      <c r="S68" s="21">
        <f t="shared" si="45"/>
        <v>45.714285714285715</v>
      </c>
      <c r="T68" s="1">
        <v>18</v>
      </c>
      <c r="U68" s="21">
        <f t="shared" si="46"/>
        <v>51.428571428571423</v>
      </c>
      <c r="V68" s="1">
        <v>12</v>
      </c>
      <c r="W68" s="21">
        <f t="shared" si="47"/>
        <v>42.857142857142854</v>
      </c>
      <c r="X68" s="1">
        <v>17</v>
      </c>
      <c r="Y68" s="21">
        <f t="shared" si="48"/>
        <v>48.571428571428569</v>
      </c>
      <c r="Z68" s="21">
        <v>23</v>
      </c>
      <c r="AA68" s="21">
        <f t="shared" si="53"/>
        <v>65.714285714285708</v>
      </c>
      <c r="AB68" s="21">
        <v>13</v>
      </c>
      <c r="AC68" s="21">
        <f t="shared" si="54"/>
        <v>46.428571428571431</v>
      </c>
      <c r="AD68" s="21">
        <v>26</v>
      </c>
      <c r="AE68" s="21">
        <f t="shared" si="49"/>
        <v>74.285714285714292</v>
      </c>
      <c r="AF68" s="21">
        <v>21</v>
      </c>
      <c r="AG68" s="21">
        <f t="shared" si="50"/>
        <v>75</v>
      </c>
      <c r="AH68" s="21">
        <v>17</v>
      </c>
      <c r="AI68" s="21">
        <f t="shared" si="51"/>
        <v>56.666666666666664</v>
      </c>
      <c r="AJ68" s="21"/>
      <c r="AK68" s="21"/>
      <c r="AL68" s="21"/>
      <c r="AM68" s="21"/>
      <c r="AN68" s="21"/>
      <c r="AO68" s="21"/>
      <c r="AP68" s="21"/>
      <c r="AQ68" s="21"/>
      <c r="AR68" s="21"/>
      <c r="AS68" s="26"/>
      <c r="AT68" s="21">
        <f t="shared" si="52"/>
        <v>56.189989884842831</v>
      </c>
      <c r="AU68" s="143"/>
      <c r="AV68" s="22"/>
      <c r="AW68" s="49"/>
      <c r="AX68" s="14"/>
      <c r="BA68" s="15"/>
      <c r="BC68" s="37"/>
    </row>
    <row r="69" spans="1:55" s="16" customFormat="1" ht="16.5" customHeight="1" x14ac:dyDescent="0.2">
      <c r="A69" s="50">
        <v>18</v>
      </c>
      <c r="B69" s="71">
        <v>18104012</v>
      </c>
      <c r="C69" s="19" t="s">
        <v>117</v>
      </c>
      <c r="D69" s="1">
        <v>35</v>
      </c>
      <c r="E69" s="1">
        <f t="shared" si="55"/>
        <v>100</v>
      </c>
      <c r="F69" s="1">
        <v>6</v>
      </c>
      <c r="G69" s="21">
        <f t="shared" si="40"/>
        <v>21.428571428571427</v>
      </c>
      <c r="H69" s="1">
        <v>0</v>
      </c>
      <c r="I69" s="21">
        <f t="shared" si="41"/>
        <v>0</v>
      </c>
      <c r="J69" s="1">
        <v>26</v>
      </c>
      <c r="K69" s="21">
        <f t="shared" si="3"/>
        <v>74.285714285714292</v>
      </c>
      <c r="L69" s="1">
        <v>25</v>
      </c>
      <c r="M69" s="21">
        <f t="shared" si="42"/>
        <v>92.592592592592595</v>
      </c>
      <c r="N69" s="1">
        <v>34</v>
      </c>
      <c r="O69" s="21">
        <f t="shared" si="43"/>
        <v>100</v>
      </c>
      <c r="P69" s="1">
        <v>23</v>
      </c>
      <c r="Q69" s="21">
        <f t="shared" si="44"/>
        <v>82.142857142857139</v>
      </c>
      <c r="R69" s="1">
        <v>35</v>
      </c>
      <c r="S69" s="21">
        <f t="shared" si="45"/>
        <v>100</v>
      </c>
      <c r="T69" s="1">
        <v>35</v>
      </c>
      <c r="U69" s="21">
        <f t="shared" si="46"/>
        <v>100</v>
      </c>
      <c r="V69" s="1">
        <v>28</v>
      </c>
      <c r="W69" s="21">
        <f t="shared" si="47"/>
        <v>100</v>
      </c>
      <c r="X69" s="1">
        <v>35</v>
      </c>
      <c r="Y69" s="21">
        <f t="shared" si="48"/>
        <v>100</v>
      </c>
      <c r="Z69" s="21">
        <f>24+1</f>
        <v>25</v>
      </c>
      <c r="AA69" s="21">
        <f t="shared" si="53"/>
        <v>71.428571428571431</v>
      </c>
      <c r="AB69" s="21">
        <v>28</v>
      </c>
      <c r="AC69" s="21">
        <f t="shared" si="54"/>
        <v>100</v>
      </c>
      <c r="AD69" s="21">
        <v>34</v>
      </c>
      <c r="AE69" s="21">
        <f t="shared" si="49"/>
        <v>97.142857142857139</v>
      </c>
      <c r="AF69" s="21">
        <v>28</v>
      </c>
      <c r="AG69" s="21">
        <f t="shared" si="50"/>
        <v>100</v>
      </c>
      <c r="AH69" s="21">
        <v>30</v>
      </c>
      <c r="AI69" s="21">
        <f t="shared" si="51"/>
        <v>100</v>
      </c>
      <c r="AJ69" s="21"/>
      <c r="AK69" s="21"/>
      <c r="AL69" s="21"/>
      <c r="AM69" s="21"/>
      <c r="AN69" s="21"/>
      <c r="AO69" s="21"/>
      <c r="AP69" s="21"/>
      <c r="AQ69" s="21"/>
      <c r="AR69" s="21"/>
      <c r="AS69" s="26"/>
      <c r="AT69" s="21">
        <f t="shared" si="52"/>
        <v>83.688822751322746</v>
      </c>
      <c r="AU69" s="143"/>
      <c r="AV69" s="22"/>
      <c r="AW69" s="49"/>
      <c r="AX69" s="14"/>
      <c r="BA69" s="15"/>
      <c r="BC69" s="37"/>
    </row>
    <row r="70" spans="1:55" s="16" customFormat="1" ht="16.5" customHeight="1" x14ac:dyDescent="0.2">
      <c r="A70" s="50">
        <v>19</v>
      </c>
      <c r="B70" s="36">
        <v>18102070</v>
      </c>
      <c r="C70" s="19" t="s">
        <v>118</v>
      </c>
      <c r="D70" s="1">
        <v>27</v>
      </c>
      <c r="E70" s="1">
        <f>D70/27*100</f>
        <v>100</v>
      </c>
      <c r="F70" s="1">
        <v>26</v>
      </c>
      <c r="G70" s="21">
        <f t="shared" si="40"/>
        <v>92.857142857142861</v>
      </c>
      <c r="H70" s="1">
        <v>35</v>
      </c>
      <c r="I70" s="21">
        <f t="shared" si="41"/>
        <v>100</v>
      </c>
      <c r="J70" s="1">
        <v>35</v>
      </c>
      <c r="K70" s="21">
        <f t="shared" si="3"/>
        <v>100</v>
      </c>
      <c r="L70" s="1">
        <v>27</v>
      </c>
      <c r="M70" s="21">
        <f t="shared" si="42"/>
        <v>100</v>
      </c>
      <c r="N70" s="1">
        <v>34</v>
      </c>
      <c r="O70" s="21">
        <f t="shared" si="43"/>
        <v>100</v>
      </c>
      <c r="P70" s="1">
        <v>28</v>
      </c>
      <c r="Q70" s="21">
        <f t="shared" si="44"/>
        <v>100</v>
      </c>
      <c r="R70" s="1">
        <v>35</v>
      </c>
      <c r="S70" s="21">
        <f t="shared" si="45"/>
        <v>100</v>
      </c>
      <c r="T70" s="1">
        <v>34</v>
      </c>
      <c r="U70" s="21">
        <f t="shared" si="46"/>
        <v>97.142857142857139</v>
      </c>
      <c r="V70" s="1">
        <v>28</v>
      </c>
      <c r="W70" s="21">
        <f t="shared" si="47"/>
        <v>100</v>
      </c>
      <c r="X70" s="1">
        <v>35</v>
      </c>
      <c r="Y70" s="21">
        <f t="shared" si="48"/>
        <v>100</v>
      </c>
      <c r="Z70" s="21">
        <v>34</v>
      </c>
      <c r="AA70" s="21">
        <f t="shared" si="53"/>
        <v>97.142857142857139</v>
      </c>
      <c r="AB70" s="21">
        <v>28</v>
      </c>
      <c r="AC70" s="21">
        <f t="shared" si="54"/>
        <v>100</v>
      </c>
      <c r="AD70" s="21">
        <v>35</v>
      </c>
      <c r="AE70" s="21">
        <f t="shared" si="49"/>
        <v>100</v>
      </c>
      <c r="AF70" s="21">
        <v>28</v>
      </c>
      <c r="AG70" s="21">
        <f t="shared" si="50"/>
        <v>100</v>
      </c>
      <c r="AH70" s="21">
        <v>30</v>
      </c>
      <c r="AI70" s="21">
        <f t="shared" si="51"/>
        <v>100</v>
      </c>
      <c r="AJ70" s="21"/>
      <c r="AK70" s="21"/>
      <c r="AL70" s="21"/>
      <c r="AM70" s="21"/>
      <c r="AN70" s="21"/>
      <c r="AO70" s="21"/>
      <c r="AP70" s="21"/>
      <c r="AQ70" s="21"/>
      <c r="AR70" s="21"/>
      <c r="AS70" s="26"/>
      <c r="AT70" s="21">
        <f t="shared" si="52"/>
        <v>99.196428571428569</v>
      </c>
      <c r="AU70" s="143"/>
      <c r="AV70" s="22"/>
      <c r="AW70" s="49"/>
      <c r="AX70" s="14"/>
      <c r="BA70" s="15"/>
      <c r="BC70" s="37"/>
    </row>
    <row r="71" spans="1:55" s="109" customFormat="1" ht="16.5" customHeight="1" x14ac:dyDescent="0.2">
      <c r="A71" s="99">
        <v>19</v>
      </c>
      <c r="B71" s="100">
        <v>18101193</v>
      </c>
      <c r="C71" s="101" t="s">
        <v>119</v>
      </c>
      <c r="D71" s="102">
        <v>35</v>
      </c>
      <c r="E71" s="102">
        <f t="shared" si="55"/>
        <v>100</v>
      </c>
      <c r="F71" s="102">
        <v>16</v>
      </c>
      <c r="G71" s="103">
        <f t="shared" si="40"/>
        <v>57.142857142857139</v>
      </c>
      <c r="H71" s="102">
        <v>20</v>
      </c>
      <c r="I71" s="103">
        <f t="shared" si="41"/>
        <v>57.142857142857139</v>
      </c>
      <c r="J71" s="102"/>
      <c r="K71" s="103"/>
      <c r="L71" s="103"/>
      <c r="M71" s="103"/>
      <c r="N71" s="103"/>
      <c r="O71" s="103"/>
      <c r="P71" s="102"/>
      <c r="Q71" s="103"/>
      <c r="R71" s="104"/>
      <c r="S71" s="138"/>
      <c r="T71" s="102"/>
      <c r="U71" s="103"/>
      <c r="V71" s="102"/>
      <c r="W71" s="103"/>
      <c r="X71" s="102"/>
      <c r="Y71" s="103"/>
      <c r="Z71" s="138"/>
      <c r="AA71" s="138"/>
      <c r="AB71" s="138"/>
      <c r="AC71" s="138"/>
      <c r="AD71" s="138"/>
      <c r="AE71" s="138"/>
      <c r="AF71" s="103"/>
      <c r="AG71" s="103"/>
      <c r="AH71" s="103"/>
      <c r="AI71" s="103"/>
      <c r="AJ71" s="103"/>
      <c r="AK71" s="103"/>
      <c r="AL71" s="103"/>
      <c r="AM71" s="103"/>
      <c r="AN71" s="103"/>
      <c r="AO71" s="103"/>
      <c r="AP71" s="103"/>
      <c r="AQ71" s="103"/>
      <c r="AR71" s="103"/>
      <c r="AS71" s="153"/>
      <c r="AT71" s="103"/>
      <c r="AU71" s="146"/>
      <c r="AV71" s="106"/>
      <c r="AW71" s="107"/>
      <c r="AX71" s="108"/>
      <c r="BA71" s="110"/>
      <c r="BC71" s="111"/>
    </row>
    <row r="72" spans="1:55" s="16" customFormat="1" ht="16.5" customHeight="1" x14ac:dyDescent="0.2">
      <c r="A72" s="50">
        <v>20</v>
      </c>
      <c r="B72" s="71">
        <v>18101166</v>
      </c>
      <c r="C72" s="69" t="s">
        <v>120</v>
      </c>
      <c r="D72" s="1">
        <v>35</v>
      </c>
      <c r="E72" s="1">
        <f t="shared" si="55"/>
        <v>100</v>
      </c>
      <c r="F72" s="1">
        <v>28</v>
      </c>
      <c r="G72" s="21">
        <f t="shared" si="40"/>
        <v>100</v>
      </c>
      <c r="H72" s="1">
        <v>35</v>
      </c>
      <c r="I72" s="21">
        <f t="shared" si="41"/>
        <v>100</v>
      </c>
      <c r="J72" s="1">
        <v>35</v>
      </c>
      <c r="K72" s="21">
        <f>J72/35*100</f>
        <v>100</v>
      </c>
      <c r="L72" s="1">
        <v>26</v>
      </c>
      <c r="M72" s="21">
        <f t="shared" si="42"/>
        <v>96.296296296296291</v>
      </c>
      <c r="N72" s="1">
        <v>34</v>
      </c>
      <c r="O72" s="21">
        <f>N72/34*100</f>
        <v>100</v>
      </c>
      <c r="P72" s="1">
        <v>25</v>
      </c>
      <c r="Q72" s="21">
        <f>P72/28*100</f>
        <v>89.285714285714292</v>
      </c>
      <c r="R72" s="1">
        <v>35</v>
      </c>
      <c r="S72" s="21">
        <f>R72/35*100</f>
        <v>100</v>
      </c>
      <c r="T72" s="1">
        <v>35</v>
      </c>
      <c r="U72" s="21">
        <f t="shared" ref="U72" si="56">T72/35*100</f>
        <v>100</v>
      </c>
      <c r="V72" s="1">
        <v>28</v>
      </c>
      <c r="W72" s="21">
        <f>V72/28*100</f>
        <v>100</v>
      </c>
      <c r="X72" s="1">
        <v>31</v>
      </c>
      <c r="Y72" s="21">
        <f>X72/35*100</f>
        <v>88.571428571428569</v>
      </c>
      <c r="Z72" s="21">
        <v>35</v>
      </c>
      <c r="AA72" s="21">
        <f>Z72/35*100</f>
        <v>100</v>
      </c>
      <c r="AB72" s="21">
        <v>28</v>
      </c>
      <c r="AC72" s="21">
        <f>AB72/28*100</f>
        <v>100</v>
      </c>
      <c r="AD72" s="21">
        <v>35</v>
      </c>
      <c r="AE72" s="21">
        <f>AD72/35*100</f>
        <v>100</v>
      </c>
      <c r="AF72" s="21">
        <v>28</v>
      </c>
      <c r="AG72" s="21">
        <f t="shared" ref="AG72" si="57">AF72/28*100</f>
        <v>100</v>
      </c>
      <c r="AH72" s="21">
        <v>30</v>
      </c>
      <c r="AI72" s="21">
        <f>AH72/30*100</f>
        <v>100</v>
      </c>
      <c r="AJ72" s="21"/>
      <c r="AK72" s="21"/>
      <c r="AL72" s="21"/>
      <c r="AM72" s="21"/>
      <c r="AN72" s="21"/>
      <c r="AO72" s="21"/>
      <c r="AP72" s="21"/>
      <c r="AQ72" s="21"/>
      <c r="AR72" s="21"/>
      <c r="AS72" s="26"/>
      <c r="AT72" s="21">
        <f>AVERAGE(Q72,S72,U72,W72,Y72,AA72,AC72,AE72,AG72,AI72,AK72,AM72,AO72,AQ72,AS72,O72,M72,K72,I72,G72,E72)</f>
        <v>98.38458994708995</v>
      </c>
      <c r="AU72" s="143"/>
      <c r="AV72" s="22"/>
      <c r="AW72" s="49"/>
      <c r="AX72" s="14"/>
      <c r="BA72" s="15"/>
      <c r="BC72" s="37"/>
    </row>
    <row r="73" spans="1:55" s="16" customFormat="1" ht="16.5" customHeight="1" x14ac:dyDescent="0.2">
      <c r="A73" s="54"/>
      <c r="B73" s="7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98"/>
      <c r="N73" s="14"/>
      <c r="O73" s="127"/>
      <c r="P73" s="40"/>
      <c r="Q73" s="127"/>
      <c r="R73" s="14"/>
      <c r="S73" s="98"/>
      <c r="T73" s="40"/>
      <c r="U73" s="127"/>
      <c r="V73" s="40"/>
      <c r="W73" s="127"/>
      <c r="X73" s="40"/>
      <c r="Y73" s="127"/>
      <c r="Z73" s="98"/>
      <c r="AA73" s="98"/>
      <c r="AB73" s="98"/>
      <c r="AC73" s="98"/>
      <c r="AD73" s="98"/>
      <c r="AE73" s="98"/>
      <c r="AF73" s="127"/>
      <c r="AG73" s="127"/>
      <c r="AH73" s="127"/>
      <c r="AI73" s="127"/>
      <c r="AJ73" s="127"/>
      <c r="AK73" s="127"/>
      <c r="AL73" s="127"/>
      <c r="AM73" s="127"/>
      <c r="AN73" s="127"/>
      <c r="AO73" s="127"/>
      <c r="AP73" s="127"/>
      <c r="AQ73" s="127"/>
      <c r="AR73" s="127"/>
      <c r="AS73" s="127"/>
      <c r="AT73" s="127"/>
      <c r="AU73" s="143"/>
      <c r="AV73" s="22"/>
      <c r="AW73" s="49"/>
      <c r="AX73" s="14"/>
      <c r="BA73" s="15"/>
      <c r="BC73" s="37"/>
    </row>
    <row r="74" spans="1:55" s="16" customFormat="1" ht="16.5" customHeight="1" x14ac:dyDescent="0.2">
      <c r="A74" s="54"/>
      <c r="B74" s="7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98"/>
      <c r="N74" s="14"/>
      <c r="O74" s="127"/>
      <c r="P74" s="40"/>
      <c r="Q74" s="127"/>
      <c r="R74" s="14"/>
      <c r="S74" s="98"/>
      <c r="T74" s="40"/>
      <c r="U74" s="127"/>
      <c r="V74" s="40"/>
      <c r="W74" s="127"/>
      <c r="X74" s="40"/>
      <c r="Y74" s="127"/>
      <c r="Z74" s="98"/>
      <c r="AA74" s="98"/>
      <c r="AB74" s="98"/>
      <c r="AC74" s="98"/>
      <c r="AD74" s="98"/>
      <c r="AE74" s="98"/>
      <c r="AF74" s="127"/>
      <c r="AG74" s="127"/>
      <c r="AH74" s="127"/>
      <c r="AI74" s="127"/>
      <c r="AJ74" s="127"/>
      <c r="AK74" s="127"/>
      <c r="AL74" s="127"/>
      <c r="AM74" s="127"/>
      <c r="AN74" s="127"/>
      <c r="AO74" s="127"/>
      <c r="AP74" s="127"/>
      <c r="AQ74" s="127"/>
      <c r="AR74" s="127"/>
      <c r="AS74" s="127"/>
      <c r="AT74" s="127"/>
      <c r="AU74" s="143"/>
      <c r="AV74" s="22"/>
      <c r="AW74" s="49"/>
      <c r="AX74" s="14"/>
      <c r="BA74" s="15"/>
      <c r="BC74" s="37"/>
    </row>
    <row r="75" spans="1:55" s="16" customFormat="1" ht="16.5" customHeight="1" x14ac:dyDescent="0.2">
      <c r="A75" s="54"/>
      <c r="B75" s="54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92"/>
      <c r="N75" s="55"/>
      <c r="O75" s="85"/>
      <c r="P75" s="76"/>
      <c r="Q75" s="85"/>
      <c r="R75" s="55"/>
      <c r="S75" s="92"/>
      <c r="T75" s="76"/>
      <c r="U75" s="85"/>
      <c r="V75" s="76"/>
      <c r="W75" s="85"/>
      <c r="X75" s="76"/>
      <c r="Y75" s="85"/>
      <c r="Z75" s="92"/>
      <c r="AA75" s="92"/>
      <c r="AB75" s="92"/>
      <c r="AC75" s="92"/>
      <c r="AD75" s="92"/>
      <c r="AE75" s="92"/>
      <c r="AF75" s="85"/>
      <c r="AG75" s="85"/>
      <c r="AH75" s="85"/>
      <c r="AI75" s="85"/>
      <c r="AJ75" s="85"/>
      <c r="AK75" s="85"/>
      <c r="AL75" s="85"/>
      <c r="AM75" s="85"/>
      <c r="AN75" s="85"/>
      <c r="AO75" s="85"/>
      <c r="AP75" s="85"/>
      <c r="AQ75" s="85"/>
      <c r="AR75" s="85"/>
      <c r="AS75" s="85"/>
      <c r="AT75" s="85"/>
      <c r="AU75" s="87"/>
      <c r="AV75" s="22"/>
      <c r="AW75" s="49"/>
      <c r="AX75" s="14"/>
      <c r="BA75" s="15"/>
      <c r="BC75" s="37"/>
    </row>
    <row r="76" spans="1:55" s="16" customFormat="1" ht="16.5" customHeight="1" x14ac:dyDescent="0.2">
      <c r="A76" s="50">
        <v>1</v>
      </c>
      <c r="B76" s="71">
        <v>18101188</v>
      </c>
      <c r="C76" s="69" t="s">
        <v>121</v>
      </c>
      <c r="D76" s="1">
        <v>35</v>
      </c>
      <c r="E76" s="1">
        <f t="shared" ref="E76:E84" si="58">D76/35*100</f>
        <v>100</v>
      </c>
      <c r="F76" s="1">
        <v>27</v>
      </c>
      <c r="G76" s="21">
        <f t="shared" ref="G76:G81" si="59">F76/28*100</f>
        <v>96.428571428571431</v>
      </c>
      <c r="H76" s="1">
        <v>35</v>
      </c>
      <c r="I76" s="21">
        <f t="shared" ref="I76:I95" si="60">H76/35*100</f>
        <v>100</v>
      </c>
      <c r="J76" s="1">
        <v>35</v>
      </c>
      <c r="K76" s="21">
        <f t="shared" ref="K76:K95" si="61">J76/35*100</f>
        <v>100</v>
      </c>
      <c r="L76" s="1">
        <v>23</v>
      </c>
      <c r="M76" s="21">
        <f t="shared" ref="M76:M94" si="62">L76/27*100</f>
        <v>85.18518518518519</v>
      </c>
      <c r="N76" s="1">
        <v>34</v>
      </c>
      <c r="O76" s="21">
        <f t="shared" ref="O76:O94" si="63">N76/34*100</f>
        <v>100</v>
      </c>
      <c r="P76" s="1">
        <v>28</v>
      </c>
      <c r="Q76" s="21">
        <f t="shared" ref="Q76:Q94" si="64">P76/28*100</f>
        <v>100</v>
      </c>
      <c r="R76" s="1">
        <v>34</v>
      </c>
      <c r="S76" s="21">
        <f t="shared" ref="S76:S94" si="65">R76/35*100</f>
        <v>97.142857142857139</v>
      </c>
      <c r="T76" s="1">
        <v>34</v>
      </c>
      <c r="U76" s="21">
        <f t="shared" ref="U76:U95" si="66">T76/35*100</f>
        <v>97.142857142857139</v>
      </c>
      <c r="V76" s="1">
        <v>26</v>
      </c>
      <c r="W76" s="21">
        <f t="shared" ref="W76:W95" si="67">V76/28*100</f>
        <v>92.857142857142861</v>
      </c>
      <c r="X76" s="1">
        <v>31</v>
      </c>
      <c r="Y76" s="21">
        <f t="shared" ref="Y76:Y95" si="68">X76/35*100</f>
        <v>88.571428571428569</v>
      </c>
      <c r="Z76" s="21">
        <v>32</v>
      </c>
      <c r="AA76" s="21">
        <f t="shared" ref="AA76:AA95" si="69">Z76/35*100</f>
        <v>91.428571428571431</v>
      </c>
      <c r="AB76" s="21">
        <v>25</v>
      </c>
      <c r="AC76" s="21">
        <f t="shared" ref="AC76:AC95" si="70">AB76/28*100</f>
        <v>89.285714285714292</v>
      </c>
      <c r="AD76" s="21">
        <v>29</v>
      </c>
      <c r="AE76" s="21">
        <f t="shared" ref="AE76:AE95" si="71">AD76/35*100</f>
        <v>82.857142857142861</v>
      </c>
      <c r="AF76" s="21">
        <v>22</v>
      </c>
      <c r="AG76" s="21">
        <f t="shared" ref="AG76:AG95" si="72">AF76/28*100</f>
        <v>78.571428571428569</v>
      </c>
      <c r="AH76" s="21">
        <v>30</v>
      </c>
      <c r="AI76" s="21">
        <f t="shared" ref="AI76:AI95" si="73">AH76/30*100</f>
        <v>100</v>
      </c>
      <c r="AJ76" s="21"/>
      <c r="AK76" s="21"/>
      <c r="AL76" s="21"/>
      <c r="AM76" s="21"/>
      <c r="AN76" s="21"/>
      <c r="AO76" s="21"/>
      <c r="AP76" s="21"/>
      <c r="AQ76" s="21"/>
      <c r="AR76" s="21"/>
      <c r="AS76" s="26"/>
      <c r="AT76" s="21">
        <f t="shared" ref="AT76:AT95" si="74">AVERAGE(Q76,S76,U76,W76,Y76,AA76,AC76,AE76,AG76,AI76,AK76,AM76,AO76,AQ76,AS76,O76,M76,K76,I76,G76,E76)</f>
        <v>93.716931216931215</v>
      </c>
      <c r="AU76" s="145" t="s">
        <v>122</v>
      </c>
      <c r="AV76" s="22"/>
      <c r="AW76" s="49"/>
      <c r="AX76" s="14"/>
      <c r="BA76" s="15"/>
      <c r="BC76" s="37"/>
    </row>
    <row r="77" spans="1:55" s="16" customFormat="1" ht="16.5" customHeight="1" x14ac:dyDescent="0.2">
      <c r="A77" s="50">
        <v>2</v>
      </c>
      <c r="B77" s="71">
        <v>18102040</v>
      </c>
      <c r="C77" s="69" t="s">
        <v>123</v>
      </c>
      <c r="D77" s="1">
        <v>35</v>
      </c>
      <c r="E77" s="1">
        <f t="shared" si="58"/>
        <v>100</v>
      </c>
      <c r="F77" s="1">
        <v>27</v>
      </c>
      <c r="G77" s="21">
        <f t="shared" si="59"/>
        <v>96.428571428571431</v>
      </c>
      <c r="H77" s="1">
        <v>34</v>
      </c>
      <c r="I77" s="21">
        <f t="shared" si="60"/>
        <v>97.142857142857139</v>
      </c>
      <c r="J77" s="1">
        <v>33</v>
      </c>
      <c r="K77" s="21">
        <f t="shared" si="61"/>
        <v>94.285714285714278</v>
      </c>
      <c r="L77" s="1">
        <v>24</v>
      </c>
      <c r="M77" s="21">
        <f t="shared" si="62"/>
        <v>88.888888888888886</v>
      </c>
      <c r="N77" s="1">
        <v>29</v>
      </c>
      <c r="O77" s="21">
        <f t="shared" si="63"/>
        <v>85.294117647058826</v>
      </c>
      <c r="P77" s="1">
        <v>24</v>
      </c>
      <c r="Q77" s="21">
        <f t="shared" si="64"/>
        <v>85.714285714285708</v>
      </c>
      <c r="R77" s="1">
        <v>32</v>
      </c>
      <c r="S77" s="21">
        <f t="shared" si="65"/>
        <v>91.428571428571431</v>
      </c>
      <c r="T77" s="1">
        <v>32</v>
      </c>
      <c r="U77" s="21">
        <f t="shared" si="66"/>
        <v>91.428571428571431</v>
      </c>
      <c r="V77" s="1">
        <v>20</v>
      </c>
      <c r="W77" s="21">
        <f t="shared" si="67"/>
        <v>71.428571428571431</v>
      </c>
      <c r="X77" s="1">
        <v>29</v>
      </c>
      <c r="Y77" s="21">
        <f t="shared" si="68"/>
        <v>82.857142857142861</v>
      </c>
      <c r="Z77" s="21">
        <v>25</v>
      </c>
      <c r="AA77" s="21">
        <f t="shared" si="69"/>
        <v>71.428571428571431</v>
      </c>
      <c r="AB77" s="21">
        <v>22</v>
      </c>
      <c r="AC77" s="21">
        <f t="shared" si="70"/>
        <v>78.571428571428569</v>
      </c>
      <c r="AD77" s="21">
        <v>15</v>
      </c>
      <c r="AE77" s="21">
        <f t="shared" si="71"/>
        <v>42.857142857142854</v>
      </c>
      <c r="AF77" s="21">
        <v>9</v>
      </c>
      <c r="AG77" s="21">
        <f t="shared" si="72"/>
        <v>32.142857142857146</v>
      </c>
      <c r="AH77" s="21">
        <v>9</v>
      </c>
      <c r="AI77" s="21">
        <f t="shared" si="73"/>
        <v>30</v>
      </c>
      <c r="AJ77" s="21"/>
      <c r="AK77" s="21"/>
      <c r="AL77" s="21"/>
      <c r="AM77" s="21"/>
      <c r="AN77" s="21"/>
      <c r="AO77" s="21"/>
      <c r="AP77" s="21"/>
      <c r="AQ77" s="21"/>
      <c r="AR77" s="21"/>
      <c r="AS77" s="26"/>
      <c r="AT77" s="21">
        <f t="shared" si="74"/>
        <v>77.493580765639578</v>
      </c>
      <c r="AU77" s="143"/>
      <c r="AV77" s="22"/>
      <c r="AW77" s="49"/>
      <c r="AX77" s="14"/>
      <c r="BA77" s="15"/>
      <c r="BC77" s="37"/>
    </row>
    <row r="78" spans="1:55" s="16" customFormat="1" ht="16.5" customHeight="1" x14ac:dyDescent="0.2">
      <c r="A78" s="50">
        <v>3</v>
      </c>
      <c r="B78" s="71">
        <v>18101147</v>
      </c>
      <c r="C78" s="69" t="s">
        <v>124</v>
      </c>
      <c r="D78" s="1">
        <v>35</v>
      </c>
      <c r="E78" s="1">
        <f t="shared" si="58"/>
        <v>100</v>
      </c>
      <c r="F78" s="1">
        <v>26</v>
      </c>
      <c r="G78" s="21">
        <f t="shared" si="59"/>
        <v>92.857142857142861</v>
      </c>
      <c r="H78" s="1">
        <v>32</v>
      </c>
      <c r="I78" s="21">
        <f t="shared" si="60"/>
        <v>91.428571428571431</v>
      </c>
      <c r="J78" s="1">
        <v>35</v>
      </c>
      <c r="K78" s="21">
        <f t="shared" si="61"/>
        <v>100</v>
      </c>
      <c r="L78" s="1">
        <v>26</v>
      </c>
      <c r="M78" s="21">
        <f t="shared" si="62"/>
        <v>96.296296296296291</v>
      </c>
      <c r="N78" s="1">
        <v>27</v>
      </c>
      <c r="O78" s="21">
        <f t="shared" si="63"/>
        <v>79.411764705882348</v>
      </c>
      <c r="P78" s="1">
        <v>22</v>
      </c>
      <c r="Q78" s="21">
        <f t="shared" si="64"/>
        <v>78.571428571428569</v>
      </c>
      <c r="R78" s="1">
        <v>33</v>
      </c>
      <c r="S78" s="21">
        <f t="shared" si="65"/>
        <v>94.285714285714278</v>
      </c>
      <c r="T78" s="1">
        <v>31</v>
      </c>
      <c r="U78" s="21">
        <f t="shared" si="66"/>
        <v>88.571428571428569</v>
      </c>
      <c r="V78" s="1">
        <v>23</v>
      </c>
      <c r="W78" s="21">
        <f t="shared" si="67"/>
        <v>82.142857142857139</v>
      </c>
      <c r="X78" s="1">
        <v>26</v>
      </c>
      <c r="Y78" s="21">
        <f t="shared" si="68"/>
        <v>74.285714285714292</v>
      </c>
      <c r="Z78" s="21">
        <v>32</v>
      </c>
      <c r="AA78" s="21">
        <f t="shared" si="69"/>
        <v>91.428571428571431</v>
      </c>
      <c r="AB78" s="21">
        <v>25</v>
      </c>
      <c r="AC78" s="21">
        <f t="shared" si="70"/>
        <v>89.285714285714292</v>
      </c>
      <c r="AD78" s="21">
        <v>14</v>
      </c>
      <c r="AE78" s="21">
        <f t="shared" si="71"/>
        <v>40</v>
      </c>
      <c r="AF78" s="21">
        <v>18</v>
      </c>
      <c r="AG78" s="21">
        <f t="shared" si="72"/>
        <v>64.285714285714292</v>
      </c>
      <c r="AH78" s="21">
        <v>30</v>
      </c>
      <c r="AI78" s="21">
        <f t="shared" si="73"/>
        <v>100</v>
      </c>
      <c r="AJ78" s="21"/>
      <c r="AK78" s="21"/>
      <c r="AL78" s="21"/>
      <c r="AM78" s="21"/>
      <c r="AN78" s="21"/>
      <c r="AO78" s="21"/>
      <c r="AP78" s="21"/>
      <c r="AQ78" s="21"/>
      <c r="AR78" s="21"/>
      <c r="AS78" s="26"/>
      <c r="AT78" s="21">
        <f t="shared" si="74"/>
        <v>85.178182384064741</v>
      </c>
      <c r="AU78" s="143"/>
      <c r="AV78" s="22"/>
      <c r="AW78" s="49"/>
      <c r="AX78" s="14"/>
      <c r="BA78" s="15"/>
      <c r="BC78" s="37"/>
    </row>
    <row r="79" spans="1:55" s="16" customFormat="1" ht="16.5" customHeight="1" x14ac:dyDescent="0.2">
      <c r="A79" s="50">
        <v>4</v>
      </c>
      <c r="B79" s="71">
        <v>18101092</v>
      </c>
      <c r="C79" s="69" t="s">
        <v>125</v>
      </c>
      <c r="D79" s="1">
        <v>35</v>
      </c>
      <c r="E79" s="1">
        <f t="shared" si="58"/>
        <v>100</v>
      </c>
      <c r="F79" s="1">
        <v>23</v>
      </c>
      <c r="G79" s="21">
        <f t="shared" si="59"/>
        <v>82.142857142857139</v>
      </c>
      <c r="H79" s="1">
        <v>26</v>
      </c>
      <c r="I79" s="21">
        <f t="shared" si="60"/>
        <v>74.285714285714292</v>
      </c>
      <c r="J79" s="1">
        <v>35</v>
      </c>
      <c r="K79" s="21">
        <f t="shared" si="61"/>
        <v>100</v>
      </c>
      <c r="L79" s="1">
        <v>20</v>
      </c>
      <c r="M79" s="21">
        <f t="shared" si="62"/>
        <v>74.074074074074076</v>
      </c>
      <c r="N79" s="1">
        <v>25</v>
      </c>
      <c r="O79" s="21">
        <f t="shared" si="63"/>
        <v>73.529411764705884</v>
      </c>
      <c r="P79" s="1">
        <v>20</v>
      </c>
      <c r="Q79" s="21">
        <f t="shared" si="64"/>
        <v>71.428571428571431</v>
      </c>
      <c r="R79" s="1">
        <v>28</v>
      </c>
      <c r="S79" s="21">
        <f t="shared" si="65"/>
        <v>80</v>
      </c>
      <c r="T79" s="1">
        <v>21</v>
      </c>
      <c r="U79" s="21">
        <f t="shared" si="66"/>
        <v>60</v>
      </c>
      <c r="V79" s="1">
        <v>22</v>
      </c>
      <c r="W79" s="21">
        <f t="shared" si="67"/>
        <v>78.571428571428569</v>
      </c>
      <c r="X79" s="1">
        <v>24</v>
      </c>
      <c r="Y79" s="21">
        <f t="shared" si="68"/>
        <v>68.571428571428569</v>
      </c>
      <c r="Z79" s="21">
        <v>29</v>
      </c>
      <c r="AA79" s="21">
        <f t="shared" si="69"/>
        <v>82.857142857142861</v>
      </c>
      <c r="AB79" s="21">
        <v>19</v>
      </c>
      <c r="AC79" s="21">
        <f t="shared" si="70"/>
        <v>67.857142857142861</v>
      </c>
      <c r="AD79" s="21">
        <v>20</v>
      </c>
      <c r="AE79" s="21">
        <f t="shared" si="71"/>
        <v>57.142857142857139</v>
      </c>
      <c r="AF79" s="21">
        <v>12</v>
      </c>
      <c r="AG79" s="21">
        <f t="shared" si="72"/>
        <v>42.857142857142854</v>
      </c>
      <c r="AH79" s="21">
        <v>21</v>
      </c>
      <c r="AI79" s="21">
        <f t="shared" si="73"/>
        <v>70</v>
      </c>
      <c r="AJ79" s="21"/>
      <c r="AK79" s="21"/>
      <c r="AL79" s="21"/>
      <c r="AM79" s="21"/>
      <c r="AN79" s="21"/>
      <c r="AO79" s="21"/>
      <c r="AP79" s="21"/>
      <c r="AQ79" s="21"/>
      <c r="AR79" s="21"/>
      <c r="AS79" s="26"/>
      <c r="AT79" s="21">
        <f t="shared" si="74"/>
        <v>73.95736072206661</v>
      </c>
      <c r="AU79" s="143"/>
      <c r="AV79" s="22"/>
      <c r="AW79" s="49"/>
      <c r="AX79" s="14"/>
      <c r="BA79" s="15"/>
      <c r="BC79" s="37"/>
    </row>
    <row r="80" spans="1:55" s="16" customFormat="1" ht="16.5" customHeight="1" x14ac:dyDescent="0.2">
      <c r="A80" s="50">
        <v>5</v>
      </c>
      <c r="B80" s="71">
        <v>18101134</v>
      </c>
      <c r="C80" s="69" t="s">
        <v>126</v>
      </c>
      <c r="D80" s="1">
        <v>35</v>
      </c>
      <c r="E80" s="1">
        <f t="shared" si="58"/>
        <v>100</v>
      </c>
      <c r="F80" s="1">
        <v>27</v>
      </c>
      <c r="G80" s="21">
        <f t="shared" si="59"/>
        <v>96.428571428571431</v>
      </c>
      <c r="H80" s="1">
        <v>31</v>
      </c>
      <c r="I80" s="21">
        <f t="shared" si="60"/>
        <v>88.571428571428569</v>
      </c>
      <c r="J80" s="1">
        <v>34</v>
      </c>
      <c r="K80" s="21">
        <f t="shared" si="61"/>
        <v>97.142857142857139</v>
      </c>
      <c r="L80" s="1">
        <v>24</v>
      </c>
      <c r="M80" s="21">
        <f t="shared" si="62"/>
        <v>88.888888888888886</v>
      </c>
      <c r="N80" s="1">
        <v>34</v>
      </c>
      <c r="O80" s="21">
        <f t="shared" si="63"/>
        <v>100</v>
      </c>
      <c r="P80" s="1">
        <v>20</v>
      </c>
      <c r="Q80" s="21">
        <f t="shared" si="64"/>
        <v>71.428571428571431</v>
      </c>
      <c r="R80" s="1">
        <v>32</v>
      </c>
      <c r="S80" s="21">
        <f t="shared" si="65"/>
        <v>91.428571428571431</v>
      </c>
      <c r="T80" s="1">
        <v>30</v>
      </c>
      <c r="U80" s="21">
        <f t="shared" si="66"/>
        <v>85.714285714285708</v>
      </c>
      <c r="V80" s="1">
        <v>22</v>
      </c>
      <c r="W80" s="21">
        <f t="shared" si="67"/>
        <v>78.571428571428569</v>
      </c>
      <c r="X80" s="1">
        <v>24</v>
      </c>
      <c r="Y80" s="21">
        <f t="shared" si="68"/>
        <v>68.571428571428569</v>
      </c>
      <c r="Z80" s="21">
        <v>28</v>
      </c>
      <c r="AA80" s="21">
        <f t="shared" si="69"/>
        <v>80</v>
      </c>
      <c r="AB80" s="21">
        <v>22</v>
      </c>
      <c r="AC80" s="21">
        <f t="shared" si="70"/>
        <v>78.571428571428569</v>
      </c>
      <c r="AD80" s="21">
        <v>26</v>
      </c>
      <c r="AE80" s="21">
        <f t="shared" si="71"/>
        <v>74.285714285714292</v>
      </c>
      <c r="AF80" s="21">
        <v>23</v>
      </c>
      <c r="AG80" s="21">
        <f t="shared" si="72"/>
        <v>82.142857142857139</v>
      </c>
      <c r="AH80" s="21">
        <v>27</v>
      </c>
      <c r="AI80" s="21">
        <f t="shared" si="73"/>
        <v>90</v>
      </c>
      <c r="AJ80" s="21"/>
      <c r="AK80" s="21"/>
      <c r="AL80" s="21"/>
      <c r="AM80" s="21"/>
      <c r="AN80" s="21"/>
      <c r="AO80" s="21"/>
      <c r="AP80" s="21"/>
      <c r="AQ80" s="21"/>
      <c r="AR80" s="21"/>
      <c r="AS80" s="26"/>
      <c r="AT80" s="21">
        <f t="shared" si="74"/>
        <v>85.734126984126988</v>
      </c>
      <c r="AU80" s="143"/>
      <c r="AV80" s="22"/>
      <c r="AW80" s="49"/>
      <c r="AX80" s="14"/>
      <c r="BA80" s="15"/>
      <c r="BC80" s="37"/>
    </row>
    <row r="81" spans="1:55" s="16" customFormat="1" ht="16.5" customHeight="1" x14ac:dyDescent="0.2">
      <c r="A81" s="50">
        <v>6</v>
      </c>
      <c r="B81" s="71">
        <v>18101144</v>
      </c>
      <c r="C81" s="69" t="s">
        <v>127</v>
      </c>
      <c r="D81" s="1">
        <v>35</v>
      </c>
      <c r="E81" s="1">
        <f t="shared" si="58"/>
        <v>100</v>
      </c>
      <c r="F81" s="1">
        <v>28</v>
      </c>
      <c r="G81" s="21">
        <f t="shared" si="59"/>
        <v>100</v>
      </c>
      <c r="H81" s="1">
        <v>32</v>
      </c>
      <c r="I81" s="21">
        <f t="shared" si="60"/>
        <v>91.428571428571431</v>
      </c>
      <c r="J81" s="1">
        <v>35</v>
      </c>
      <c r="K81" s="21">
        <f t="shared" si="61"/>
        <v>100</v>
      </c>
      <c r="L81" s="1">
        <v>27</v>
      </c>
      <c r="M81" s="21">
        <f t="shared" si="62"/>
        <v>100</v>
      </c>
      <c r="N81" s="1">
        <v>31</v>
      </c>
      <c r="O81" s="21">
        <f t="shared" si="63"/>
        <v>91.17647058823529</v>
      </c>
      <c r="P81" s="1">
        <f>25+1</f>
        <v>26</v>
      </c>
      <c r="Q81" s="21">
        <f t="shared" si="64"/>
        <v>92.857142857142861</v>
      </c>
      <c r="R81" s="1">
        <v>34</v>
      </c>
      <c r="S81" s="21">
        <f t="shared" si="65"/>
        <v>97.142857142857139</v>
      </c>
      <c r="T81" s="1">
        <v>27</v>
      </c>
      <c r="U81" s="21">
        <f t="shared" si="66"/>
        <v>77.142857142857153</v>
      </c>
      <c r="V81" s="1">
        <v>20</v>
      </c>
      <c r="W81" s="21">
        <f>V81/(28-1)*100</f>
        <v>74.074074074074076</v>
      </c>
      <c r="X81" s="1">
        <v>26</v>
      </c>
      <c r="Y81" s="21">
        <f>X81/(35-1)*100</f>
        <v>76.470588235294116</v>
      </c>
      <c r="Z81" s="21">
        <v>33</v>
      </c>
      <c r="AA81" s="21">
        <f t="shared" si="69"/>
        <v>94.285714285714278</v>
      </c>
      <c r="AB81" s="21">
        <v>16</v>
      </c>
      <c r="AC81" s="21">
        <f t="shared" si="70"/>
        <v>57.142857142857139</v>
      </c>
      <c r="AD81" s="21">
        <v>29</v>
      </c>
      <c r="AE81" s="21">
        <f t="shared" si="71"/>
        <v>82.857142857142861</v>
      </c>
      <c r="AF81" s="21">
        <v>27</v>
      </c>
      <c r="AG81" s="21">
        <f t="shared" si="72"/>
        <v>96.428571428571431</v>
      </c>
      <c r="AH81" s="21">
        <v>30</v>
      </c>
      <c r="AI81" s="21">
        <f t="shared" si="73"/>
        <v>100</v>
      </c>
      <c r="AJ81" s="21"/>
      <c r="AK81" s="21"/>
      <c r="AL81" s="21"/>
      <c r="AM81" s="21"/>
      <c r="AN81" s="21"/>
      <c r="AO81" s="21"/>
      <c r="AP81" s="21"/>
      <c r="AQ81" s="21"/>
      <c r="AR81" s="21"/>
      <c r="AS81" s="26"/>
      <c r="AT81" s="21">
        <f t="shared" si="74"/>
        <v>89.437927948957352</v>
      </c>
      <c r="AU81" s="143"/>
      <c r="AV81" s="22"/>
      <c r="AW81" s="49"/>
      <c r="AX81" s="14"/>
      <c r="BA81" s="15"/>
      <c r="BC81" s="37"/>
    </row>
    <row r="82" spans="1:55" s="16" customFormat="1" ht="16.5" customHeight="1" x14ac:dyDescent="0.2">
      <c r="A82" s="50">
        <v>7</v>
      </c>
      <c r="B82" s="71">
        <v>18101125</v>
      </c>
      <c r="C82" s="69" t="s">
        <v>128</v>
      </c>
      <c r="D82" s="1">
        <v>35</v>
      </c>
      <c r="E82" s="1">
        <f t="shared" si="58"/>
        <v>100</v>
      </c>
      <c r="F82" s="1">
        <v>22</v>
      </c>
      <c r="G82" s="21">
        <f>F82/(28-1)*100</f>
        <v>81.481481481481481</v>
      </c>
      <c r="H82" s="1">
        <v>23</v>
      </c>
      <c r="I82" s="21">
        <f t="shared" si="60"/>
        <v>65.714285714285708</v>
      </c>
      <c r="J82" s="1">
        <v>26</v>
      </c>
      <c r="K82" s="21">
        <f t="shared" si="61"/>
        <v>74.285714285714292</v>
      </c>
      <c r="L82" s="1">
        <v>16</v>
      </c>
      <c r="M82" s="21">
        <f t="shared" si="62"/>
        <v>59.259259259259252</v>
      </c>
      <c r="N82" s="1">
        <v>23</v>
      </c>
      <c r="O82" s="21">
        <f t="shared" si="63"/>
        <v>67.64705882352942</v>
      </c>
      <c r="P82" s="1">
        <v>16</v>
      </c>
      <c r="Q82" s="21">
        <f t="shared" si="64"/>
        <v>57.142857142857139</v>
      </c>
      <c r="R82" s="1">
        <v>12</v>
      </c>
      <c r="S82" s="21">
        <f t="shared" si="65"/>
        <v>34.285714285714285</v>
      </c>
      <c r="T82" s="1">
        <v>20</v>
      </c>
      <c r="U82" s="21">
        <f t="shared" si="66"/>
        <v>57.142857142857139</v>
      </c>
      <c r="V82" s="1">
        <v>7</v>
      </c>
      <c r="W82" s="21">
        <f t="shared" si="67"/>
        <v>25</v>
      </c>
      <c r="X82" s="1">
        <v>19</v>
      </c>
      <c r="Y82" s="21">
        <f t="shared" si="68"/>
        <v>54.285714285714285</v>
      </c>
      <c r="Z82" s="21">
        <v>11</v>
      </c>
      <c r="AA82" s="21">
        <f>Z82/(35-15)*100</f>
        <v>55.000000000000007</v>
      </c>
      <c r="AB82" s="21">
        <v>7</v>
      </c>
      <c r="AC82" s="21">
        <f>AB82/(28-21)*100</f>
        <v>100</v>
      </c>
      <c r="AD82" s="21">
        <v>7</v>
      </c>
      <c r="AE82" s="21">
        <f t="shared" si="71"/>
        <v>20</v>
      </c>
      <c r="AF82" s="21">
        <v>1</v>
      </c>
      <c r="AG82" s="21">
        <f t="shared" si="72"/>
        <v>3.5714285714285712</v>
      </c>
      <c r="AH82" s="21">
        <v>2</v>
      </c>
      <c r="AI82" s="21">
        <f t="shared" si="73"/>
        <v>6.666666666666667</v>
      </c>
      <c r="AJ82" s="21"/>
      <c r="AK82" s="21"/>
      <c r="AL82" s="21"/>
      <c r="AM82" s="21"/>
      <c r="AN82" s="21"/>
      <c r="AO82" s="21"/>
      <c r="AP82" s="21"/>
      <c r="AQ82" s="21"/>
      <c r="AR82" s="21"/>
      <c r="AS82" s="26"/>
      <c r="AT82" s="21">
        <f t="shared" si="74"/>
        <v>53.842689853719264</v>
      </c>
      <c r="AU82" s="143"/>
      <c r="AV82" s="22"/>
      <c r="AW82" s="49"/>
      <c r="AX82" s="14"/>
      <c r="BA82" s="15"/>
      <c r="BC82" s="37"/>
    </row>
    <row r="83" spans="1:55" s="16" customFormat="1" ht="16.5" customHeight="1" x14ac:dyDescent="0.2">
      <c r="A83" s="50">
        <v>8</v>
      </c>
      <c r="B83" s="71">
        <v>18101137</v>
      </c>
      <c r="C83" s="69" t="s">
        <v>129</v>
      </c>
      <c r="D83" s="1">
        <v>35</v>
      </c>
      <c r="E83" s="1">
        <f t="shared" si="58"/>
        <v>100</v>
      </c>
      <c r="F83" s="1">
        <v>21</v>
      </c>
      <c r="G83" s="21">
        <f>F83/28*100</f>
        <v>75</v>
      </c>
      <c r="H83" s="1">
        <v>29</v>
      </c>
      <c r="I83" s="21">
        <f t="shared" si="60"/>
        <v>82.857142857142861</v>
      </c>
      <c r="J83" s="1">
        <v>33</v>
      </c>
      <c r="K83" s="21">
        <f t="shared" si="61"/>
        <v>94.285714285714278</v>
      </c>
      <c r="L83" s="1">
        <v>19</v>
      </c>
      <c r="M83" s="21">
        <f t="shared" si="62"/>
        <v>70.370370370370367</v>
      </c>
      <c r="N83" s="1">
        <v>25</v>
      </c>
      <c r="O83" s="21">
        <f t="shared" si="63"/>
        <v>73.529411764705884</v>
      </c>
      <c r="P83" s="1">
        <v>17</v>
      </c>
      <c r="Q83" s="21">
        <f t="shared" si="64"/>
        <v>60.714285714285708</v>
      </c>
      <c r="R83" s="1">
        <v>21</v>
      </c>
      <c r="S83" s="21">
        <f t="shared" si="65"/>
        <v>60</v>
      </c>
      <c r="T83" s="1">
        <v>22</v>
      </c>
      <c r="U83" s="21">
        <f t="shared" si="66"/>
        <v>62.857142857142854</v>
      </c>
      <c r="V83" s="1">
        <v>18</v>
      </c>
      <c r="W83" s="21">
        <f>V83/(28-2)*100</f>
        <v>69.230769230769226</v>
      </c>
      <c r="X83" s="1">
        <v>20</v>
      </c>
      <c r="Y83" s="21">
        <f t="shared" si="68"/>
        <v>57.142857142857139</v>
      </c>
      <c r="Z83" s="21">
        <v>12</v>
      </c>
      <c r="AA83" s="21">
        <f t="shared" si="69"/>
        <v>34.285714285714285</v>
      </c>
      <c r="AB83" s="21">
        <v>13</v>
      </c>
      <c r="AC83" s="21">
        <f t="shared" si="70"/>
        <v>46.428571428571431</v>
      </c>
      <c r="AD83" s="21">
        <v>17</v>
      </c>
      <c r="AE83" s="21">
        <f t="shared" si="71"/>
        <v>48.571428571428569</v>
      </c>
      <c r="AF83" s="21">
        <v>14</v>
      </c>
      <c r="AG83" s="21">
        <f t="shared" si="72"/>
        <v>50</v>
      </c>
      <c r="AH83" s="21">
        <v>19</v>
      </c>
      <c r="AI83" s="21">
        <f t="shared" si="73"/>
        <v>63.333333333333329</v>
      </c>
      <c r="AJ83" s="21"/>
      <c r="AK83" s="21"/>
      <c r="AL83" s="21"/>
      <c r="AM83" s="21"/>
      <c r="AN83" s="21"/>
      <c r="AO83" s="21"/>
      <c r="AP83" s="21"/>
      <c r="AQ83" s="21"/>
      <c r="AR83" s="21"/>
      <c r="AS83" s="26"/>
      <c r="AT83" s="21">
        <f t="shared" si="74"/>
        <v>65.537921365127247</v>
      </c>
      <c r="AU83" s="143"/>
      <c r="AV83" s="22"/>
      <c r="AW83" s="49"/>
      <c r="AX83" s="14"/>
      <c r="BA83" s="15"/>
      <c r="BC83" s="37"/>
    </row>
    <row r="84" spans="1:55" s="16" customFormat="1" ht="16.5" customHeight="1" x14ac:dyDescent="0.2">
      <c r="A84" s="50">
        <v>9</v>
      </c>
      <c r="B84" s="71">
        <v>18102049</v>
      </c>
      <c r="C84" s="69" t="s">
        <v>130</v>
      </c>
      <c r="D84" s="1">
        <v>35</v>
      </c>
      <c r="E84" s="1">
        <f t="shared" si="58"/>
        <v>100</v>
      </c>
      <c r="F84" s="1">
        <v>28</v>
      </c>
      <c r="G84" s="21">
        <f>F84/28*100</f>
        <v>100</v>
      </c>
      <c r="H84" s="1">
        <v>34</v>
      </c>
      <c r="I84" s="21">
        <f t="shared" si="60"/>
        <v>97.142857142857139</v>
      </c>
      <c r="J84" s="1">
        <v>35</v>
      </c>
      <c r="K84" s="21">
        <f t="shared" si="61"/>
        <v>100</v>
      </c>
      <c r="L84" s="1">
        <v>27</v>
      </c>
      <c r="M84" s="21">
        <f t="shared" si="62"/>
        <v>100</v>
      </c>
      <c r="N84" s="1">
        <v>34</v>
      </c>
      <c r="O84" s="21">
        <f t="shared" si="63"/>
        <v>100</v>
      </c>
      <c r="P84" s="1">
        <v>25</v>
      </c>
      <c r="Q84" s="21">
        <f t="shared" si="64"/>
        <v>89.285714285714292</v>
      </c>
      <c r="R84" s="1">
        <v>30</v>
      </c>
      <c r="S84" s="21">
        <f t="shared" si="65"/>
        <v>85.714285714285708</v>
      </c>
      <c r="T84" s="1">
        <v>27</v>
      </c>
      <c r="U84" s="21">
        <f t="shared" si="66"/>
        <v>77.142857142857153</v>
      </c>
      <c r="V84" s="1">
        <v>21</v>
      </c>
      <c r="W84" s="21">
        <f>V84/(28-1)*100</f>
        <v>77.777777777777786</v>
      </c>
      <c r="X84" s="1">
        <v>24</v>
      </c>
      <c r="Y84" s="21">
        <f t="shared" si="68"/>
        <v>68.571428571428569</v>
      </c>
      <c r="Z84" s="21">
        <v>24</v>
      </c>
      <c r="AA84" s="21">
        <f>Z84/(35-2)*100</f>
        <v>72.727272727272734</v>
      </c>
      <c r="AB84" s="21">
        <v>21</v>
      </c>
      <c r="AC84" s="21">
        <f t="shared" si="70"/>
        <v>75</v>
      </c>
      <c r="AD84" s="21">
        <v>29</v>
      </c>
      <c r="AE84" s="21">
        <f t="shared" si="71"/>
        <v>82.857142857142861</v>
      </c>
      <c r="AF84" s="21">
        <v>19</v>
      </c>
      <c r="AG84" s="21">
        <f t="shared" si="72"/>
        <v>67.857142857142861</v>
      </c>
      <c r="AH84" s="21">
        <v>22</v>
      </c>
      <c r="AI84" s="21">
        <f t="shared" si="73"/>
        <v>73.333333333333329</v>
      </c>
      <c r="AJ84" s="21"/>
      <c r="AK84" s="21"/>
      <c r="AL84" s="21"/>
      <c r="AM84" s="21"/>
      <c r="AN84" s="21"/>
      <c r="AO84" s="21"/>
      <c r="AP84" s="21"/>
      <c r="AQ84" s="21"/>
      <c r="AR84" s="21"/>
      <c r="AS84" s="26"/>
      <c r="AT84" s="21">
        <f t="shared" si="74"/>
        <v>85.463113275613281</v>
      </c>
      <c r="AU84" s="143"/>
      <c r="AV84" s="22"/>
      <c r="AW84" s="49"/>
      <c r="AX84" s="14"/>
      <c r="BA84" s="15"/>
      <c r="BC84" s="37"/>
    </row>
    <row r="85" spans="1:55" s="16" customFormat="1" ht="16.5" customHeight="1" x14ac:dyDescent="0.2">
      <c r="A85" s="50">
        <v>10</v>
      </c>
      <c r="B85" s="50">
        <v>18101212</v>
      </c>
      <c r="C85" s="69" t="s">
        <v>438</v>
      </c>
      <c r="D85" s="84"/>
      <c r="E85" s="84"/>
      <c r="F85" s="1">
        <v>13</v>
      </c>
      <c r="G85" s="21">
        <f>F85/13*100</f>
        <v>100</v>
      </c>
      <c r="H85" s="1">
        <v>28</v>
      </c>
      <c r="I85" s="21">
        <f t="shared" si="60"/>
        <v>80</v>
      </c>
      <c r="J85" s="1">
        <v>34</v>
      </c>
      <c r="K85" s="21">
        <f t="shared" si="61"/>
        <v>97.142857142857139</v>
      </c>
      <c r="L85" s="125">
        <v>23</v>
      </c>
      <c r="M85" s="126">
        <f t="shared" si="62"/>
        <v>85.18518518518519</v>
      </c>
      <c r="N85" s="93">
        <v>27</v>
      </c>
      <c r="O85" s="94">
        <f t="shared" si="63"/>
        <v>79.411764705882348</v>
      </c>
      <c r="P85" s="93">
        <v>19</v>
      </c>
      <c r="Q85" s="94">
        <f t="shared" si="64"/>
        <v>67.857142857142861</v>
      </c>
      <c r="R85" s="1">
        <v>35</v>
      </c>
      <c r="S85" s="21">
        <f t="shared" si="65"/>
        <v>100</v>
      </c>
      <c r="T85" s="1">
        <v>25</v>
      </c>
      <c r="U85" s="21">
        <f t="shared" si="66"/>
        <v>71.428571428571431</v>
      </c>
      <c r="V85" s="93">
        <v>23</v>
      </c>
      <c r="W85" s="94">
        <f t="shared" si="67"/>
        <v>82.142857142857139</v>
      </c>
      <c r="X85" s="1">
        <v>27</v>
      </c>
      <c r="Y85" s="21">
        <f t="shared" si="68"/>
        <v>77.142857142857153</v>
      </c>
      <c r="Z85" s="21">
        <v>24</v>
      </c>
      <c r="AA85" s="21">
        <f t="shared" si="69"/>
        <v>68.571428571428569</v>
      </c>
      <c r="AB85" s="21">
        <v>3</v>
      </c>
      <c r="AC85" s="21">
        <f>AB85/(28-25)*100</f>
        <v>100</v>
      </c>
      <c r="AD85" s="21">
        <v>12</v>
      </c>
      <c r="AE85" s="21">
        <f t="shared" si="71"/>
        <v>34.285714285714285</v>
      </c>
      <c r="AF85" s="21">
        <v>15</v>
      </c>
      <c r="AG85" s="21">
        <f t="shared" si="72"/>
        <v>53.571428571428569</v>
      </c>
      <c r="AH85" s="21">
        <v>8</v>
      </c>
      <c r="AI85" s="21">
        <f t="shared" si="73"/>
        <v>26.666666666666668</v>
      </c>
      <c r="AJ85" s="21"/>
      <c r="AK85" s="21"/>
      <c r="AL85" s="21"/>
      <c r="AM85" s="21"/>
      <c r="AN85" s="21"/>
      <c r="AO85" s="21"/>
      <c r="AP85" s="21"/>
      <c r="AQ85" s="21"/>
      <c r="AR85" s="21"/>
      <c r="AS85" s="26"/>
      <c r="AT85" s="21">
        <f t="shared" si="74"/>
        <v>74.893764913372749</v>
      </c>
      <c r="AU85" s="143"/>
      <c r="AV85" s="22"/>
      <c r="AW85" s="49"/>
      <c r="AX85" s="14"/>
      <c r="BA85" s="15"/>
      <c r="BC85" s="37"/>
    </row>
    <row r="86" spans="1:55" s="16" customFormat="1" ht="16.5" customHeight="1" x14ac:dyDescent="0.2">
      <c r="A86" s="50">
        <v>11</v>
      </c>
      <c r="B86" s="71">
        <v>18103067</v>
      </c>
      <c r="C86" s="19" t="s">
        <v>131</v>
      </c>
      <c r="D86" s="1">
        <v>35</v>
      </c>
      <c r="E86" s="1">
        <f t="shared" ref="E86:E95" si="75">D86/35*100</f>
        <v>100</v>
      </c>
      <c r="F86" s="1">
        <v>25</v>
      </c>
      <c r="G86" s="21">
        <f t="shared" ref="G86:G95" si="76">F86/28*100</f>
        <v>89.285714285714292</v>
      </c>
      <c r="H86" s="1">
        <v>29</v>
      </c>
      <c r="I86" s="21">
        <f t="shared" si="60"/>
        <v>82.857142857142861</v>
      </c>
      <c r="J86" s="1">
        <v>29</v>
      </c>
      <c r="K86" s="21">
        <f t="shared" si="61"/>
        <v>82.857142857142861</v>
      </c>
      <c r="L86" s="1">
        <v>25</v>
      </c>
      <c r="M86" s="21">
        <f t="shared" si="62"/>
        <v>92.592592592592595</v>
      </c>
      <c r="N86" s="1">
        <v>30</v>
      </c>
      <c r="O86" s="21">
        <f t="shared" si="63"/>
        <v>88.235294117647058</v>
      </c>
      <c r="P86" s="1">
        <v>24</v>
      </c>
      <c r="Q86" s="21">
        <f t="shared" si="64"/>
        <v>85.714285714285708</v>
      </c>
      <c r="R86" s="1">
        <v>27</v>
      </c>
      <c r="S86" s="21">
        <f t="shared" si="65"/>
        <v>77.142857142857153</v>
      </c>
      <c r="T86" s="1">
        <v>28</v>
      </c>
      <c r="U86" s="21">
        <f t="shared" si="66"/>
        <v>80</v>
      </c>
      <c r="V86" s="1">
        <v>26</v>
      </c>
      <c r="W86" s="21">
        <f t="shared" si="67"/>
        <v>92.857142857142861</v>
      </c>
      <c r="X86" s="1">
        <v>30</v>
      </c>
      <c r="Y86" s="21">
        <f t="shared" si="68"/>
        <v>85.714285714285708</v>
      </c>
      <c r="Z86" s="21">
        <v>26</v>
      </c>
      <c r="AA86" s="21">
        <f t="shared" si="69"/>
        <v>74.285714285714292</v>
      </c>
      <c r="AB86" s="21">
        <v>24</v>
      </c>
      <c r="AC86" s="21">
        <f t="shared" si="70"/>
        <v>85.714285714285708</v>
      </c>
      <c r="AD86" s="21">
        <v>22</v>
      </c>
      <c r="AE86" s="21">
        <f t="shared" si="71"/>
        <v>62.857142857142854</v>
      </c>
      <c r="AF86" s="21">
        <v>15</v>
      </c>
      <c r="AG86" s="21">
        <f t="shared" si="72"/>
        <v>53.571428571428569</v>
      </c>
      <c r="AH86" s="21">
        <v>27</v>
      </c>
      <c r="AI86" s="21">
        <f t="shared" si="73"/>
        <v>90</v>
      </c>
      <c r="AJ86" s="21"/>
      <c r="AK86" s="21"/>
      <c r="AL86" s="21"/>
      <c r="AM86" s="21"/>
      <c r="AN86" s="21"/>
      <c r="AO86" s="21"/>
      <c r="AP86" s="21"/>
      <c r="AQ86" s="21"/>
      <c r="AR86" s="21"/>
      <c r="AS86" s="26"/>
      <c r="AT86" s="21">
        <f t="shared" si="74"/>
        <v>82.730314347961411</v>
      </c>
      <c r="AU86" s="143"/>
      <c r="AV86" s="22"/>
      <c r="AW86" s="49"/>
      <c r="AX86" s="14"/>
      <c r="BA86" s="15"/>
      <c r="BC86" s="37"/>
    </row>
    <row r="87" spans="1:55" s="16" customFormat="1" ht="16.5" customHeight="1" x14ac:dyDescent="0.2">
      <c r="A87" s="50">
        <v>12</v>
      </c>
      <c r="B87" s="71">
        <v>18101105</v>
      </c>
      <c r="C87" s="69" t="s">
        <v>132</v>
      </c>
      <c r="D87" s="1">
        <v>35</v>
      </c>
      <c r="E87" s="1">
        <f t="shared" si="75"/>
        <v>100</v>
      </c>
      <c r="F87" s="1">
        <v>27</v>
      </c>
      <c r="G87" s="21">
        <f t="shared" si="76"/>
        <v>96.428571428571431</v>
      </c>
      <c r="H87" s="1">
        <v>32</v>
      </c>
      <c r="I87" s="21">
        <f t="shared" si="60"/>
        <v>91.428571428571431</v>
      </c>
      <c r="J87" s="1">
        <v>24</v>
      </c>
      <c r="K87" s="21">
        <f t="shared" si="61"/>
        <v>68.571428571428569</v>
      </c>
      <c r="L87" s="1">
        <v>12</v>
      </c>
      <c r="M87" s="21">
        <f t="shared" si="62"/>
        <v>44.444444444444443</v>
      </c>
      <c r="N87" s="1">
        <v>28</v>
      </c>
      <c r="O87" s="21">
        <f t="shared" si="63"/>
        <v>82.35294117647058</v>
      </c>
      <c r="P87" s="1">
        <v>18</v>
      </c>
      <c r="Q87" s="21">
        <f t="shared" si="64"/>
        <v>64.285714285714292</v>
      </c>
      <c r="R87" s="1">
        <v>17</v>
      </c>
      <c r="S87" s="21">
        <f t="shared" si="65"/>
        <v>48.571428571428569</v>
      </c>
      <c r="T87" s="1">
        <v>15</v>
      </c>
      <c r="U87" s="21">
        <f t="shared" si="66"/>
        <v>42.857142857142854</v>
      </c>
      <c r="V87" s="1">
        <v>12</v>
      </c>
      <c r="W87" s="21">
        <f t="shared" si="67"/>
        <v>42.857142857142854</v>
      </c>
      <c r="X87" s="1">
        <v>29</v>
      </c>
      <c r="Y87" s="21">
        <f t="shared" si="68"/>
        <v>82.857142857142861</v>
      </c>
      <c r="Z87" s="21">
        <v>19</v>
      </c>
      <c r="AA87" s="21">
        <f t="shared" si="69"/>
        <v>54.285714285714285</v>
      </c>
      <c r="AB87" s="21">
        <v>13</v>
      </c>
      <c r="AC87" s="21">
        <f t="shared" si="70"/>
        <v>46.428571428571431</v>
      </c>
      <c r="AD87" s="21">
        <v>10</v>
      </c>
      <c r="AE87" s="21">
        <f t="shared" si="71"/>
        <v>28.571428571428569</v>
      </c>
      <c r="AF87" s="21">
        <v>1</v>
      </c>
      <c r="AG87" s="21">
        <f t="shared" si="72"/>
        <v>3.5714285714285712</v>
      </c>
      <c r="AH87" s="21">
        <v>1</v>
      </c>
      <c r="AI87" s="21">
        <f t="shared" si="73"/>
        <v>3.3333333333333335</v>
      </c>
      <c r="AJ87" s="21"/>
      <c r="AK87" s="21"/>
      <c r="AL87" s="21"/>
      <c r="AM87" s="21"/>
      <c r="AN87" s="21"/>
      <c r="AO87" s="21"/>
      <c r="AP87" s="21"/>
      <c r="AQ87" s="21"/>
      <c r="AR87" s="21"/>
      <c r="AS87" s="26"/>
      <c r="AT87" s="21">
        <f t="shared" si="74"/>
        <v>56.302812791783381</v>
      </c>
      <c r="AU87" s="143"/>
      <c r="AV87" s="22"/>
      <c r="AW87" s="49"/>
      <c r="AX87" s="14"/>
      <c r="BA87" s="15"/>
      <c r="BC87" s="37"/>
    </row>
    <row r="88" spans="1:55" s="16" customFormat="1" ht="16.5" customHeight="1" x14ac:dyDescent="0.2">
      <c r="A88" s="50">
        <v>13</v>
      </c>
      <c r="B88" s="71">
        <v>18101054</v>
      </c>
      <c r="C88" s="69" t="s">
        <v>133</v>
      </c>
      <c r="D88" s="1">
        <v>35</v>
      </c>
      <c r="E88" s="1">
        <f t="shared" si="75"/>
        <v>100</v>
      </c>
      <c r="F88" s="1">
        <v>26</v>
      </c>
      <c r="G88" s="21">
        <f t="shared" si="76"/>
        <v>92.857142857142861</v>
      </c>
      <c r="H88" s="1">
        <v>35</v>
      </c>
      <c r="I88" s="21">
        <f t="shared" si="60"/>
        <v>100</v>
      </c>
      <c r="J88" s="1">
        <v>34</v>
      </c>
      <c r="K88" s="21">
        <f t="shared" si="61"/>
        <v>97.142857142857139</v>
      </c>
      <c r="L88" s="1">
        <v>24</v>
      </c>
      <c r="M88" s="21">
        <f t="shared" si="62"/>
        <v>88.888888888888886</v>
      </c>
      <c r="N88" s="1">
        <v>32</v>
      </c>
      <c r="O88" s="21">
        <f t="shared" si="63"/>
        <v>94.117647058823522</v>
      </c>
      <c r="P88" s="1">
        <v>24</v>
      </c>
      <c r="Q88" s="21">
        <f t="shared" si="64"/>
        <v>85.714285714285708</v>
      </c>
      <c r="R88" s="1">
        <v>30</v>
      </c>
      <c r="S88" s="21">
        <f t="shared" si="65"/>
        <v>85.714285714285708</v>
      </c>
      <c r="T88" s="1">
        <v>30</v>
      </c>
      <c r="U88" s="21">
        <f t="shared" si="66"/>
        <v>85.714285714285708</v>
      </c>
      <c r="V88" s="1">
        <v>23</v>
      </c>
      <c r="W88" s="21">
        <f t="shared" si="67"/>
        <v>82.142857142857139</v>
      </c>
      <c r="X88" s="1">
        <v>28</v>
      </c>
      <c r="Y88" s="21">
        <f t="shared" si="68"/>
        <v>80</v>
      </c>
      <c r="Z88" s="21">
        <v>30</v>
      </c>
      <c r="AA88" s="21">
        <f t="shared" si="69"/>
        <v>85.714285714285708</v>
      </c>
      <c r="AB88" s="21">
        <v>25</v>
      </c>
      <c r="AC88" s="21">
        <f t="shared" si="70"/>
        <v>89.285714285714292</v>
      </c>
      <c r="AD88" s="21">
        <v>23</v>
      </c>
      <c r="AE88" s="21">
        <f t="shared" si="71"/>
        <v>65.714285714285708</v>
      </c>
      <c r="AF88" s="21">
        <v>2</v>
      </c>
      <c r="AG88" s="21">
        <f t="shared" si="72"/>
        <v>7.1428571428571423</v>
      </c>
      <c r="AH88" s="21">
        <v>24</v>
      </c>
      <c r="AI88" s="21">
        <f t="shared" si="73"/>
        <v>80</v>
      </c>
      <c r="AJ88" s="21"/>
      <c r="AK88" s="21"/>
      <c r="AL88" s="21"/>
      <c r="AM88" s="21"/>
      <c r="AN88" s="21"/>
      <c r="AO88" s="21"/>
      <c r="AP88" s="21"/>
      <c r="AQ88" s="21"/>
      <c r="AR88" s="21"/>
      <c r="AS88" s="26"/>
      <c r="AT88" s="21">
        <f t="shared" si="74"/>
        <v>82.50933706816059</v>
      </c>
      <c r="AU88" s="143"/>
      <c r="AV88" s="22"/>
      <c r="AW88" s="49"/>
      <c r="AX88" s="14"/>
      <c r="BA88" s="15"/>
      <c r="BC88" s="37"/>
    </row>
    <row r="89" spans="1:55" s="16" customFormat="1" ht="16.5" customHeight="1" x14ac:dyDescent="0.2">
      <c r="A89" s="50">
        <v>14</v>
      </c>
      <c r="B89" s="71">
        <v>18108020</v>
      </c>
      <c r="C89" s="19" t="s">
        <v>134</v>
      </c>
      <c r="D89" s="1">
        <v>35</v>
      </c>
      <c r="E89" s="1">
        <f t="shared" si="75"/>
        <v>100</v>
      </c>
      <c r="F89" s="1">
        <v>27</v>
      </c>
      <c r="G89" s="21">
        <f t="shared" si="76"/>
        <v>96.428571428571431</v>
      </c>
      <c r="H89" s="1">
        <v>34</v>
      </c>
      <c r="I89" s="21">
        <f t="shared" si="60"/>
        <v>97.142857142857139</v>
      </c>
      <c r="J89" s="1">
        <v>33</v>
      </c>
      <c r="K89" s="21">
        <f t="shared" si="61"/>
        <v>94.285714285714278</v>
      </c>
      <c r="L89" s="1">
        <v>26</v>
      </c>
      <c r="M89" s="21">
        <f t="shared" si="62"/>
        <v>96.296296296296291</v>
      </c>
      <c r="N89" s="1">
        <v>21</v>
      </c>
      <c r="O89" s="21">
        <f t="shared" si="63"/>
        <v>61.764705882352942</v>
      </c>
      <c r="P89" s="1">
        <v>26</v>
      </c>
      <c r="Q89" s="21">
        <f t="shared" si="64"/>
        <v>92.857142857142861</v>
      </c>
      <c r="R89" s="1">
        <v>32</v>
      </c>
      <c r="S89" s="21">
        <f t="shared" si="65"/>
        <v>91.428571428571431</v>
      </c>
      <c r="T89" s="1">
        <v>32</v>
      </c>
      <c r="U89" s="21">
        <f t="shared" si="66"/>
        <v>91.428571428571431</v>
      </c>
      <c r="V89" s="1">
        <v>25</v>
      </c>
      <c r="W89" s="21">
        <f t="shared" si="67"/>
        <v>89.285714285714292</v>
      </c>
      <c r="X89" s="1">
        <v>35</v>
      </c>
      <c r="Y89" s="21">
        <f t="shared" si="68"/>
        <v>100</v>
      </c>
      <c r="Z89" s="21">
        <v>32</v>
      </c>
      <c r="AA89" s="21">
        <f t="shared" si="69"/>
        <v>91.428571428571431</v>
      </c>
      <c r="AB89" s="21">
        <v>25</v>
      </c>
      <c r="AC89" s="21">
        <f t="shared" si="70"/>
        <v>89.285714285714292</v>
      </c>
      <c r="AD89" s="21">
        <v>30</v>
      </c>
      <c r="AE89" s="21">
        <f t="shared" si="71"/>
        <v>85.714285714285708</v>
      </c>
      <c r="AF89" s="21">
        <v>22</v>
      </c>
      <c r="AG89" s="21">
        <f t="shared" si="72"/>
        <v>78.571428571428569</v>
      </c>
      <c r="AH89" s="21">
        <v>26</v>
      </c>
      <c r="AI89" s="21">
        <f t="shared" si="73"/>
        <v>86.666666666666671</v>
      </c>
      <c r="AJ89" s="21"/>
      <c r="AK89" s="21"/>
      <c r="AL89" s="21"/>
      <c r="AM89" s="21"/>
      <c r="AN89" s="21"/>
      <c r="AO89" s="21"/>
      <c r="AP89" s="21"/>
      <c r="AQ89" s="21"/>
      <c r="AR89" s="21"/>
      <c r="AS89" s="26"/>
      <c r="AT89" s="21">
        <f t="shared" si="74"/>
        <v>90.161550731403651</v>
      </c>
      <c r="AU89" s="143"/>
      <c r="AV89" s="22"/>
      <c r="AW89" s="49"/>
      <c r="AX89" s="14"/>
      <c r="BA89" s="15"/>
      <c r="BC89" s="37"/>
    </row>
    <row r="90" spans="1:55" s="16" customFormat="1" ht="16.5" customHeight="1" x14ac:dyDescent="0.2">
      <c r="A90" s="50">
        <v>15</v>
      </c>
      <c r="B90" s="71">
        <v>18103048</v>
      </c>
      <c r="C90" s="19" t="s">
        <v>135</v>
      </c>
      <c r="D90" s="1">
        <v>35</v>
      </c>
      <c r="E90" s="1">
        <f t="shared" si="75"/>
        <v>100</v>
      </c>
      <c r="F90" s="1">
        <v>27</v>
      </c>
      <c r="G90" s="21">
        <f t="shared" si="76"/>
        <v>96.428571428571431</v>
      </c>
      <c r="H90" s="1">
        <v>35</v>
      </c>
      <c r="I90" s="21">
        <f t="shared" si="60"/>
        <v>100</v>
      </c>
      <c r="J90" s="1">
        <v>35</v>
      </c>
      <c r="K90" s="21">
        <f t="shared" si="61"/>
        <v>100</v>
      </c>
      <c r="L90" s="1">
        <v>26</v>
      </c>
      <c r="M90" s="21">
        <f t="shared" si="62"/>
        <v>96.296296296296291</v>
      </c>
      <c r="N90" s="1">
        <v>34</v>
      </c>
      <c r="O90" s="21">
        <f t="shared" si="63"/>
        <v>100</v>
      </c>
      <c r="P90" s="1">
        <v>28</v>
      </c>
      <c r="Q90" s="21">
        <f t="shared" si="64"/>
        <v>100</v>
      </c>
      <c r="R90" s="1">
        <v>35</v>
      </c>
      <c r="S90" s="21">
        <f t="shared" si="65"/>
        <v>100</v>
      </c>
      <c r="T90" s="1">
        <v>25</v>
      </c>
      <c r="U90" s="21">
        <f t="shared" si="66"/>
        <v>71.428571428571431</v>
      </c>
      <c r="V90" s="1">
        <v>28</v>
      </c>
      <c r="W90" s="21">
        <f t="shared" si="67"/>
        <v>100</v>
      </c>
      <c r="X90" s="1">
        <v>24</v>
      </c>
      <c r="Y90" s="21">
        <f t="shared" si="68"/>
        <v>68.571428571428569</v>
      </c>
      <c r="Z90" s="21">
        <v>33</v>
      </c>
      <c r="AA90" s="21">
        <f t="shared" si="69"/>
        <v>94.285714285714278</v>
      </c>
      <c r="AB90" s="21">
        <v>28</v>
      </c>
      <c r="AC90" s="21">
        <f t="shared" si="70"/>
        <v>100</v>
      </c>
      <c r="AD90" s="21">
        <v>35</v>
      </c>
      <c r="AE90" s="21">
        <f t="shared" si="71"/>
        <v>100</v>
      </c>
      <c r="AF90" s="21">
        <v>26</v>
      </c>
      <c r="AG90" s="21">
        <f t="shared" si="72"/>
        <v>92.857142857142861</v>
      </c>
      <c r="AH90" s="21">
        <v>30</v>
      </c>
      <c r="AI90" s="21">
        <f t="shared" si="73"/>
        <v>100</v>
      </c>
      <c r="AJ90" s="21"/>
      <c r="AK90" s="21"/>
      <c r="AL90" s="21"/>
      <c r="AM90" s="21"/>
      <c r="AN90" s="21"/>
      <c r="AO90" s="21"/>
      <c r="AP90" s="21"/>
      <c r="AQ90" s="21"/>
      <c r="AR90" s="21"/>
      <c r="AS90" s="26"/>
      <c r="AT90" s="21">
        <f t="shared" si="74"/>
        <v>94.991732804232797</v>
      </c>
      <c r="AU90" s="143"/>
      <c r="AV90" s="22"/>
      <c r="AW90" s="49"/>
      <c r="AX90" s="14"/>
      <c r="BA90" s="15"/>
      <c r="BC90" s="37"/>
    </row>
    <row r="91" spans="1:55" s="16" customFormat="1" ht="16.5" customHeight="1" x14ac:dyDescent="0.2">
      <c r="A91" s="50">
        <v>16</v>
      </c>
      <c r="B91" s="71">
        <v>18103037</v>
      </c>
      <c r="C91" s="69" t="s">
        <v>136</v>
      </c>
      <c r="D91" s="1">
        <v>35</v>
      </c>
      <c r="E91" s="1">
        <f t="shared" si="75"/>
        <v>100</v>
      </c>
      <c r="F91" s="1">
        <v>26</v>
      </c>
      <c r="G91" s="21">
        <f t="shared" si="76"/>
        <v>92.857142857142861</v>
      </c>
      <c r="H91" s="1">
        <v>33</v>
      </c>
      <c r="I91" s="21">
        <f t="shared" si="60"/>
        <v>94.285714285714278</v>
      </c>
      <c r="J91" s="1">
        <v>34</v>
      </c>
      <c r="K91" s="21">
        <f t="shared" si="61"/>
        <v>97.142857142857139</v>
      </c>
      <c r="L91" s="1">
        <v>22</v>
      </c>
      <c r="M91" s="21">
        <f t="shared" si="62"/>
        <v>81.481481481481481</v>
      </c>
      <c r="N91" s="1">
        <v>33</v>
      </c>
      <c r="O91" s="21">
        <f t="shared" si="63"/>
        <v>97.058823529411768</v>
      </c>
      <c r="P91" s="1">
        <v>21</v>
      </c>
      <c r="Q91" s="21">
        <f t="shared" si="64"/>
        <v>75</v>
      </c>
      <c r="R91" s="1">
        <v>31</v>
      </c>
      <c r="S91" s="21">
        <f t="shared" si="65"/>
        <v>88.571428571428569</v>
      </c>
      <c r="T91" s="1">
        <v>30</v>
      </c>
      <c r="U91" s="21">
        <f t="shared" si="66"/>
        <v>85.714285714285708</v>
      </c>
      <c r="V91" s="1">
        <v>19</v>
      </c>
      <c r="W91" s="21">
        <f t="shared" si="67"/>
        <v>67.857142857142861</v>
      </c>
      <c r="X91" s="1">
        <v>23</v>
      </c>
      <c r="Y91" s="21">
        <f t="shared" si="68"/>
        <v>65.714285714285708</v>
      </c>
      <c r="Z91" s="21">
        <v>23</v>
      </c>
      <c r="AA91" s="21">
        <f t="shared" si="69"/>
        <v>65.714285714285708</v>
      </c>
      <c r="AB91" s="21">
        <v>16</v>
      </c>
      <c r="AC91" s="21">
        <f t="shared" si="70"/>
        <v>57.142857142857139</v>
      </c>
      <c r="AD91" s="21">
        <v>24</v>
      </c>
      <c r="AE91" s="21">
        <f t="shared" si="71"/>
        <v>68.571428571428569</v>
      </c>
      <c r="AF91" s="21">
        <v>7</v>
      </c>
      <c r="AG91" s="21">
        <f t="shared" si="72"/>
        <v>25</v>
      </c>
      <c r="AH91" s="21">
        <v>13</v>
      </c>
      <c r="AI91" s="21">
        <f t="shared" si="73"/>
        <v>43.333333333333336</v>
      </c>
      <c r="AJ91" s="21"/>
      <c r="AK91" s="21"/>
      <c r="AL91" s="21"/>
      <c r="AM91" s="21"/>
      <c r="AN91" s="21"/>
      <c r="AO91" s="21"/>
      <c r="AP91" s="21"/>
      <c r="AQ91" s="21"/>
      <c r="AR91" s="21"/>
      <c r="AS91" s="26"/>
      <c r="AT91" s="21">
        <f t="shared" si="74"/>
        <v>75.340316682228448</v>
      </c>
      <c r="AU91" s="143"/>
      <c r="AV91" s="22"/>
      <c r="AW91" s="49"/>
      <c r="AX91" s="14"/>
      <c r="BA91" s="15"/>
      <c r="BC91" s="37"/>
    </row>
    <row r="92" spans="1:55" s="16" customFormat="1" ht="16.5" customHeight="1" x14ac:dyDescent="0.2">
      <c r="A92" s="50">
        <v>17</v>
      </c>
      <c r="B92" s="71">
        <v>18101009</v>
      </c>
      <c r="C92" s="69" t="s">
        <v>137</v>
      </c>
      <c r="D92" s="1">
        <v>35</v>
      </c>
      <c r="E92" s="1">
        <f t="shared" si="75"/>
        <v>100</v>
      </c>
      <c r="F92" s="1">
        <v>28</v>
      </c>
      <c r="G92" s="21">
        <f t="shared" si="76"/>
        <v>100</v>
      </c>
      <c r="H92" s="1">
        <v>35</v>
      </c>
      <c r="I92" s="21">
        <f t="shared" si="60"/>
        <v>100</v>
      </c>
      <c r="J92" s="1">
        <v>35</v>
      </c>
      <c r="K92" s="21">
        <f t="shared" si="61"/>
        <v>100</v>
      </c>
      <c r="L92" s="1">
        <v>26</v>
      </c>
      <c r="M92" s="21">
        <f t="shared" si="62"/>
        <v>96.296296296296291</v>
      </c>
      <c r="N92" s="1">
        <v>34</v>
      </c>
      <c r="O92" s="21">
        <f t="shared" si="63"/>
        <v>100</v>
      </c>
      <c r="P92" s="1">
        <v>25</v>
      </c>
      <c r="Q92" s="21">
        <f t="shared" si="64"/>
        <v>89.285714285714292</v>
      </c>
      <c r="R92" s="1">
        <v>33</v>
      </c>
      <c r="S92" s="21">
        <f t="shared" si="65"/>
        <v>94.285714285714278</v>
      </c>
      <c r="T92" s="1">
        <v>35</v>
      </c>
      <c r="U92" s="21">
        <f t="shared" si="66"/>
        <v>100</v>
      </c>
      <c r="V92" s="1">
        <v>27</v>
      </c>
      <c r="W92" s="21">
        <f t="shared" si="67"/>
        <v>96.428571428571431</v>
      </c>
      <c r="X92" s="1">
        <v>32</v>
      </c>
      <c r="Y92" s="21">
        <f t="shared" si="68"/>
        <v>91.428571428571431</v>
      </c>
      <c r="Z92" s="21">
        <v>34</v>
      </c>
      <c r="AA92" s="21">
        <f t="shared" si="69"/>
        <v>97.142857142857139</v>
      </c>
      <c r="AB92" s="21">
        <v>28</v>
      </c>
      <c r="AC92" s="21">
        <f t="shared" si="70"/>
        <v>100</v>
      </c>
      <c r="AD92" s="21">
        <v>22</v>
      </c>
      <c r="AE92" s="21">
        <f t="shared" si="71"/>
        <v>62.857142857142854</v>
      </c>
      <c r="AF92" s="21">
        <v>27</v>
      </c>
      <c r="AG92" s="21">
        <f t="shared" si="72"/>
        <v>96.428571428571431</v>
      </c>
      <c r="AH92" s="21">
        <v>30</v>
      </c>
      <c r="AI92" s="21">
        <f t="shared" si="73"/>
        <v>100</v>
      </c>
      <c r="AJ92" s="21"/>
      <c r="AK92" s="21"/>
      <c r="AL92" s="21"/>
      <c r="AM92" s="21"/>
      <c r="AN92" s="21"/>
      <c r="AO92" s="21"/>
      <c r="AP92" s="21"/>
      <c r="AQ92" s="21"/>
      <c r="AR92" s="21"/>
      <c r="AS92" s="26"/>
      <c r="AT92" s="21">
        <f t="shared" si="74"/>
        <v>95.25958994708995</v>
      </c>
      <c r="AU92" s="143"/>
      <c r="AV92" s="22"/>
      <c r="AW92" s="49"/>
      <c r="AX92" s="14"/>
      <c r="AY92" s="37"/>
      <c r="BA92" s="15"/>
      <c r="BC92" s="37"/>
    </row>
    <row r="93" spans="1:55" s="16" customFormat="1" ht="16.5" customHeight="1" x14ac:dyDescent="0.2">
      <c r="A93" s="50">
        <v>18</v>
      </c>
      <c r="B93" s="71">
        <v>18101036</v>
      </c>
      <c r="C93" s="69" t="s">
        <v>138</v>
      </c>
      <c r="D93" s="1">
        <v>35</v>
      </c>
      <c r="E93" s="1">
        <f t="shared" si="75"/>
        <v>100</v>
      </c>
      <c r="F93" s="1">
        <v>28</v>
      </c>
      <c r="G93" s="21">
        <f t="shared" si="76"/>
        <v>100</v>
      </c>
      <c r="H93" s="1">
        <v>35</v>
      </c>
      <c r="I93" s="21">
        <f t="shared" si="60"/>
        <v>100</v>
      </c>
      <c r="J93" s="1">
        <v>35</v>
      </c>
      <c r="K93" s="21">
        <f t="shared" si="61"/>
        <v>100</v>
      </c>
      <c r="L93" s="1">
        <v>24</v>
      </c>
      <c r="M93" s="21">
        <f t="shared" si="62"/>
        <v>88.888888888888886</v>
      </c>
      <c r="N93" s="1">
        <v>32</v>
      </c>
      <c r="O93" s="21">
        <f t="shared" si="63"/>
        <v>94.117647058823522</v>
      </c>
      <c r="P93" s="1">
        <v>28</v>
      </c>
      <c r="Q93" s="21">
        <f t="shared" si="64"/>
        <v>100</v>
      </c>
      <c r="R93" s="1">
        <v>35</v>
      </c>
      <c r="S93" s="21">
        <f t="shared" si="65"/>
        <v>100</v>
      </c>
      <c r="T93" s="1">
        <v>35</v>
      </c>
      <c r="U93" s="21">
        <f t="shared" si="66"/>
        <v>100</v>
      </c>
      <c r="V93" s="1">
        <v>24</v>
      </c>
      <c r="W93" s="21">
        <f t="shared" si="67"/>
        <v>85.714285714285708</v>
      </c>
      <c r="X93" s="1">
        <v>33</v>
      </c>
      <c r="Y93" s="21">
        <f t="shared" si="68"/>
        <v>94.285714285714278</v>
      </c>
      <c r="Z93" s="21">
        <v>32</v>
      </c>
      <c r="AA93" s="21">
        <f t="shared" si="69"/>
        <v>91.428571428571431</v>
      </c>
      <c r="AB93" s="21">
        <v>24</v>
      </c>
      <c r="AC93" s="21">
        <f t="shared" si="70"/>
        <v>85.714285714285708</v>
      </c>
      <c r="AD93" s="21">
        <v>29</v>
      </c>
      <c r="AE93" s="21">
        <f t="shared" si="71"/>
        <v>82.857142857142861</v>
      </c>
      <c r="AF93" s="21">
        <v>20</v>
      </c>
      <c r="AG93" s="21">
        <f t="shared" si="72"/>
        <v>71.428571428571431</v>
      </c>
      <c r="AH93" s="21">
        <v>30</v>
      </c>
      <c r="AI93" s="21">
        <f t="shared" si="73"/>
        <v>100</v>
      </c>
      <c r="AJ93" s="21"/>
      <c r="AK93" s="21"/>
      <c r="AL93" s="21"/>
      <c r="AM93" s="21"/>
      <c r="AN93" s="21"/>
      <c r="AO93" s="21"/>
      <c r="AP93" s="21"/>
      <c r="AQ93" s="21"/>
      <c r="AR93" s="21"/>
      <c r="AS93" s="26"/>
      <c r="AT93" s="21">
        <f t="shared" si="74"/>
        <v>93.402194211017743</v>
      </c>
      <c r="AU93" s="143"/>
      <c r="AV93" s="22"/>
      <c r="AW93" s="49"/>
      <c r="AX93" s="14"/>
      <c r="AY93" s="37"/>
      <c r="BA93" s="15"/>
      <c r="BC93" s="37"/>
    </row>
    <row r="94" spans="1:55" s="16" customFormat="1" ht="16.5" customHeight="1" x14ac:dyDescent="0.2">
      <c r="A94" s="50">
        <v>19</v>
      </c>
      <c r="B94" s="71">
        <v>18108003</v>
      </c>
      <c r="C94" s="19" t="s">
        <v>139</v>
      </c>
      <c r="D94" s="1">
        <v>35</v>
      </c>
      <c r="E94" s="1">
        <f t="shared" si="75"/>
        <v>100</v>
      </c>
      <c r="F94" s="1">
        <v>28</v>
      </c>
      <c r="G94" s="21">
        <f t="shared" si="76"/>
        <v>100</v>
      </c>
      <c r="H94" s="1">
        <v>33</v>
      </c>
      <c r="I94" s="21">
        <f t="shared" si="60"/>
        <v>94.285714285714278</v>
      </c>
      <c r="J94" s="1">
        <v>31</v>
      </c>
      <c r="K94" s="21">
        <f t="shared" si="61"/>
        <v>88.571428571428569</v>
      </c>
      <c r="L94" s="1">
        <v>26</v>
      </c>
      <c r="M94" s="21">
        <f t="shared" si="62"/>
        <v>96.296296296296291</v>
      </c>
      <c r="N94" s="1">
        <v>33</v>
      </c>
      <c r="O94" s="21">
        <f t="shared" si="63"/>
        <v>97.058823529411768</v>
      </c>
      <c r="P94" s="1">
        <v>25</v>
      </c>
      <c r="Q94" s="21">
        <f t="shared" si="64"/>
        <v>89.285714285714292</v>
      </c>
      <c r="R94" s="1">
        <v>33</v>
      </c>
      <c r="S94" s="21">
        <f t="shared" si="65"/>
        <v>94.285714285714278</v>
      </c>
      <c r="T94" s="1">
        <v>25</v>
      </c>
      <c r="U94" s="21">
        <f t="shared" si="66"/>
        <v>71.428571428571431</v>
      </c>
      <c r="V94" s="1">
        <v>11</v>
      </c>
      <c r="W94" s="21">
        <f>V94/(28-3)*100</f>
        <v>44</v>
      </c>
      <c r="X94" s="1">
        <v>29</v>
      </c>
      <c r="Y94" s="21">
        <f>X94/(35-1)*100</f>
        <v>85.294117647058826</v>
      </c>
      <c r="Z94" s="21">
        <v>28</v>
      </c>
      <c r="AA94" s="21">
        <f t="shared" si="69"/>
        <v>80</v>
      </c>
      <c r="AB94" s="21">
        <v>21</v>
      </c>
      <c r="AC94" s="21">
        <f t="shared" si="70"/>
        <v>75</v>
      </c>
      <c r="AD94" s="21">
        <v>25</v>
      </c>
      <c r="AE94" s="21">
        <f t="shared" si="71"/>
        <v>71.428571428571431</v>
      </c>
      <c r="AF94" s="21">
        <v>20</v>
      </c>
      <c r="AG94" s="21">
        <f t="shared" si="72"/>
        <v>71.428571428571431</v>
      </c>
      <c r="AH94" s="21">
        <v>21</v>
      </c>
      <c r="AI94" s="21">
        <f t="shared" si="73"/>
        <v>70</v>
      </c>
      <c r="AJ94" s="21"/>
      <c r="AK94" s="21"/>
      <c r="AL94" s="21"/>
      <c r="AM94" s="21"/>
      <c r="AN94" s="21"/>
      <c r="AO94" s="21"/>
      <c r="AP94" s="21"/>
      <c r="AQ94" s="21"/>
      <c r="AR94" s="21"/>
      <c r="AS94" s="26"/>
      <c r="AT94" s="21">
        <f t="shared" si="74"/>
        <v>83.022720199190786</v>
      </c>
      <c r="AU94" s="143"/>
      <c r="AV94" s="22"/>
      <c r="AW94" s="49"/>
      <c r="AX94" s="14"/>
      <c r="AY94" s="37"/>
      <c r="BA94" s="15"/>
      <c r="BC94" s="37"/>
    </row>
    <row r="95" spans="1:55" s="16" customFormat="1" ht="16.5" customHeight="1" x14ac:dyDescent="0.2">
      <c r="A95" s="50">
        <v>20</v>
      </c>
      <c r="B95" s="71">
        <v>18103018</v>
      </c>
      <c r="C95" s="23" t="s">
        <v>140</v>
      </c>
      <c r="D95" s="1">
        <v>35</v>
      </c>
      <c r="E95" s="1">
        <f t="shared" si="75"/>
        <v>100</v>
      </c>
      <c r="F95" s="1">
        <v>27</v>
      </c>
      <c r="G95" s="21">
        <f t="shared" si="76"/>
        <v>96.428571428571431</v>
      </c>
      <c r="H95" s="1">
        <v>35</v>
      </c>
      <c r="I95" s="21">
        <f t="shared" si="60"/>
        <v>100</v>
      </c>
      <c r="J95" s="1">
        <v>35</v>
      </c>
      <c r="K95" s="21">
        <f t="shared" si="61"/>
        <v>100</v>
      </c>
      <c r="L95" s="1">
        <v>4</v>
      </c>
      <c r="M95" s="21">
        <f>L95/(27-23)*100</f>
        <v>100</v>
      </c>
      <c r="N95" s="1" t="s">
        <v>452</v>
      </c>
      <c r="O95" s="21"/>
      <c r="P95" s="1" t="s">
        <v>452</v>
      </c>
      <c r="Q95" s="21"/>
      <c r="R95" s="1">
        <v>22</v>
      </c>
      <c r="S95" s="21">
        <f>R95/(35-13)*100</f>
        <v>100</v>
      </c>
      <c r="T95" s="1">
        <v>35</v>
      </c>
      <c r="U95" s="21">
        <f t="shared" si="66"/>
        <v>100</v>
      </c>
      <c r="V95" s="1">
        <v>27</v>
      </c>
      <c r="W95" s="21">
        <f t="shared" si="67"/>
        <v>96.428571428571431</v>
      </c>
      <c r="X95" s="1">
        <v>31</v>
      </c>
      <c r="Y95" s="21">
        <f t="shared" si="68"/>
        <v>88.571428571428569</v>
      </c>
      <c r="Z95" s="21">
        <v>33</v>
      </c>
      <c r="AA95" s="21">
        <f t="shared" si="69"/>
        <v>94.285714285714278</v>
      </c>
      <c r="AB95" s="21">
        <v>25</v>
      </c>
      <c r="AC95" s="21">
        <f t="shared" si="70"/>
        <v>89.285714285714292</v>
      </c>
      <c r="AD95" s="21">
        <v>30</v>
      </c>
      <c r="AE95" s="21">
        <f t="shared" si="71"/>
        <v>85.714285714285708</v>
      </c>
      <c r="AF95" s="21">
        <v>21</v>
      </c>
      <c r="AG95" s="21">
        <f t="shared" si="72"/>
        <v>75</v>
      </c>
      <c r="AH95" s="21">
        <v>30</v>
      </c>
      <c r="AI95" s="21">
        <f t="shared" si="73"/>
        <v>100</v>
      </c>
      <c r="AJ95" s="21"/>
      <c r="AK95" s="21"/>
      <c r="AL95" s="21"/>
      <c r="AM95" s="21"/>
      <c r="AN95" s="21"/>
      <c r="AO95" s="21"/>
      <c r="AP95" s="21"/>
      <c r="AQ95" s="21"/>
      <c r="AR95" s="21"/>
      <c r="AS95" s="26"/>
      <c r="AT95" s="21">
        <f t="shared" si="74"/>
        <v>94.693877551020393</v>
      </c>
      <c r="AU95" s="143"/>
      <c r="AV95" s="22"/>
      <c r="AW95" s="49"/>
      <c r="AX95" s="14"/>
      <c r="AY95" s="37"/>
      <c r="BA95" s="15"/>
      <c r="BC95" s="37"/>
    </row>
    <row r="96" spans="1:55" s="16" customFormat="1" ht="16.5" customHeight="1" x14ac:dyDescent="0.2">
      <c r="A96" s="54"/>
      <c r="B96" s="5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98"/>
      <c r="N96" s="14"/>
      <c r="O96" s="127"/>
      <c r="P96" s="40"/>
      <c r="Q96" s="127"/>
      <c r="R96" s="14"/>
      <c r="S96" s="98"/>
      <c r="T96" s="40"/>
      <c r="U96" s="127"/>
      <c r="V96" s="40"/>
      <c r="W96" s="127"/>
      <c r="X96" s="40"/>
      <c r="Y96" s="127"/>
      <c r="Z96" s="98"/>
      <c r="AA96" s="98"/>
      <c r="AB96" s="98"/>
      <c r="AC96" s="98"/>
      <c r="AD96" s="98"/>
      <c r="AE96" s="98"/>
      <c r="AF96" s="127"/>
      <c r="AG96" s="127"/>
      <c r="AH96" s="127"/>
      <c r="AI96" s="127"/>
      <c r="AJ96" s="127"/>
      <c r="AK96" s="127"/>
      <c r="AL96" s="127"/>
      <c r="AM96" s="127"/>
      <c r="AN96" s="127"/>
      <c r="AO96" s="127"/>
      <c r="AP96" s="127"/>
      <c r="AQ96" s="127"/>
      <c r="AR96" s="127"/>
      <c r="AS96" s="127"/>
      <c r="AT96" s="127"/>
      <c r="AU96" s="143"/>
      <c r="AV96" s="22"/>
      <c r="AW96" s="49"/>
      <c r="AX96" s="14"/>
      <c r="AY96" s="37"/>
      <c r="BA96" s="15"/>
      <c r="BC96" s="37"/>
    </row>
    <row r="97" spans="1:55" s="16" customFormat="1" ht="16.5" customHeight="1" x14ac:dyDescent="0.2">
      <c r="A97" s="54"/>
      <c r="B97" s="5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98"/>
      <c r="N97" s="14"/>
      <c r="O97" s="127"/>
      <c r="P97" s="40"/>
      <c r="Q97" s="127"/>
      <c r="R97" s="14"/>
      <c r="S97" s="98"/>
      <c r="T97" s="40"/>
      <c r="U97" s="127"/>
      <c r="V97" s="40"/>
      <c r="W97" s="127"/>
      <c r="X97" s="40"/>
      <c r="Y97" s="127"/>
      <c r="Z97" s="98"/>
      <c r="AA97" s="98"/>
      <c r="AB97" s="98"/>
      <c r="AC97" s="98"/>
      <c r="AD97" s="98"/>
      <c r="AE97" s="98"/>
      <c r="AF97" s="127"/>
      <c r="AG97" s="127"/>
      <c r="AH97" s="127"/>
      <c r="AI97" s="127"/>
      <c r="AJ97" s="127"/>
      <c r="AK97" s="127"/>
      <c r="AL97" s="127"/>
      <c r="AM97" s="127"/>
      <c r="AN97" s="127"/>
      <c r="AO97" s="127"/>
      <c r="AP97" s="127"/>
      <c r="AQ97" s="127"/>
      <c r="AR97" s="127"/>
      <c r="AS97" s="127"/>
      <c r="AT97" s="127"/>
      <c r="AU97" s="143"/>
      <c r="AV97" s="22"/>
      <c r="AW97" s="49"/>
      <c r="AX97" s="14"/>
      <c r="AY97" s="37"/>
      <c r="BA97" s="15"/>
      <c r="BC97" s="37"/>
    </row>
    <row r="98" spans="1:55" s="16" customFormat="1" ht="16.5" customHeight="1" x14ac:dyDescent="0.2">
      <c r="A98" s="54"/>
      <c r="B98" s="54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92"/>
      <c r="N98" s="55"/>
      <c r="O98" s="85"/>
      <c r="P98" s="76"/>
      <c r="Q98" s="85"/>
      <c r="R98" s="55"/>
      <c r="S98" s="92"/>
      <c r="T98" s="76"/>
      <c r="U98" s="85"/>
      <c r="V98" s="76"/>
      <c r="W98" s="85"/>
      <c r="X98" s="76"/>
      <c r="Y98" s="85"/>
      <c r="Z98" s="92"/>
      <c r="AA98" s="92"/>
      <c r="AB98" s="92"/>
      <c r="AC98" s="92"/>
      <c r="AD98" s="92"/>
      <c r="AE98" s="92"/>
      <c r="AF98" s="85"/>
      <c r="AG98" s="85"/>
      <c r="AH98" s="85"/>
      <c r="AI98" s="85"/>
      <c r="AJ98" s="85"/>
      <c r="AK98" s="85"/>
      <c r="AL98" s="85"/>
      <c r="AM98" s="85"/>
      <c r="AN98" s="85"/>
      <c r="AO98" s="85"/>
      <c r="AP98" s="85"/>
      <c r="AQ98" s="85"/>
      <c r="AR98" s="85"/>
      <c r="AS98" s="85"/>
      <c r="AT98" s="85"/>
      <c r="AU98" s="87"/>
      <c r="AV98" s="22"/>
      <c r="AW98" s="49"/>
      <c r="AX98" s="14"/>
      <c r="AY98" s="37"/>
      <c r="BA98" s="15"/>
      <c r="BC98" s="37"/>
    </row>
    <row r="99" spans="1:55" s="16" customFormat="1" ht="16.5" customHeight="1" x14ac:dyDescent="0.2">
      <c r="A99" s="50">
        <v>1</v>
      </c>
      <c r="B99" s="71">
        <v>18103014</v>
      </c>
      <c r="C99" s="69" t="s">
        <v>141</v>
      </c>
      <c r="D99" s="1">
        <v>35</v>
      </c>
      <c r="E99" s="1">
        <f t="shared" ref="E99:E115" si="77">D99/35*100</f>
        <v>100</v>
      </c>
      <c r="F99" s="1">
        <v>27</v>
      </c>
      <c r="G99" s="21">
        <f>F99/28*100</f>
        <v>96.428571428571431</v>
      </c>
      <c r="H99" s="1">
        <v>35</v>
      </c>
      <c r="I99" s="21">
        <f>H99/35*100</f>
        <v>100</v>
      </c>
      <c r="J99" s="1">
        <v>35</v>
      </c>
      <c r="K99" s="21">
        <f t="shared" ref="K99:K118" si="78">J99/35*100</f>
        <v>100</v>
      </c>
      <c r="L99" s="1">
        <v>26</v>
      </c>
      <c r="M99" s="21">
        <f t="shared" ref="M99:M118" si="79">L99/27*100</f>
        <v>96.296296296296291</v>
      </c>
      <c r="N99" s="1">
        <v>34</v>
      </c>
      <c r="O99" s="21">
        <f t="shared" ref="O99:O118" si="80">N99/34*100</f>
        <v>100</v>
      </c>
      <c r="P99" s="1">
        <v>26</v>
      </c>
      <c r="Q99" s="21">
        <f t="shared" ref="Q99:Q118" si="81">P99/28*100</f>
        <v>92.857142857142861</v>
      </c>
      <c r="R99" s="1">
        <v>35</v>
      </c>
      <c r="S99" s="21">
        <f t="shared" ref="S99:S118" si="82">R99/35*100</f>
        <v>100</v>
      </c>
      <c r="T99" s="1">
        <v>35</v>
      </c>
      <c r="U99" s="21">
        <f t="shared" ref="U99:U118" si="83">T99/35*100</f>
        <v>100</v>
      </c>
      <c r="V99" s="1">
        <v>28</v>
      </c>
      <c r="W99" s="21">
        <f t="shared" ref="W99:W118" si="84">V99/28*100</f>
        <v>100</v>
      </c>
      <c r="X99" s="1">
        <v>34</v>
      </c>
      <c r="Y99" s="21">
        <f t="shared" ref="Y99:Y118" si="85">X99/35*100</f>
        <v>97.142857142857139</v>
      </c>
      <c r="Z99" s="21">
        <v>35</v>
      </c>
      <c r="AA99" s="21">
        <f t="shared" ref="AA99:AA118" si="86">Z99/35*100</f>
        <v>100</v>
      </c>
      <c r="AB99" s="21">
        <v>28</v>
      </c>
      <c r="AC99" s="21">
        <f t="shared" ref="AC99:AC118" si="87">AB99/28*100</f>
        <v>100</v>
      </c>
      <c r="AD99" s="21">
        <v>35</v>
      </c>
      <c r="AE99" s="21">
        <f t="shared" ref="AE99:AE118" si="88">AD99/35*100</f>
        <v>100</v>
      </c>
      <c r="AF99" s="21">
        <v>15</v>
      </c>
      <c r="AG99" s="21">
        <f t="shared" ref="AG99:AG118" si="89">AF99/28*100</f>
        <v>53.571428571428569</v>
      </c>
      <c r="AH99" s="21">
        <v>30</v>
      </c>
      <c r="AI99" s="21">
        <f t="shared" ref="AI99:AI118" si="90">AH99/30*100</f>
        <v>100</v>
      </c>
      <c r="AJ99" s="21"/>
      <c r="AK99" s="21"/>
      <c r="AL99" s="21"/>
      <c r="AM99" s="21"/>
      <c r="AN99" s="21"/>
      <c r="AO99" s="21"/>
      <c r="AP99" s="21"/>
      <c r="AQ99" s="21"/>
      <c r="AR99" s="21"/>
      <c r="AS99" s="26"/>
      <c r="AT99" s="21">
        <f t="shared" ref="AT99:AT118" si="91">AVERAGE(Q99,S99,U99,W99,Y99,AA99,AC99,AE99,AG99,AI99,AK99,AM99,AO99,AQ99,AS99,O99,M99,K99,I99,G99,E99)</f>
        <v>96.018518518518505</v>
      </c>
      <c r="AU99" s="145" t="s">
        <v>142</v>
      </c>
      <c r="AV99" s="22"/>
      <c r="AW99" s="49"/>
      <c r="AX99" s="14"/>
      <c r="AY99" s="37"/>
      <c r="BA99" s="15"/>
      <c r="BC99" s="37"/>
    </row>
    <row r="100" spans="1:55" s="16" customFormat="1" ht="16.5" customHeight="1" x14ac:dyDescent="0.2">
      <c r="A100" s="50">
        <v>2</v>
      </c>
      <c r="B100" s="71">
        <v>18102063</v>
      </c>
      <c r="C100" s="20" t="s">
        <v>143</v>
      </c>
      <c r="D100" s="1">
        <v>35</v>
      </c>
      <c r="E100" s="1">
        <f t="shared" si="77"/>
        <v>100</v>
      </c>
      <c r="F100" s="1">
        <v>24</v>
      </c>
      <c r="G100" s="21">
        <f>F100/(28-1)*100</f>
        <v>88.888888888888886</v>
      </c>
      <c r="H100" s="1">
        <v>21</v>
      </c>
      <c r="I100" s="21">
        <f>H100/(35-12)*100</f>
        <v>91.304347826086953</v>
      </c>
      <c r="J100" s="1">
        <v>29</v>
      </c>
      <c r="K100" s="21">
        <f t="shared" si="78"/>
        <v>82.857142857142861</v>
      </c>
      <c r="L100" s="1">
        <v>16</v>
      </c>
      <c r="M100" s="21">
        <f t="shared" si="79"/>
        <v>59.259259259259252</v>
      </c>
      <c r="N100" s="1">
        <v>23</v>
      </c>
      <c r="O100" s="21">
        <f t="shared" si="80"/>
        <v>67.64705882352942</v>
      </c>
      <c r="P100" s="1">
        <v>26</v>
      </c>
      <c r="Q100" s="21">
        <f t="shared" si="81"/>
        <v>92.857142857142861</v>
      </c>
      <c r="R100" s="1">
        <v>27</v>
      </c>
      <c r="S100" s="21">
        <f t="shared" si="82"/>
        <v>77.142857142857153</v>
      </c>
      <c r="T100" s="1">
        <v>25</v>
      </c>
      <c r="U100" s="21">
        <f t="shared" si="83"/>
        <v>71.428571428571431</v>
      </c>
      <c r="V100" s="1">
        <v>18</v>
      </c>
      <c r="W100" s="21">
        <f t="shared" si="84"/>
        <v>64.285714285714292</v>
      </c>
      <c r="X100" s="1">
        <v>19</v>
      </c>
      <c r="Y100" s="21">
        <f t="shared" si="85"/>
        <v>54.285714285714285</v>
      </c>
      <c r="Z100" s="21">
        <v>29</v>
      </c>
      <c r="AA100" s="21">
        <f t="shared" si="86"/>
        <v>82.857142857142861</v>
      </c>
      <c r="AB100" s="21">
        <v>9</v>
      </c>
      <c r="AC100" s="21">
        <f>AB100/(28-5)*100</f>
        <v>39.130434782608695</v>
      </c>
      <c r="AD100" s="21">
        <v>9</v>
      </c>
      <c r="AE100" s="21">
        <f t="shared" si="88"/>
        <v>25.714285714285712</v>
      </c>
      <c r="AF100" s="21">
        <v>4</v>
      </c>
      <c r="AG100" s="21">
        <f t="shared" si="89"/>
        <v>14.285714285714285</v>
      </c>
      <c r="AH100" s="21">
        <v>21</v>
      </c>
      <c r="AI100" s="21">
        <f t="shared" si="90"/>
        <v>70</v>
      </c>
      <c r="AJ100" s="21"/>
      <c r="AK100" s="21"/>
      <c r="AL100" s="21"/>
      <c r="AM100" s="21"/>
      <c r="AN100" s="21"/>
      <c r="AO100" s="21"/>
      <c r="AP100" s="21"/>
      <c r="AQ100" s="21"/>
      <c r="AR100" s="21"/>
      <c r="AS100" s="26"/>
      <c r="AT100" s="21">
        <f t="shared" si="91"/>
        <v>67.621517205916192</v>
      </c>
      <c r="AU100" s="143"/>
      <c r="AV100" s="22"/>
      <c r="AW100" s="49"/>
      <c r="AX100" s="14"/>
      <c r="AY100" s="37"/>
      <c r="BA100" s="15"/>
      <c r="BC100" s="37"/>
    </row>
    <row r="101" spans="1:55" s="16" customFormat="1" ht="16.5" customHeight="1" x14ac:dyDescent="0.2">
      <c r="A101" s="50">
        <v>3</v>
      </c>
      <c r="B101" s="71">
        <v>18101038</v>
      </c>
      <c r="C101" s="69" t="s">
        <v>144</v>
      </c>
      <c r="D101" s="1">
        <v>35</v>
      </c>
      <c r="E101" s="1">
        <f t="shared" si="77"/>
        <v>100</v>
      </c>
      <c r="F101" s="1">
        <v>28</v>
      </c>
      <c r="G101" s="21">
        <f t="shared" ref="G101:G115" si="92">F101/28*100</f>
        <v>100</v>
      </c>
      <c r="H101" s="1">
        <v>34</v>
      </c>
      <c r="I101" s="21">
        <f t="shared" ref="I101:I118" si="93">H101/35*100</f>
        <v>97.142857142857139</v>
      </c>
      <c r="J101" s="1">
        <v>35</v>
      </c>
      <c r="K101" s="21">
        <f t="shared" si="78"/>
        <v>100</v>
      </c>
      <c r="L101" s="1">
        <v>22</v>
      </c>
      <c r="M101" s="21">
        <f t="shared" si="79"/>
        <v>81.481481481481481</v>
      </c>
      <c r="N101" s="1">
        <v>34</v>
      </c>
      <c r="O101" s="21">
        <f t="shared" si="80"/>
        <v>100</v>
      </c>
      <c r="P101" s="1">
        <v>28</v>
      </c>
      <c r="Q101" s="21">
        <f t="shared" si="81"/>
        <v>100</v>
      </c>
      <c r="R101" s="1">
        <v>35</v>
      </c>
      <c r="S101" s="21">
        <f t="shared" si="82"/>
        <v>100</v>
      </c>
      <c r="T101" s="1">
        <v>35</v>
      </c>
      <c r="U101" s="21">
        <f t="shared" si="83"/>
        <v>100</v>
      </c>
      <c r="V101" s="1">
        <v>17</v>
      </c>
      <c r="W101" s="21">
        <f t="shared" si="84"/>
        <v>60.714285714285708</v>
      </c>
      <c r="X101" s="1">
        <v>35</v>
      </c>
      <c r="Y101" s="21">
        <f t="shared" si="85"/>
        <v>100</v>
      </c>
      <c r="Z101" s="21">
        <v>35</v>
      </c>
      <c r="AA101" s="21">
        <f t="shared" si="86"/>
        <v>100</v>
      </c>
      <c r="AB101" s="21">
        <v>28</v>
      </c>
      <c r="AC101" s="21">
        <f t="shared" si="87"/>
        <v>100</v>
      </c>
      <c r="AD101" s="21">
        <v>30</v>
      </c>
      <c r="AE101" s="21">
        <f t="shared" si="88"/>
        <v>85.714285714285708</v>
      </c>
      <c r="AF101" s="21">
        <v>28</v>
      </c>
      <c r="AG101" s="21">
        <f t="shared" si="89"/>
        <v>100</v>
      </c>
      <c r="AH101" s="21">
        <v>30</v>
      </c>
      <c r="AI101" s="21">
        <f t="shared" si="90"/>
        <v>100</v>
      </c>
      <c r="AJ101" s="21"/>
      <c r="AK101" s="21"/>
      <c r="AL101" s="21"/>
      <c r="AM101" s="21"/>
      <c r="AN101" s="21"/>
      <c r="AO101" s="21"/>
      <c r="AP101" s="21"/>
      <c r="AQ101" s="21"/>
      <c r="AR101" s="21"/>
      <c r="AS101" s="26"/>
      <c r="AT101" s="21">
        <f t="shared" si="91"/>
        <v>95.315806878306887</v>
      </c>
      <c r="AU101" s="143"/>
      <c r="AV101" s="22"/>
      <c r="AW101" s="49"/>
      <c r="AX101" s="14"/>
      <c r="AY101" s="37"/>
      <c r="BA101" s="15"/>
      <c r="BC101" s="37"/>
    </row>
    <row r="102" spans="1:55" s="16" customFormat="1" ht="16.5" customHeight="1" x14ac:dyDescent="0.2">
      <c r="A102" s="50">
        <v>4</v>
      </c>
      <c r="B102" s="71">
        <v>18103044</v>
      </c>
      <c r="C102" s="69" t="s">
        <v>145</v>
      </c>
      <c r="D102" s="1">
        <v>35</v>
      </c>
      <c r="E102" s="1">
        <f t="shared" si="77"/>
        <v>100</v>
      </c>
      <c r="F102" s="1">
        <v>23</v>
      </c>
      <c r="G102" s="21">
        <f t="shared" si="92"/>
        <v>82.142857142857139</v>
      </c>
      <c r="H102" s="1">
        <v>23</v>
      </c>
      <c r="I102" s="21">
        <f t="shared" si="93"/>
        <v>65.714285714285708</v>
      </c>
      <c r="J102" s="1">
        <v>24</v>
      </c>
      <c r="K102" s="21">
        <f t="shared" si="78"/>
        <v>68.571428571428569</v>
      </c>
      <c r="L102" s="1">
        <v>17</v>
      </c>
      <c r="M102" s="21">
        <f t="shared" si="79"/>
        <v>62.962962962962962</v>
      </c>
      <c r="N102" s="1">
        <v>28</v>
      </c>
      <c r="O102" s="21">
        <f t="shared" si="80"/>
        <v>82.35294117647058</v>
      </c>
      <c r="P102" s="1">
        <v>22</v>
      </c>
      <c r="Q102" s="21">
        <f t="shared" si="81"/>
        <v>78.571428571428569</v>
      </c>
      <c r="R102" s="1">
        <v>26</v>
      </c>
      <c r="S102" s="21">
        <f t="shared" si="82"/>
        <v>74.285714285714292</v>
      </c>
      <c r="T102" s="1">
        <v>6</v>
      </c>
      <c r="U102" s="21">
        <f t="shared" si="83"/>
        <v>17.142857142857142</v>
      </c>
      <c r="V102" s="1">
        <v>17</v>
      </c>
      <c r="W102" s="21">
        <f t="shared" si="84"/>
        <v>60.714285714285708</v>
      </c>
      <c r="X102" s="1">
        <v>18</v>
      </c>
      <c r="Y102" s="21">
        <f t="shared" si="85"/>
        <v>51.428571428571423</v>
      </c>
      <c r="Z102" s="21">
        <v>20</v>
      </c>
      <c r="AA102" s="21">
        <f>Z102/(35-7)*100</f>
        <v>71.428571428571431</v>
      </c>
      <c r="AB102" s="21">
        <v>19</v>
      </c>
      <c r="AC102" s="21">
        <f t="shared" si="87"/>
        <v>67.857142857142861</v>
      </c>
      <c r="AD102" s="21">
        <v>23</v>
      </c>
      <c r="AE102" s="21">
        <f t="shared" si="88"/>
        <v>65.714285714285708</v>
      </c>
      <c r="AF102" s="21">
        <v>9</v>
      </c>
      <c r="AG102" s="21">
        <f t="shared" si="89"/>
        <v>32.142857142857146</v>
      </c>
      <c r="AH102" s="21">
        <v>14</v>
      </c>
      <c r="AI102" s="21">
        <f t="shared" si="90"/>
        <v>46.666666666666664</v>
      </c>
      <c r="AJ102" s="21"/>
      <c r="AK102" s="21"/>
      <c r="AL102" s="21"/>
      <c r="AM102" s="21"/>
      <c r="AN102" s="21"/>
      <c r="AO102" s="21"/>
      <c r="AP102" s="21"/>
      <c r="AQ102" s="21"/>
      <c r="AR102" s="21"/>
      <c r="AS102" s="26"/>
      <c r="AT102" s="21">
        <f t="shared" si="91"/>
        <v>64.231053532524115</v>
      </c>
      <c r="AU102" s="143"/>
      <c r="AV102" s="22"/>
      <c r="AW102" s="49"/>
      <c r="AX102" s="14"/>
      <c r="AY102" s="37"/>
      <c r="BA102" s="15"/>
      <c r="BC102" s="37"/>
    </row>
    <row r="103" spans="1:55" s="16" customFormat="1" ht="16.5" customHeight="1" x14ac:dyDescent="0.2">
      <c r="A103" s="50">
        <v>5</v>
      </c>
      <c r="B103" s="71">
        <v>18101039</v>
      </c>
      <c r="C103" s="69" t="s">
        <v>146</v>
      </c>
      <c r="D103" s="1">
        <v>35</v>
      </c>
      <c r="E103" s="1">
        <f t="shared" si="77"/>
        <v>100</v>
      </c>
      <c r="F103" s="1">
        <v>27</v>
      </c>
      <c r="G103" s="21">
        <f t="shared" si="92"/>
        <v>96.428571428571431</v>
      </c>
      <c r="H103" s="1">
        <v>34</v>
      </c>
      <c r="I103" s="21">
        <f t="shared" si="93"/>
        <v>97.142857142857139</v>
      </c>
      <c r="J103" s="1">
        <v>34</v>
      </c>
      <c r="K103" s="21">
        <f t="shared" si="78"/>
        <v>97.142857142857139</v>
      </c>
      <c r="L103" s="1">
        <v>26</v>
      </c>
      <c r="M103" s="21">
        <f t="shared" si="79"/>
        <v>96.296296296296291</v>
      </c>
      <c r="N103" s="1">
        <v>32</v>
      </c>
      <c r="O103" s="21">
        <f t="shared" si="80"/>
        <v>94.117647058823522</v>
      </c>
      <c r="P103" s="1">
        <v>23</v>
      </c>
      <c r="Q103" s="21">
        <f t="shared" si="81"/>
        <v>82.142857142857139</v>
      </c>
      <c r="R103" s="1">
        <v>32</v>
      </c>
      <c r="S103" s="21">
        <f t="shared" si="82"/>
        <v>91.428571428571431</v>
      </c>
      <c r="T103" s="1">
        <v>26</v>
      </c>
      <c r="U103" s="21">
        <f t="shared" si="83"/>
        <v>74.285714285714292</v>
      </c>
      <c r="V103" s="1">
        <v>19</v>
      </c>
      <c r="W103" s="21">
        <f t="shared" si="84"/>
        <v>67.857142857142861</v>
      </c>
      <c r="X103" s="1">
        <v>25</v>
      </c>
      <c r="Y103" s="21">
        <f t="shared" si="85"/>
        <v>71.428571428571431</v>
      </c>
      <c r="Z103" s="21">
        <v>34</v>
      </c>
      <c r="AA103" s="21">
        <f t="shared" si="86"/>
        <v>97.142857142857139</v>
      </c>
      <c r="AB103" s="21">
        <v>23</v>
      </c>
      <c r="AC103" s="21">
        <f t="shared" si="87"/>
        <v>82.142857142857139</v>
      </c>
      <c r="AD103" s="21">
        <v>27</v>
      </c>
      <c r="AE103" s="21">
        <f t="shared" si="88"/>
        <v>77.142857142857153</v>
      </c>
      <c r="AF103" s="21">
        <v>19</v>
      </c>
      <c r="AG103" s="21">
        <f t="shared" si="89"/>
        <v>67.857142857142861</v>
      </c>
      <c r="AH103" s="21">
        <v>28</v>
      </c>
      <c r="AI103" s="21">
        <f t="shared" si="90"/>
        <v>93.333333333333329</v>
      </c>
      <c r="AJ103" s="21"/>
      <c r="AK103" s="21"/>
      <c r="AL103" s="21"/>
      <c r="AM103" s="21"/>
      <c r="AN103" s="21"/>
      <c r="AO103" s="21"/>
      <c r="AP103" s="21"/>
      <c r="AQ103" s="21"/>
      <c r="AR103" s="21"/>
      <c r="AS103" s="26"/>
      <c r="AT103" s="21">
        <f t="shared" si="91"/>
        <v>86.618133364456881</v>
      </c>
      <c r="AU103" s="143"/>
      <c r="AV103" s="22"/>
      <c r="AW103" s="49"/>
      <c r="AX103" s="14"/>
      <c r="AY103" s="37"/>
      <c r="BA103" s="15"/>
      <c r="BC103" s="37"/>
    </row>
    <row r="104" spans="1:55" s="16" customFormat="1" ht="16.5" customHeight="1" x14ac:dyDescent="0.2">
      <c r="A104" s="50">
        <v>6</v>
      </c>
      <c r="B104" s="71">
        <v>18103045</v>
      </c>
      <c r="C104" s="19" t="s">
        <v>147</v>
      </c>
      <c r="D104" s="1">
        <v>35</v>
      </c>
      <c r="E104" s="1">
        <f t="shared" si="77"/>
        <v>100</v>
      </c>
      <c r="F104" s="1">
        <v>20</v>
      </c>
      <c r="G104" s="21">
        <f t="shared" si="92"/>
        <v>71.428571428571431</v>
      </c>
      <c r="H104" s="1">
        <v>28</v>
      </c>
      <c r="I104" s="21">
        <f t="shared" si="93"/>
        <v>80</v>
      </c>
      <c r="J104" s="1">
        <v>30</v>
      </c>
      <c r="K104" s="21">
        <f t="shared" si="78"/>
        <v>85.714285714285708</v>
      </c>
      <c r="L104" s="1">
        <v>22</v>
      </c>
      <c r="M104" s="21">
        <f t="shared" si="79"/>
        <v>81.481481481481481</v>
      </c>
      <c r="N104" s="1">
        <v>31</v>
      </c>
      <c r="O104" s="21">
        <f t="shared" si="80"/>
        <v>91.17647058823529</v>
      </c>
      <c r="P104" s="1">
        <v>19</v>
      </c>
      <c r="Q104" s="21">
        <f t="shared" si="81"/>
        <v>67.857142857142861</v>
      </c>
      <c r="R104" s="1">
        <v>31</v>
      </c>
      <c r="S104" s="21">
        <f t="shared" si="82"/>
        <v>88.571428571428569</v>
      </c>
      <c r="T104" s="1">
        <v>26</v>
      </c>
      <c r="U104" s="21">
        <f t="shared" si="83"/>
        <v>74.285714285714292</v>
      </c>
      <c r="V104" s="1">
        <v>26</v>
      </c>
      <c r="W104" s="21">
        <f t="shared" si="84"/>
        <v>92.857142857142861</v>
      </c>
      <c r="X104" s="1">
        <v>26</v>
      </c>
      <c r="Y104" s="21">
        <f t="shared" si="85"/>
        <v>74.285714285714292</v>
      </c>
      <c r="Z104" s="21">
        <v>32</v>
      </c>
      <c r="AA104" s="21">
        <f t="shared" si="86"/>
        <v>91.428571428571431</v>
      </c>
      <c r="AB104" s="21">
        <v>24</v>
      </c>
      <c r="AC104" s="21">
        <f t="shared" si="87"/>
        <v>85.714285714285708</v>
      </c>
      <c r="AD104" s="21">
        <v>33</v>
      </c>
      <c r="AE104" s="21">
        <f t="shared" si="88"/>
        <v>94.285714285714278</v>
      </c>
      <c r="AF104" s="21">
        <v>12</v>
      </c>
      <c r="AG104" s="21">
        <f t="shared" si="89"/>
        <v>42.857142857142854</v>
      </c>
      <c r="AH104" s="21">
        <v>30</v>
      </c>
      <c r="AI104" s="21">
        <f t="shared" si="90"/>
        <v>100</v>
      </c>
      <c r="AJ104" s="21"/>
      <c r="AK104" s="21"/>
      <c r="AL104" s="21"/>
      <c r="AM104" s="21"/>
      <c r="AN104" s="21"/>
      <c r="AO104" s="21"/>
      <c r="AP104" s="21"/>
      <c r="AQ104" s="21"/>
      <c r="AR104" s="21"/>
      <c r="AS104" s="26"/>
      <c r="AT104" s="21">
        <f t="shared" si="91"/>
        <v>82.62147914721443</v>
      </c>
      <c r="AU104" s="143"/>
      <c r="AV104" s="22"/>
      <c r="AW104" s="49"/>
      <c r="AX104" s="14"/>
      <c r="AY104" s="37"/>
      <c r="BA104" s="15"/>
      <c r="BC104" s="37"/>
    </row>
    <row r="105" spans="1:55" s="16" customFormat="1" ht="16.5" customHeight="1" x14ac:dyDescent="0.2">
      <c r="A105" s="50">
        <v>7</v>
      </c>
      <c r="B105" s="71">
        <v>18101124</v>
      </c>
      <c r="C105" s="69" t="s">
        <v>148</v>
      </c>
      <c r="D105" s="1">
        <v>35</v>
      </c>
      <c r="E105" s="1">
        <f t="shared" si="77"/>
        <v>100</v>
      </c>
      <c r="F105" s="1">
        <v>28</v>
      </c>
      <c r="G105" s="21">
        <f t="shared" si="92"/>
        <v>100</v>
      </c>
      <c r="H105" s="1">
        <v>34</v>
      </c>
      <c r="I105" s="21">
        <f t="shared" si="93"/>
        <v>97.142857142857139</v>
      </c>
      <c r="J105" s="1">
        <v>34</v>
      </c>
      <c r="K105" s="21">
        <f t="shared" si="78"/>
        <v>97.142857142857139</v>
      </c>
      <c r="L105" s="1">
        <v>26</v>
      </c>
      <c r="M105" s="21">
        <f t="shared" si="79"/>
        <v>96.296296296296291</v>
      </c>
      <c r="N105" s="1">
        <v>34</v>
      </c>
      <c r="O105" s="21">
        <f t="shared" si="80"/>
        <v>100</v>
      </c>
      <c r="P105" s="1">
        <v>26</v>
      </c>
      <c r="Q105" s="21">
        <f t="shared" si="81"/>
        <v>92.857142857142861</v>
      </c>
      <c r="R105" s="1">
        <v>33</v>
      </c>
      <c r="S105" s="21">
        <f t="shared" si="82"/>
        <v>94.285714285714278</v>
      </c>
      <c r="T105" s="1">
        <v>35</v>
      </c>
      <c r="U105" s="21">
        <f t="shared" si="83"/>
        <v>100</v>
      </c>
      <c r="V105" s="1">
        <v>24</v>
      </c>
      <c r="W105" s="21">
        <f t="shared" si="84"/>
        <v>85.714285714285708</v>
      </c>
      <c r="X105" s="1">
        <v>14</v>
      </c>
      <c r="Y105" s="21">
        <f t="shared" si="85"/>
        <v>40</v>
      </c>
      <c r="Z105" s="21">
        <v>34</v>
      </c>
      <c r="AA105" s="21">
        <f t="shared" si="86"/>
        <v>97.142857142857139</v>
      </c>
      <c r="AB105" s="21">
        <v>28</v>
      </c>
      <c r="AC105" s="21">
        <f t="shared" si="87"/>
        <v>100</v>
      </c>
      <c r="AD105" s="21">
        <v>32</v>
      </c>
      <c r="AE105" s="21">
        <f t="shared" si="88"/>
        <v>91.428571428571431</v>
      </c>
      <c r="AF105" s="21">
        <v>26</v>
      </c>
      <c r="AG105" s="21">
        <f t="shared" si="89"/>
        <v>92.857142857142861</v>
      </c>
      <c r="AH105" s="21">
        <v>30</v>
      </c>
      <c r="AI105" s="21">
        <f t="shared" si="90"/>
        <v>100</v>
      </c>
      <c r="AJ105" s="21"/>
      <c r="AK105" s="21"/>
      <c r="AL105" s="21"/>
      <c r="AM105" s="21"/>
      <c r="AN105" s="21"/>
      <c r="AO105" s="21"/>
      <c r="AP105" s="21"/>
      <c r="AQ105" s="21"/>
      <c r="AR105" s="21"/>
      <c r="AS105" s="26"/>
      <c r="AT105" s="21">
        <f t="shared" si="91"/>
        <v>92.804232804232797</v>
      </c>
      <c r="AU105" s="143"/>
      <c r="AV105" s="22"/>
      <c r="AW105" s="49"/>
      <c r="AX105" s="14"/>
      <c r="AY105" s="37"/>
      <c r="BA105" s="15"/>
      <c r="BC105" s="37"/>
    </row>
    <row r="106" spans="1:55" s="16" customFormat="1" ht="16.5" customHeight="1" x14ac:dyDescent="0.2">
      <c r="A106" s="50">
        <v>8</v>
      </c>
      <c r="B106" s="71">
        <v>18101107</v>
      </c>
      <c r="C106" s="69" t="s">
        <v>149</v>
      </c>
      <c r="D106" s="1">
        <v>35</v>
      </c>
      <c r="E106" s="1">
        <f t="shared" si="77"/>
        <v>100</v>
      </c>
      <c r="F106" s="1">
        <v>18</v>
      </c>
      <c r="G106" s="21">
        <f t="shared" si="92"/>
        <v>64.285714285714292</v>
      </c>
      <c r="H106" s="1">
        <v>31</v>
      </c>
      <c r="I106" s="21">
        <f t="shared" si="93"/>
        <v>88.571428571428569</v>
      </c>
      <c r="J106" s="1">
        <v>23</v>
      </c>
      <c r="K106" s="21">
        <f t="shared" si="78"/>
        <v>65.714285714285708</v>
      </c>
      <c r="L106" s="1">
        <v>19</v>
      </c>
      <c r="M106" s="21">
        <f t="shared" si="79"/>
        <v>70.370370370370367</v>
      </c>
      <c r="N106" s="1">
        <v>25</v>
      </c>
      <c r="O106" s="21">
        <f t="shared" si="80"/>
        <v>73.529411764705884</v>
      </c>
      <c r="P106" s="1">
        <v>22</v>
      </c>
      <c r="Q106" s="21">
        <f t="shared" si="81"/>
        <v>78.571428571428569</v>
      </c>
      <c r="R106" s="1">
        <v>24</v>
      </c>
      <c r="S106" s="21">
        <f t="shared" si="82"/>
        <v>68.571428571428569</v>
      </c>
      <c r="T106" s="1">
        <v>20</v>
      </c>
      <c r="U106" s="21">
        <f t="shared" si="83"/>
        <v>57.142857142857139</v>
      </c>
      <c r="V106" s="1">
        <v>18</v>
      </c>
      <c r="W106" s="21">
        <f t="shared" si="84"/>
        <v>64.285714285714292</v>
      </c>
      <c r="X106" s="1">
        <v>23</v>
      </c>
      <c r="Y106" s="21">
        <f t="shared" si="85"/>
        <v>65.714285714285708</v>
      </c>
      <c r="Z106" s="21">
        <v>29</v>
      </c>
      <c r="AA106" s="21">
        <f t="shared" si="86"/>
        <v>82.857142857142861</v>
      </c>
      <c r="AB106" s="21">
        <v>19</v>
      </c>
      <c r="AC106" s="21">
        <f>AB106/(28-2)*100</f>
        <v>73.076923076923066</v>
      </c>
      <c r="AD106" s="21">
        <v>25</v>
      </c>
      <c r="AE106" s="21">
        <f t="shared" si="88"/>
        <v>71.428571428571431</v>
      </c>
      <c r="AF106" s="21">
        <v>11</v>
      </c>
      <c r="AG106" s="21">
        <f t="shared" si="89"/>
        <v>39.285714285714285</v>
      </c>
      <c r="AH106" s="21">
        <v>18</v>
      </c>
      <c r="AI106" s="21">
        <f t="shared" si="90"/>
        <v>60</v>
      </c>
      <c r="AJ106" s="21"/>
      <c r="AK106" s="21"/>
      <c r="AL106" s="21"/>
      <c r="AM106" s="21"/>
      <c r="AN106" s="21"/>
      <c r="AO106" s="21"/>
      <c r="AP106" s="21"/>
      <c r="AQ106" s="21"/>
      <c r="AR106" s="21"/>
      <c r="AS106" s="26"/>
      <c r="AT106" s="21">
        <f t="shared" si="91"/>
        <v>70.21282979003567</v>
      </c>
      <c r="AU106" s="143"/>
      <c r="AV106" s="22"/>
      <c r="AW106" s="49"/>
      <c r="AX106" s="14"/>
      <c r="AY106" s="37"/>
      <c r="BA106" s="15"/>
      <c r="BC106" s="37"/>
    </row>
    <row r="107" spans="1:55" s="16" customFormat="1" ht="16.5" customHeight="1" x14ac:dyDescent="0.2">
      <c r="A107" s="50">
        <v>9</v>
      </c>
      <c r="B107" s="71">
        <v>18101004</v>
      </c>
      <c r="C107" s="19" t="s">
        <v>150</v>
      </c>
      <c r="D107" s="1">
        <v>35</v>
      </c>
      <c r="E107" s="1">
        <f t="shared" si="77"/>
        <v>100</v>
      </c>
      <c r="F107" s="1">
        <v>26</v>
      </c>
      <c r="G107" s="21">
        <f t="shared" si="92"/>
        <v>92.857142857142861</v>
      </c>
      <c r="H107" s="1">
        <v>33</v>
      </c>
      <c r="I107" s="21">
        <f t="shared" si="93"/>
        <v>94.285714285714278</v>
      </c>
      <c r="J107" s="1">
        <v>34</v>
      </c>
      <c r="K107" s="21">
        <f t="shared" si="78"/>
        <v>97.142857142857139</v>
      </c>
      <c r="L107" s="1">
        <v>26</v>
      </c>
      <c r="M107" s="21">
        <f t="shared" si="79"/>
        <v>96.296296296296291</v>
      </c>
      <c r="N107" s="1">
        <v>34</v>
      </c>
      <c r="O107" s="21">
        <f t="shared" si="80"/>
        <v>100</v>
      </c>
      <c r="P107" s="1">
        <v>24</v>
      </c>
      <c r="Q107" s="21">
        <f t="shared" si="81"/>
        <v>85.714285714285708</v>
      </c>
      <c r="R107" s="1">
        <v>34</v>
      </c>
      <c r="S107" s="21">
        <f t="shared" si="82"/>
        <v>97.142857142857139</v>
      </c>
      <c r="T107" s="1">
        <v>23</v>
      </c>
      <c r="U107" s="21">
        <f t="shared" si="83"/>
        <v>65.714285714285708</v>
      </c>
      <c r="V107" s="1">
        <v>25</v>
      </c>
      <c r="W107" s="21">
        <f t="shared" si="84"/>
        <v>89.285714285714292</v>
      </c>
      <c r="X107" s="1">
        <v>31</v>
      </c>
      <c r="Y107" s="21">
        <f t="shared" si="85"/>
        <v>88.571428571428569</v>
      </c>
      <c r="Z107" s="21">
        <v>34</v>
      </c>
      <c r="AA107" s="21">
        <f t="shared" si="86"/>
        <v>97.142857142857139</v>
      </c>
      <c r="AB107" s="21">
        <v>25</v>
      </c>
      <c r="AC107" s="21">
        <f t="shared" si="87"/>
        <v>89.285714285714292</v>
      </c>
      <c r="AD107" s="21">
        <v>30</v>
      </c>
      <c r="AE107" s="21">
        <f t="shared" si="88"/>
        <v>85.714285714285708</v>
      </c>
      <c r="AF107" s="21">
        <v>21</v>
      </c>
      <c r="AG107" s="21">
        <f t="shared" si="89"/>
        <v>75</v>
      </c>
      <c r="AH107" s="21">
        <v>30</v>
      </c>
      <c r="AI107" s="21">
        <f t="shared" si="90"/>
        <v>100</v>
      </c>
      <c r="AJ107" s="21"/>
      <c r="AK107" s="21"/>
      <c r="AL107" s="21"/>
      <c r="AM107" s="21"/>
      <c r="AN107" s="21"/>
      <c r="AO107" s="21"/>
      <c r="AP107" s="21"/>
      <c r="AQ107" s="21"/>
      <c r="AR107" s="21"/>
      <c r="AS107" s="26"/>
      <c r="AT107" s="21">
        <f t="shared" si="91"/>
        <v>90.884589947089935</v>
      </c>
      <c r="AU107" s="143"/>
      <c r="AV107" s="22"/>
      <c r="AW107" s="49"/>
      <c r="AX107" s="14"/>
      <c r="BA107" s="15"/>
      <c r="BC107" s="37"/>
    </row>
    <row r="108" spans="1:55" s="16" customFormat="1" ht="16.5" customHeight="1" x14ac:dyDescent="0.2">
      <c r="A108" s="50">
        <v>10</v>
      </c>
      <c r="B108" s="71">
        <v>18101162</v>
      </c>
      <c r="C108" s="19" t="s">
        <v>151</v>
      </c>
      <c r="D108" s="1">
        <v>35</v>
      </c>
      <c r="E108" s="1">
        <f t="shared" si="77"/>
        <v>100</v>
      </c>
      <c r="F108" s="1">
        <v>28</v>
      </c>
      <c r="G108" s="21">
        <f t="shared" si="92"/>
        <v>100</v>
      </c>
      <c r="H108" s="1">
        <v>35</v>
      </c>
      <c r="I108" s="21">
        <f t="shared" si="93"/>
        <v>100</v>
      </c>
      <c r="J108" s="1">
        <v>27</v>
      </c>
      <c r="K108" s="21">
        <f t="shared" si="78"/>
        <v>77.142857142857153</v>
      </c>
      <c r="L108" s="1">
        <v>19</v>
      </c>
      <c r="M108" s="21">
        <f t="shared" si="79"/>
        <v>70.370370370370367</v>
      </c>
      <c r="N108" s="1">
        <v>34</v>
      </c>
      <c r="O108" s="21">
        <f t="shared" si="80"/>
        <v>100</v>
      </c>
      <c r="P108" s="1">
        <v>26</v>
      </c>
      <c r="Q108" s="21">
        <f t="shared" si="81"/>
        <v>92.857142857142861</v>
      </c>
      <c r="R108" s="1">
        <v>35</v>
      </c>
      <c r="S108" s="21">
        <f t="shared" si="82"/>
        <v>100</v>
      </c>
      <c r="T108" s="1">
        <v>31</v>
      </c>
      <c r="U108" s="21">
        <f t="shared" si="83"/>
        <v>88.571428571428569</v>
      </c>
      <c r="V108" s="1">
        <v>22</v>
      </c>
      <c r="W108" s="21">
        <f t="shared" si="84"/>
        <v>78.571428571428569</v>
      </c>
      <c r="X108" s="1">
        <v>31</v>
      </c>
      <c r="Y108" s="21">
        <f t="shared" si="85"/>
        <v>88.571428571428569</v>
      </c>
      <c r="Z108" s="21">
        <v>35</v>
      </c>
      <c r="AA108" s="21">
        <f t="shared" si="86"/>
        <v>100</v>
      </c>
      <c r="AB108" s="21">
        <v>26</v>
      </c>
      <c r="AC108" s="21">
        <f t="shared" si="87"/>
        <v>92.857142857142861</v>
      </c>
      <c r="AD108" s="21">
        <v>32</v>
      </c>
      <c r="AE108" s="21">
        <f t="shared" si="88"/>
        <v>91.428571428571431</v>
      </c>
      <c r="AF108" s="21">
        <v>28</v>
      </c>
      <c r="AG108" s="21">
        <f t="shared" si="89"/>
        <v>100</v>
      </c>
      <c r="AH108" s="21">
        <v>30</v>
      </c>
      <c r="AI108" s="21">
        <f t="shared" si="90"/>
        <v>100</v>
      </c>
      <c r="AJ108" s="21"/>
      <c r="AK108" s="21"/>
      <c r="AL108" s="21"/>
      <c r="AM108" s="21"/>
      <c r="AN108" s="21"/>
      <c r="AO108" s="21"/>
      <c r="AP108" s="21"/>
      <c r="AQ108" s="21"/>
      <c r="AR108" s="21"/>
      <c r="AS108" s="26"/>
      <c r="AT108" s="21">
        <f t="shared" si="91"/>
        <v>92.523148148148152</v>
      </c>
      <c r="AU108" s="143"/>
      <c r="AV108" s="22"/>
      <c r="AW108" s="49"/>
      <c r="AX108" s="14"/>
      <c r="BA108" s="15"/>
      <c r="BC108" s="37"/>
    </row>
    <row r="109" spans="1:55" s="16" customFormat="1" ht="16.5" customHeight="1" x14ac:dyDescent="0.2">
      <c r="A109" s="50">
        <v>11</v>
      </c>
      <c r="B109" s="71">
        <v>18101015</v>
      </c>
      <c r="C109" s="69" t="s">
        <v>152</v>
      </c>
      <c r="D109" s="1">
        <v>35</v>
      </c>
      <c r="E109" s="1">
        <f t="shared" si="77"/>
        <v>100</v>
      </c>
      <c r="F109" s="1">
        <v>27</v>
      </c>
      <c r="G109" s="21">
        <f t="shared" si="92"/>
        <v>96.428571428571431</v>
      </c>
      <c r="H109" s="1">
        <v>34</v>
      </c>
      <c r="I109" s="21">
        <f t="shared" si="93"/>
        <v>97.142857142857139</v>
      </c>
      <c r="J109" s="1">
        <v>33</v>
      </c>
      <c r="K109" s="21">
        <f t="shared" si="78"/>
        <v>94.285714285714278</v>
      </c>
      <c r="L109" s="1">
        <v>24</v>
      </c>
      <c r="M109" s="21">
        <f t="shared" si="79"/>
        <v>88.888888888888886</v>
      </c>
      <c r="N109" s="1">
        <v>33</v>
      </c>
      <c r="O109" s="21">
        <f t="shared" si="80"/>
        <v>97.058823529411768</v>
      </c>
      <c r="P109" s="1">
        <v>28</v>
      </c>
      <c r="Q109" s="21">
        <f t="shared" si="81"/>
        <v>100</v>
      </c>
      <c r="R109" s="1">
        <v>20</v>
      </c>
      <c r="S109" s="21">
        <f t="shared" si="82"/>
        <v>57.142857142857139</v>
      </c>
      <c r="T109" s="1">
        <v>27</v>
      </c>
      <c r="U109" s="21">
        <f t="shared" si="83"/>
        <v>77.142857142857153</v>
      </c>
      <c r="V109" s="1">
        <v>23</v>
      </c>
      <c r="W109" s="21">
        <f t="shared" si="84"/>
        <v>82.142857142857139</v>
      </c>
      <c r="X109" s="1">
        <v>31</v>
      </c>
      <c r="Y109" s="21">
        <f t="shared" si="85"/>
        <v>88.571428571428569</v>
      </c>
      <c r="Z109" s="21">
        <v>25</v>
      </c>
      <c r="AA109" s="21">
        <f t="shared" si="86"/>
        <v>71.428571428571431</v>
      </c>
      <c r="AB109" s="21">
        <v>28</v>
      </c>
      <c r="AC109" s="21">
        <f t="shared" si="87"/>
        <v>100</v>
      </c>
      <c r="AD109" s="21">
        <v>23</v>
      </c>
      <c r="AE109" s="21">
        <f t="shared" si="88"/>
        <v>65.714285714285708</v>
      </c>
      <c r="AF109" s="21">
        <v>14</v>
      </c>
      <c r="AG109" s="21">
        <f t="shared" si="89"/>
        <v>50</v>
      </c>
      <c r="AH109" s="21">
        <v>30</v>
      </c>
      <c r="AI109" s="21">
        <f t="shared" si="90"/>
        <v>100</v>
      </c>
      <c r="AJ109" s="21"/>
      <c r="AK109" s="21"/>
      <c r="AL109" s="21"/>
      <c r="AM109" s="21"/>
      <c r="AN109" s="21"/>
      <c r="AO109" s="21"/>
      <c r="AP109" s="21"/>
      <c r="AQ109" s="21"/>
      <c r="AR109" s="21"/>
      <c r="AS109" s="26"/>
      <c r="AT109" s="21">
        <f t="shared" si="91"/>
        <v>85.371732026143775</v>
      </c>
      <c r="AU109" s="143"/>
      <c r="AV109" s="22"/>
      <c r="AW109" s="49"/>
      <c r="AX109" s="14"/>
      <c r="BA109" s="15"/>
      <c r="BC109" s="37"/>
    </row>
    <row r="110" spans="1:55" s="16" customFormat="1" ht="16.5" customHeight="1" x14ac:dyDescent="0.2">
      <c r="A110" s="50">
        <v>12</v>
      </c>
      <c r="B110" s="71">
        <v>18101148</v>
      </c>
      <c r="C110" s="19" t="s">
        <v>153</v>
      </c>
      <c r="D110" s="1">
        <v>35</v>
      </c>
      <c r="E110" s="1">
        <f t="shared" si="77"/>
        <v>100</v>
      </c>
      <c r="F110" s="1">
        <v>27</v>
      </c>
      <c r="G110" s="21">
        <f t="shared" si="92"/>
        <v>96.428571428571431</v>
      </c>
      <c r="H110" s="1">
        <v>35</v>
      </c>
      <c r="I110" s="21">
        <f t="shared" si="93"/>
        <v>100</v>
      </c>
      <c r="J110" s="1">
        <v>35</v>
      </c>
      <c r="K110" s="21">
        <f t="shared" si="78"/>
        <v>100</v>
      </c>
      <c r="L110" s="1">
        <v>26</v>
      </c>
      <c r="M110" s="21">
        <f t="shared" si="79"/>
        <v>96.296296296296291</v>
      </c>
      <c r="N110" s="1">
        <v>34</v>
      </c>
      <c r="O110" s="21">
        <f t="shared" si="80"/>
        <v>100</v>
      </c>
      <c r="P110" s="1">
        <v>4</v>
      </c>
      <c r="Q110" s="21">
        <f>P110/(28-21)*100</f>
        <v>57.142857142857139</v>
      </c>
      <c r="R110" s="1">
        <v>35</v>
      </c>
      <c r="S110" s="21">
        <f t="shared" si="82"/>
        <v>100</v>
      </c>
      <c r="T110" s="1">
        <v>35</v>
      </c>
      <c r="U110" s="21">
        <f t="shared" si="83"/>
        <v>100</v>
      </c>
      <c r="V110" s="1">
        <v>26</v>
      </c>
      <c r="W110" s="21">
        <f t="shared" si="84"/>
        <v>92.857142857142861</v>
      </c>
      <c r="X110" s="1">
        <v>13</v>
      </c>
      <c r="Y110" s="21">
        <f t="shared" si="85"/>
        <v>37.142857142857146</v>
      </c>
      <c r="Z110" s="21">
        <v>33</v>
      </c>
      <c r="AA110" s="21">
        <f t="shared" si="86"/>
        <v>94.285714285714278</v>
      </c>
      <c r="AB110" s="21">
        <v>19</v>
      </c>
      <c r="AC110" s="21">
        <f t="shared" si="87"/>
        <v>67.857142857142861</v>
      </c>
      <c r="AD110" s="21">
        <v>9</v>
      </c>
      <c r="AE110" s="21">
        <f t="shared" si="88"/>
        <v>25.714285714285712</v>
      </c>
      <c r="AF110" s="21">
        <v>12</v>
      </c>
      <c r="AG110" s="21">
        <f t="shared" si="89"/>
        <v>42.857142857142854</v>
      </c>
      <c r="AH110" s="21">
        <v>30</v>
      </c>
      <c r="AI110" s="21">
        <f t="shared" si="90"/>
        <v>100</v>
      </c>
      <c r="AJ110" s="21"/>
      <c r="AK110" s="21"/>
      <c r="AL110" s="21"/>
      <c r="AM110" s="21"/>
      <c r="AN110" s="21"/>
      <c r="AO110" s="21"/>
      <c r="AP110" s="21"/>
      <c r="AQ110" s="21"/>
      <c r="AR110" s="21"/>
      <c r="AS110" s="26"/>
      <c r="AT110" s="21">
        <f t="shared" si="91"/>
        <v>81.911375661375658</v>
      </c>
      <c r="AU110" s="143"/>
      <c r="AV110" s="22"/>
      <c r="AW110" s="49"/>
      <c r="AX110" s="14"/>
      <c r="BA110" s="15"/>
      <c r="BC110" s="37"/>
    </row>
    <row r="111" spans="1:55" s="16" customFormat="1" ht="16.5" customHeight="1" x14ac:dyDescent="0.2">
      <c r="A111" s="50">
        <v>13</v>
      </c>
      <c r="B111" s="71">
        <v>18101146</v>
      </c>
      <c r="C111" s="69" t="s">
        <v>154</v>
      </c>
      <c r="D111" s="1">
        <v>35</v>
      </c>
      <c r="E111" s="1">
        <f t="shared" si="77"/>
        <v>100</v>
      </c>
      <c r="F111" s="1">
        <v>27</v>
      </c>
      <c r="G111" s="21">
        <f t="shared" si="92"/>
        <v>96.428571428571431</v>
      </c>
      <c r="H111" s="1">
        <v>35</v>
      </c>
      <c r="I111" s="21">
        <f t="shared" si="93"/>
        <v>100</v>
      </c>
      <c r="J111" s="1">
        <v>35</v>
      </c>
      <c r="K111" s="21">
        <f t="shared" si="78"/>
        <v>100</v>
      </c>
      <c r="L111" s="1">
        <v>26</v>
      </c>
      <c r="M111" s="21">
        <f t="shared" si="79"/>
        <v>96.296296296296291</v>
      </c>
      <c r="N111" s="1">
        <v>34</v>
      </c>
      <c r="O111" s="21">
        <f t="shared" si="80"/>
        <v>100</v>
      </c>
      <c r="P111" s="1">
        <v>26</v>
      </c>
      <c r="Q111" s="21">
        <f t="shared" si="81"/>
        <v>92.857142857142861</v>
      </c>
      <c r="R111" s="1">
        <v>35</v>
      </c>
      <c r="S111" s="21">
        <f t="shared" si="82"/>
        <v>100</v>
      </c>
      <c r="T111" s="1">
        <v>35</v>
      </c>
      <c r="U111" s="21">
        <f t="shared" si="83"/>
        <v>100</v>
      </c>
      <c r="V111" s="1">
        <v>25</v>
      </c>
      <c r="W111" s="21">
        <f t="shared" si="84"/>
        <v>89.285714285714292</v>
      </c>
      <c r="X111" s="1">
        <v>27</v>
      </c>
      <c r="Y111" s="21">
        <f t="shared" si="85"/>
        <v>77.142857142857153</v>
      </c>
      <c r="Z111" s="21">
        <v>35</v>
      </c>
      <c r="AA111" s="21">
        <f t="shared" si="86"/>
        <v>100</v>
      </c>
      <c r="AB111" s="21">
        <v>21</v>
      </c>
      <c r="AC111" s="21">
        <f t="shared" si="87"/>
        <v>75</v>
      </c>
      <c r="AD111" s="21">
        <v>34</v>
      </c>
      <c r="AE111" s="21">
        <f t="shared" si="88"/>
        <v>97.142857142857139</v>
      </c>
      <c r="AF111" s="21">
        <v>7</v>
      </c>
      <c r="AG111" s="21">
        <f>AF111/(28-21)*100</f>
        <v>100</v>
      </c>
      <c r="AH111" s="21">
        <v>29</v>
      </c>
      <c r="AI111" s="21">
        <f t="shared" si="90"/>
        <v>96.666666666666671</v>
      </c>
      <c r="AJ111" s="21"/>
      <c r="AK111" s="21"/>
      <c r="AL111" s="21"/>
      <c r="AM111" s="21"/>
      <c r="AN111" s="21"/>
      <c r="AO111" s="21"/>
      <c r="AP111" s="21"/>
      <c r="AQ111" s="21"/>
      <c r="AR111" s="21"/>
      <c r="AS111" s="26"/>
      <c r="AT111" s="21">
        <f t="shared" si="91"/>
        <v>95.051256613756607</v>
      </c>
      <c r="AU111" s="143"/>
      <c r="AV111" s="22"/>
      <c r="AW111" s="49"/>
      <c r="AX111" s="14"/>
      <c r="BA111" s="15"/>
      <c r="BC111" s="37"/>
    </row>
    <row r="112" spans="1:55" s="16" customFormat="1" ht="16.5" customHeight="1" x14ac:dyDescent="0.2">
      <c r="A112" s="50">
        <v>14</v>
      </c>
      <c r="B112" s="71">
        <v>18101024</v>
      </c>
      <c r="C112" s="69" t="s">
        <v>16</v>
      </c>
      <c r="D112" s="1">
        <v>35</v>
      </c>
      <c r="E112" s="1">
        <f t="shared" si="77"/>
        <v>100</v>
      </c>
      <c r="F112" s="1">
        <v>28</v>
      </c>
      <c r="G112" s="21">
        <f t="shared" si="92"/>
        <v>100</v>
      </c>
      <c r="H112" s="1">
        <v>35</v>
      </c>
      <c r="I112" s="21">
        <f t="shared" si="93"/>
        <v>100</v>
      </c>
      <c r="J112" s="1">
        <v>34</v>
      </c>
      <c r="K112" s="21">
        <f t="shared" si="78"/>
        <v>97.142857142857139</v>
      </c>
      <c r="L112" s="1">
        <v>23</v>
      </c>
      <c r="M112" s="21">
        <f t="shared" si="79"/>
        <v>85.18518518518519</v>
      </c>
      <c r="N112" s="1">
        <v>34</v>
      </c>
      <c r="O112" s="21">
        <f t="shared" si="80"/>
        <v>100</v>
      </c>
      <c r="P112" s="1">
        <v>27</v>
      </c>
      <c r="Q112" s="21">
        <f t="shared" si="81"/>
        <v>96.428571428571431</v>
      </c>
      <c r="R112" s="1">
        <v>35</v>
      </c>
      <c r="S112" s="21">
        <f t="shared" si="82"/>
        <v>100</v>
      </c>
      <c r="T112" s="1">
        <v>33</v>
      </c>
      <c r="U112" s="21">
        <f t="shared" si="83"/>
        <v>94.285714285714278</v>
      </c>
      <c r="V112" s="1">
        <v>27</v>
      </c>
      <c r="W112" s="21">
        <f t="shared" si="84"/>
        <v>96.428571428571431</v>
      </c>
      <c r="X112" s="1">
        <v>26</v>
      </c>
      <c r="Y112" s="21">
        <f t="shared" si="85"/>
        <v>74.285714285714292</v>
      </c>
      <c r="Z112" s="21">
        <v>33</v>
      </c>
      <c r="AA112" s="21">
        <f t="shared" si="86"/>
        <v>94.285714285714278</v>
      </c>
      <c r="AB112" s="21">
        <v>22</v>
      </c>
      <c r="AC112" s="21">
        <f t="shared" si="87"/>
        <v>78.571428571428569</v>
      </c>
      <c r="AD112" s="21">
        <v>31</v>
      </c>
      <c r="AE112" s="21">
        <f t="shared" si="88"/>
        <v>88.571428571428569</v>
      </c>
      <c r="AF112" s="21">
        <v>23</v>
      </c>
      <c r="AG112" s="21">
        <f t="shared" si="89"/>
        <v>82.142857142857139</v>
      </c>
      <c r="AH112" s="21">
        <v>30</v>
      </c>
      <c r="AI112" s="21">
        <f t="shared" si="90"/>
        <v>100</v>
      </c>
      <c r="AJ112" s="21"/>
      <c r="AK112" s="21"/>
      <c r="AL112" s="21"/>
      <c r="AM112" s="21"/>
      <c r="AN112" s="21"/>
      <c r="AO112" s="21"/>
      <c r="AP112" s="21"/>
      <c r="AQ112" s="21"/>
      <c r="AR112" s="21"/>
      <c r="AS112" s="26"/>
      <c r="AT112" s="21">
        <f t="shared" si="91"/>
        <v>92.958002645502646</v>
      </c>
      <c r="AU112" s="143"/>
      <c r="AV112" s="22"/>
      <c r="AW112" s="49"/>
      <c r="AX112" s="14"/>
      <c r="BA112" s="15"/>
      <c r="BC112" s="37"/>
    </row>
    <row r="113" spans="1:55" s="16" customFormat="1" ht="16.5" customHeight="1" x14ac:dyDescent="0.2">
      <c r="A113" s="50">
        <v>15</v>
      </c>
      <c r="B113" s="71">
        <v>18101164</v>
      </c>
      <c r="C113" s="19" t="s">
        <v>155</v>
      </c>
      <c r="D113" s="1">
        <v>35</v>
      </c>
      <c r="E113" s="1">
        <f t="shared" si="77"/>
        <v>100</v>
      </c>
      <c r="F113" s="1">
        <v>27</v>
      </c>
      <c r="G113" s="21">
        <f t="shared" si="92"/>
        <v>96.428571428571431</v>
      </c>
      <c r="H113" s="1">
        <v>35</v>
      </c>
      <c r="I113" s="21">
        <f t="shared" si="93"/>
        <v>100</v>
      </c>
      <c r="J113" s="1">
        <v>35</v>
      </c>
      <c r="K113" s="21">
        <f t="shared" si="78"/>
        <v>100</v>
      </c>
      <c r="L113" s="1">
        <v>26</v>
      </c>
      <c r="M113" s="21">
        <f t="shared" si="79"/>
        <v>96.296296296296291</v>
      </c>
      <c r="N113" s="1">
        <v>31</v>
      </c>
      <c r="O113" s="21">
        <f t="shared" si="80"/>
        <v>91.17647058823529</v>
      </c>
      <c r="P113" s="1">
        <v>26</v>
      </c>
      <c r="Q113" s="21">
        <f t="shared" si="81"/>
        <v>92.857142857142861</v>
      </c>
      <c r="R113" s="1">
        <v>34</v>
      </c>
      <c r="S113" s="21">
        <f t="shared" si="82"/>
        <v>97.142857142857139</v>
      </c>
      <c r="T113" s="1">
        <v>34</v>
      </c>
      <c r="U113" s="21">
        <f t="shared" si="83"/>
        <v>97.142857142857139</v>
      </c>
      <c r="V113" s="1">
        <v>26</v>
      </c>
      <c r="W113" s="21">
        <f t="shared" si="84"/>
        <v>92.857142857142861</v>
      </c>
      <c r="X113" s="1">
        <v>34</v>
      </c>
      <c r="Y113" s="21">
        <f t="shared" si="85"/>
        <v>97.142857142857139</v>
      </c>
      <c r="Z113" s="21">
        <v>19</v>
      </c>
      <c r="AA113" s="21">
        <f t="shared" si="86"/>
        <v>54.285714285714285</v>
      </c>
      <c r="AB113" s="21">
        <v>26</v>
      </c>
      <c r="AC113" s="21">
        <f t="shared" si="87"/>
        <v>92.857142857142861</v>
      </c>
      <c r="AD113" s="21">
        <v>23</v>
      </c>
      <c r="AE113" s="21">
        <f t="shared" si="88"/>
        <v>65.714285714285708</v>
      </c>
      <c r="AF113" s="21">
        <v>17</v>
      </c>
      <c r="AG113" s="21">
        <f t="shared" si="89"/>
        <v>60.714285714285708</v>
      </c>
      <c r="AH113" s="21">
        <v>30</v>
      </c>
      <c r="AI113" s="21">
        <f t="shared" si="90"/>
        <v>100</v>
      </c>
      <c r="AJ113" s="21"/>
      <c r="AK113" s="21"/>
      <c r="AL113" s="21"/>
      <c r="AM113" s="21"/>
      <c r="AN113" s="21"/>
      <c r="AO113" s="21"/>
      <c r="AP113" s="21"/>
      <c r="AQ113" s="21"/>
      <c r="AR113" s="21"/>
      <c r="AS113" s="26"/>
      <c r="AT113" s="21">
        <f t="shared" si="91"/>
        <v>89.663476501711784</v>
      </c>
      <c r="AU113" s="143"/>
      <c r="AV113" s="22"/>
      <c r="AW113" s="49"/>
      <c r="AX113" s="14"/>
      <c r="BA113" s="15"/>
      <c r="BC113" s="37"/>
    </row>
    <row r="114" spans="1:55" s="16" customFormat="1" ht="16.5" customHeight="1" x14ac:dyDescent="0.2">
      <c r="A114" s="50">
        <v>16</v>
      </c>
      <c r="B114" s="71">
        <v>18101095</v>
      </c>
      <c r="C114" s="69" t="s">
        <v>156</v>
      </c>
      <c r="D114" s="1">
        <v>35</v>
      </c>
      <c r="E114" s="1">
        <f t="shared" si="77"/>
        <v>100</v>
      </c>
      <c r="F114" s="1">
        <v>27</v>
      </c>
      <c r="G114" s="21">
        <f t="shared" si="92"/>
        <v>96.428571428571431</v>
      </c>
      <c r="H114" s="1">
        <v>32</v>
      </c>
      <c r="I114" s="21">
        <f t="shared" si="93"/>
        <v>91.428571428571431</v>
      </c>
      <c r="J114" s="1">
        <v>33</v>
      </c>
      <c r="K114" s="21">
        <f t="shared" si="78"/>
        <v>94.285714285714278</v>
      </c>
      <c r="L114" s="1">
        <v>26</v>
      </c>
      <c r="M114" s="21">
        <f t="shared" si="79"/>
        <v>96.296296296296291</v>
      </c>
      <c r="N114" s="1">
        <v>31</v>
      </c>
      <c r="O114" s="21">
        <f t="shared" si="80"/>
        <v>91.17647058823529</v>
      </c>
      <c r="P114" s="1">
        <v>25</v>
      </c>
      <c r="Q114" s="21">
        <f t="shared" si="81"/>
        <v>89.285714285714292</v>
      </c>
      <c r="R114" s="1">
        <v>34</v>
      </c>
      <c r="S114" s="21">
        <f t="shared" si="82"/>
        <v>97.142857142857139</v>
      </c>
      <c r="T114" s="1">
        <v>31</v>
      </c>
      <c r="U114" s="21">
        <f t="shared" si="83"/>
        <v>88.571428571428569</v>
      </c>
      <c r="V114" s="1">
        <v>27</v>
      </c>
      <c r="W114" s="21">
        <f t="shared" si="84"/>
        <v>96.428571428571431</v>
      </c>
      <c r="X114" s="1">
        <v>32</v>
      </c>
      <c r="Y114" s="21">
        <f t="shared" si="85"/>
        <v>91.428571428571431</v>
      </c>
      <c r="Z114" s="21">
        <v>32</v>
      </c>
      <c r="AA114" s="21">
        <f t="shared" si="86"/>
        <v>91.428571428571431</v>
      </c>
      <c r="AB114" s="21">
        <v>24</v>
      </c>
      <c r="AC114" s="21">
        <f t="shared" si="87"/>
        <v>85.714285714285708</v>
      </c>
      <c r="AD114" s="21">
        <v>30</v>
      </c>
      <c r="AE114" s="21">
        <f t="shared" si="88"/>
        <v>85.714285714285708</v>
      </c>
      <c r="AF114" s="21">
        <v>26</v>
      </c>
      <c r="AG114" s="21">
        <f t="shared" si="89"/>
        <v>92.857142857142861</v>
      </c>
      <c r="AH114" s="21">
        <v>30</v>
      </c>
      <c r="AI114" s="21">
        <f t="shared" si="90"/>
        <v>100</v>
      </c>
      <c r="AJ114" s="21"/>
      <c r="AK114" s="21"/>
      <c r="AL114" s="21"/>
      <c r="AM114" s="21"/>
      <c r="AN114" s="21"/>
      <c r="AO114" s="21"/>
      <c r="AP114" s="21"/>
      <c r="AQ114" s="21"/>
      <c r="AR114" s="21"/>
      <c r="AS114" s="26"/>
      <c r="AT114" s="21">
        <f t="shared" si="91"/>
        <v>93.011690787426062</v>
      </c>
      <c r="AU114" s="143"/>
      <c r="AV114" s="22"/>
      <c r="AW114" s="49"/>
      <c r="AX114" s="14"/>
      <c r="BA114" s="15"/>
      <c r="BC114" s="37"/>
    </row>
    <row r="115" spans="1:55" s="16" customFormat="1" ht="16.5" customHeight="1" x14ac:dyDescent="0.2">
      <c r="A115" s="50">
        <v>17</v>
      </c>
      <c r="B115" s="71">
        <v>18101033</v>
      </c>
      <c r="C115" s="19" t="s">
        <v>157</v>
      </c>
      <c r="D115" s="1">
        <v>35</v>
      </c>
      <c r="E115" s="1">
        <f t="shared" si="77"/>
        <v>100</v>
      </c>
      <c r="F115" s="1">
        <v>20</v>
      </c>
      <c r="G115" s="21">
        <f t="shared" si="92"/>
        <v>71.428571428571431</v>
      </c>
      <c r="H115" s="1">
        <v>28</v>
      </c>
      <c r="I115" s="21">
        <f t="shared" si="93"/>
        <v>80</v>
      </c>
      <c r="J115" s="1">
        <v>24</v>
      </c>
      <c r="K115" s="21">
        <f t="shared" si="78"/>
        <v>68.571428571428569</v>
      </c>
      <c r="L115" s="1">
        <v>17</v>
      </c>
      <c r="M115" s="21">
        <f t="shared" si="79"/>
        <v>62.962962962962962</v>
      </c>
      <c r="N115" s="1">
        <v>26</v>
      </c>
      <c r="O115" s="21">
        <f t="shared" si="80"/>
        <v>76.470588235294116</v>
      </c>
      <c r="P115" s="1">
        <v>18</v>
      </c>
      <c r="Q115" s="21">
        <f t="shared" si="81"/>
        <v>64.285714285714292</v>
      </c>
      <c r="R115" s="1">
        <v>24</v>
      </c>
      <c r="S115" s="21">
        <f t="shared" si="82"/>
        <v>68.571428571428569</v>
      </c>
      <c r="T115" s="1">
        <v>25</v>
      </c>
      <c r="U115" s="21">
        <f t="shared" si="83"/>
        <v>71.428571428571431</v>
      </c>
      <c r="V115" s="1">
        <v>20</v>
      </c>
      <c r="W115" s="21">
        <f t="shared" si="84"/>
        <v>71.428571428571431</v>
      </c>
      <c r="X115" s="1">
        <v>24</v>
      </c>
      <c r="Y115" s="21">
        <f t="shared" si="85"/>
        <v>68.571428571428569</v>
      </c>
      <c r="Z115" s="21">
        <v>27</v>
      </c>
      <c r="AA115" s="21">
        <f t="shared" si="86"/>
        <v>77.142857142857153</v>
      </c>
      <c r="AB115" s="21">
        <v>12</v>
      </c>
      <c r="AC115" s="21">
        <f t="shared" si="87"/>
        <v>42.857142857142854</v>
      </c>
      <c r="AD115" s="21">
        <v>25</v>
      </c>
      <c r="AE115" s="21">
        <f t="shared" si="88"/>
        <v>71.428571428571431</v>
      </c>
      <c r="AF115" s="21">
        <v>16</v>
      </c>
      <c r="AG115" s="21">
        <f t="shared" si="89"/>
        <v>57.142857142857139</v>
      </c>
      <c r="AH115" s="21">
        <v>20</v>
      </c>
      <c r="AI115" s="21">
        <f t="shared" si="90"/>
        <v>66.666666666666657</v>
      </c>
      <c r="AJ115" s="21"/>
      <c r="AK115" s="21"/>
      <c r="AL115" s="21"/>
      <c r="AM115" s="21"/>
      <c r="AN115" s="21"/>
      <c r="AO115" s="21"/>
      <c r="AP115" s="21"/>
      <c r="AQ115" s="21"/>
      <c r="AR115" s="21"/>
      <c r="AS115" s="26"/>
      <c r="AT115" s="21">
        <f t="shared" si="91"/>
        <v>69.934835045129148</v>
      </c>
      <c r="AU115" s="143"/>
      <c r="AV115" s="22"/>
      <c r="AW115" s="49"/>
      <c r="AX115" s="14"/>
      <c r="BA115" s="15"/>
      <c r="BC115" s="37"/>
    </row>
    <row r="116" spans="1:55" s="16" customFormat="1" ht="16.5" customHeight="1" x14ac:dyDescent="0.2">
      <c r="A116" s="50">
        <v>18</v>
      </c>
      <c r="B116" s="50">
        <v>18102071</v>
      </c>
      <c r="C116" s="69" t="s">
        <v>439</v>
      </c>
      <c r="D116" s="84"/>
      <c r="E116" s="84"/>
      <c r="F116" s="1">
        <v>14</v>
      </c>
      <c r="G116" s="21">
        <f>F116/14*100</f>
        <v>100</v>
      </c>
      <c r="H116" s="1">
        <v>35</v>
      </c>
      <c r="I116" s="21">
        <f t="shared" si="93"/>
        <v>100</v>
      </c>
      <c r="J116" s="1">
        <v>35</v>
      </c>
      <c r="K116" s="21">
        <f t="shared" si="78"/>
        <v>100</v>
      </c>
      <c r="L116" s="125">
        <v>27</v>
      </c>
      <c r="M116" s="126">
        <f t="shared" si="79"/>
        <v>100</v>
      </c>
      <c r="N116" s="93">
        <v>31</v>
      </c>
      <c r="O116" s="94">
        <f t="shared" si="80"/>
        <v>91.17647058823529</v>
      </c>
      <c r="P116" s="93">
        <v>26</v>
      </c>
      <c r="Q116" s="94">
        <f t="shared" si="81"/>
        <v>92.857142857142861</v>
      </c>
      <c r="R116" s="1">
        <v>35</v>
      </c>
      <c r="S116" s="21">
        <f t="shared" si="82"/>
        <v>100</v>
      </c>
      <c r="T116" s="1">
        <v>35</v>
      </c>
      <c r="U116" s="21">
        <f t="shared" si="83"/>
        <v>100</v>
      </c>
      <c r="V116" s="93">
        <v>28</v>
      </c>
      <c r="W116" s="94">
        <f t="shared" si="84"/>
        <v>100</v>
      </c>
      <c r="X116" s="1">
        <v>35</v>
      </c>
      <c r="Y116" s="21">
        <f t="shared" si="85"/>
        <v>100</v>
      </c>
      <c r="Z116" s="21">
        <v>35</v>
      </c>
      <c r="AA116" s="21">
        <f t="shared" si="86"/>
        <v>100</v>
      </c>
      <c r="AB116" s="21">
        <v>28</v>
      </c>
      <c r="AC116" s="21">
        <f t="shared" si="87"/>
        <v>100</v>
      </c>
      <c r="AD116" s="21">
        <v>35</v>
      </c>
      <c r="AE116" s="21">
        <f t="shared" si="88"/>
        <v>100</v>
      </c>
      <c r="AF116" s="21">
        <v>28</v>
      </c>
      <c r="AG116" s="21">
        <f t="shared" si="89"/>
        <v>100</v>
      </c>
      <c r="AH116" s="21">
        <v>30</v>
      </c>
      <c r="AI116" s="21">
        <f t="shared" si="90"/>
        <v>100</v>
      </c>
      <c r="AJ116" s="21"/>
      <c r="AK116" s="21"/>
      <c r="AL116" s="21"/>
      <c r="AM116" s="21"/>
      <c r="AN116" s="21"/>
      <c r="AO116" s="21"/>
      <c r="AP116" s="21"/>
      <c r="AQ116" s="21"/>
      <c r="AR116" s="21"/>
      <c r="AS116" s="26"/>
      <c r="AT116" s="21">
        <f t="shared" si="91"/>
        <v>98.935574229691881</v>
      </c>
      <c r="AU116" s="143"/>
      <c r="AV116" s="22"/>
      <c r="AW116" s="49"/>
      <c r="AX116" s="14"/>
      <c r="BA116" s="15"/>
      <c r="BC116" s="37"/>
    </row>
    <row r="117" spans="1:55" s="16" customFormat="1" ht="16.5" customHeight="1" x14ac:dyDescent="0.2">
      <c r="A117" s="50">
        <v>19</v>
      </c>
      <c r="B117" s="71">
        <v>18101104</v>
      </c>
      <c r="C117" s="19" t="s">
        <v>158</v>
      </c>
      <c r="D117" s="1">
        <v>35</v>
      </c>
      <c r="E117" s="1">
        <f>D117/35*100</f>
        <v>100</v>
      </c>
      <c r="F117" s="1">
        <v>25</v>
      </c>
      <c r="G117" s="21">
        <f>F117/28*100</f>
        <v>89.285714285714292</v>
      </c>
      <c r="H117" s="1">
        <v>32</v>
      </c>
      <c r="I117" s="21">
        <f t="shared" si="93"/>
        <v>91.428571428571431</v>
      </c>
      <c r="J117" s="1">
        <v>28</v>
      </c>
      <c r="K117" s="21">
        <f t="shared" si="78"/>
        <v>80</v>
      </c>
      <c r="L117" s="1">
        <v>23</v>
      </c>
      <c r="M117" s="21">
        <f t="shared" si="79"/>
        <v>85.18518518518519</v>
      </c>
      <c r="N117" s="1">
        <v>28</v>
      </c>
      <c r="O117" s="21">
        <f t="shared" si="80"/>
        <v>82.35294117647058</v>
      </c>
      <c r="P117" s="1">
        <v>26</v>
      </c>
      <c r="Q117" s="21">
        <f t="shared" si="81"/>
        <v>92.857142857142861</v>
      </c>
      <c r="R117" s="1">
        <v>33</v>
      </c>
      <c r="S117" s="21">
        <f t="shared" si="82"/>
        <v>94.285714285714278</v>
      </c>
      <c r="T117" s="1">
        <v>35</v>
      </c>
      <c r="U117" s="21">
        <f t="shared" si="83"/>
        <v>100</v>
      </c>
      <c r="V117" s="1">
        <v>18</v>
      </c>
      <c r="W117" s="21">
        <f t="shared" si="84"/>
        <v>64.285714285714292</v>
      </c>
      <c r="X117" s="1">
        <v>25</v>
      </c>
      <c r="Y117" s="21">
        <f t="shared" si="85"/>
        <v>71.428571428571431</v>
      </c>
      <c r="Z117" s="21">
        <v>26</v>
      </c>
      <c r="AA117" s="21">
        <f t="shared" si="86"/>
        <v>74.285714285714292</v>
      </c>
      <c r="AB117" s="21">
        <v>20</v>
      </c>
      <c r="AC117" s="21">
        <f t="shared" si="87"/>
        <v>71.428571428571431</v>
      </c>
      <c r="AD117" s="21">
        <v>24</v>
      </c>
      <c r="AE117" s="21">
        <f t="shared" si="88"/>
        <v>68.571428571428569</v>
      </c>
      <c r="AF117" s="21">
        <v>24</v>
      </c>
      <c r="AG117" s="21">
        <f t="shared" si="89"/>
        <v>85.714285714285708</v>
      </c>
      <c r="AH117" s="21">
        <v>28</v>
      </c>
      <c r="AI117" s="21">
        <f t="shared" si="90"/>
        <v>93.333333333333329</v>
      </c>
      <c r="AJ117" s="21"/>
      <c r="AK117" s="21"/>
      <c r="AL117" s="21"/>
      <c r="AM117" s="21"/>
      <c r="AN117" s="21"/>
      <c r="AO117" s="21"/>
      <c r="AP117" s="21"/>
      <c r="AQ117" s="21"/>
      <c r="AR117" s="21"/>
      <c r="AS117" s="26"/>
      <c r="AT117" s="21">
        <f t="shared" si="91"/>
        <v>84.027680516651102</v>
      </c>
      <c r="AU117" s="143"/>
      <c r="AV117" s="22"/>
      <c r="AW117" s="49"/>
      <c r="AX117" s="14"/>
      <c r="BA117" s="15"/>
      <c r="BC117" s="37"/>
    </row>
    <row r="118" spans="1:55" s="16" customFormat="1" ht="16.5" customHeight="1" x14ac:dyDescent="0.2">
      <c r="A118" s="50">
        <v>20</v>
      </c>
      <c r="B118" s="71">
        <v>18101141</v>
      </c>
      <c r="C118" s="13" t="s">
        <v>159</v>
      </c>
      <c r="D118" s="1">
        <v>35</v>
      </c>
      <c r="E118" s="1">
        <f>D118/35*100</f>
        <v>100</v>
      </c>
      <c r="F118" s="1">
        <v>26</v>
      </c>
      <c r="G118" s="21">
        <f>F118/28*100</f>
        <v>92.857142857142861</v>
      </c>
      <c r="H118" s="1">
        <v>34</v>
      </c>
      <c r="I118" s="21">
        <f t="shared" si="93"/>
        <v>97.142857142857139</v>
      </c>
      <c r="J118" s="1">
        <v>28</v>
      </c>
      <c r="K118" s="21">
        <f t="shared" si="78"/>
        <v>80</v>
      </c>
      <c r="L118" s="1">
        <v>15</v>
      </c>
      <c r="M118" s="21">
        <f t="shared" si="79"/>
        <v>55.555555555555557</v>
      </c>
      <c r="N118" s="1">
        <v>17</v>
      </c>
      <c r="O118" s="21">
        <f t="shared" si="80"/>
        <v>50</v>
      </c>
      <c r="P118" s="1">
        <v>25</v>
      </c>
      <c r="Q118" s="21">
        <f t="shared" si="81"/>
        <v>89.285714285714292</v>
      </c>
      <c r="R118" s="1">
        <v>31</v>
      </c>
      <c r="S118" s="21">
        <f t="shared" si="82"/>
        <v>88.571428571428569</v>
      </c>
      <c r="T118" s="1">
        <v>29</v>
      </c>
      <c r="U118" s="21">
        <f t="shared" si="83"/>
        <v>82.857142857142861</v>
      </c>
      <c r="V118" s="1">
        <v>25</v>
      </c>
      <c r="W118" s="21">
        <f t="shared" si="84"/>
        <v>89.285714285714292</v>
      </c>
      <c r="X118" s="1">
        <v>23</v>
      </c>
      <c r="Y118" s="21">
        <f t="shared" si="85"/>
        <v>65.714285714285708</v>
      </c>
      <c r="Z118" s="21">
        <v>30</v>
      </c>
      <c r="AA118" s="21">
        <f t="shared" si="86"/>
        <v>85.714285714285708</v>
      </c>
      <c r="AB118" s="21">
        <v>17</v>
      </c>
      <c r="AC118" s="21">
        <f t="shared" si="87"/>
        <v>60.714285714285708</v>
      </c>
      <c r="AD118" s="21">
        <v>23</v>
      </c>
      <c r="AE118" s="21">
        <f t="shared" si="88"/>
        <v>65.714285714285708</v>
      </c>
      <c r="AF118" s="21">
        <v>21</v>
      </c>
      <c r="AG118" s="21">
        <f t="shared" si="89"/>
        <v>75</v>
      </c>
      <c r="AH118" s="21">
        <v>16</v>
      </c>
      <c r="AI118" s="21">
        <f t="shared" si="90"/>
        <v>53.333333333333336</v>
      </c>
      <c r="AJ118" s="21"/>
      <c r="AK118" s="21"/>
      <c r="AL118" s="21"/>
      <c r="AM118" s="21"/>
      <c r="AN118" s="21"/>
      <c r="AO118" s="21"/>
      <c r="AP118" s="21"/>
      <c r="AQ118" s="21"/>
      <c r="AR118" s="21"/>
      <c r="AS118" s="26"/>
      <c r="AT118" s="21">
        <f t="shared" si="91"/>
        <v>76.984126984126988</v>
      </c>
      <c r="AU118" s="143"/>
      <c r="AV118" s="22"/>
      <c r="AW118" s="49"/>
      <c r="AX118" s="14"/>
      <c r="BA118" s="15"/>
      <c r="BC118" s="37"/>
    </row>
    <row r="119" spans="1:55" s="16" customFormat="1" ht="16.5" customHeight="1" x14ac:dyDescent="0.2">
      <c r="A119" s="54"/>
      <c r="B119" s="5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98"/>
      <c r="N119" s="14"/>
      <c r="O119" s="127"/>
      <c r="P119" s="40"/>
      <c r="Q119" s="127"/>
      <c r="R119" s="14"/>
      <c r="S119" s="98"/>
      <c r="T119" s="40"/>
      <c r="U119" s="127"/>
      <c r="V119" s="40"/>
      <c r="W119" s="127"/>
      <c r="X119" s="40"/>
      <c r="Y119" s="127"/>
      <c r="Z119" s="98"/>
      <c r="AA119" s="98"/>
      <c r="AB119" s="98"/>
      <c r="AC119" s="98"/>
      <c r="AD119" s="98"/>
      <c r="AE119" s="98"/>
      <c r="AF119" s="127"/>
      <c r="AG119" s="127"/>
      <c r="AH119" s="127"/>
      <c r="AI119" s="127"/>
      <c r="AJ119" s="127"/>
      <c r="AK119" s="127"/>
      <c r="AL119" s="127"/>
      <c r="AM119" s="127"/>
      <c r="AN119" s="127"/>
      <c r="AO119" s="127"/>
      <c r="AP119" s="127"/>
      <c r="AQ119" s="127"/>
      <c r="AR119" s="127"/>
      <c r="AS119" s="127"/>
      <c r="AT119" s="127"/>
      <c r="AU119" s="143"/>
      <c r="AV119" s="22"/>
      <c r="AW119" s="49"/>
      <c r="AX119" s="14"/>
      <c r="BA119" s="15"/>
      <c r="BC119" s="37"/>
    </row>
    <row r="120" spans="1:55" s="16" customFormat="1" ht="16.5" customHeight="1" x14ac:dyDescent="0.2">
      <c r="A120" s="54"/>
      <c r="B120" s="5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98"/>
      <c r="N120" s="14"/>
      <c r="O120" s="127"/>
      <c r="P120" s="40"/>
      <c r="Q120" s="127"/>
      <c r="R120" s="14"/>
      <c r="S120" s="98"/>
      <c r="T120" s="40"/>
      <c r="U120" s="127"/>
      <c r="V120" s="40"/>
      <c r="W120" s="127"/>
      <c r="X120" s="40"/>
      <c r="Y120" s="127"/>
      <c r="Z120" s="98"/>
      <c r="AA120" s="98"/>
      <c r="AB120" s="98"/>
      <c r="AC120" s="98"/>
      <c r="AD120" s="98"/>
      <c r="AE120" s="98"/>
      <c r="AF120" s="127"/>
      <c r="AG120" s="127"/>
      <c r="AH120" s="127"/>
      <c r="AI120" s="127"/>
      <c r="AJ120" s="127"/>
      <c r="AK120" s="127"/>
      <c r="AL120" s="127"/>
      <c r="AM120" s="127"/>
      <c r="AN120" s="127"/>
      <c r="AO120" s="127"/>
      <c r="AP120" s="127"/>
      <c r="AQ120" s="127"/>
      <c r="AR120" s="127"/>
      <c r="AS120" s="127"/>
      <c r="AT120" s="127"/>
      <c r="AU120" s="143"/>
      <c r="AV120" s="22"/>
      <c r="AW120" s="49"/>
      <c r="AX120" s="14"/>
      <c r="BA120" s="15"/>
      <c r="BC120" s="37"/>
    </row>
    <row r="121" spans="1:55" s="16" customFormat="1" ht="16.5" customHeight="1" x14ac:dyDescent="0.2">
      <c r="A121" s="54"/>
      <c r="B121" s="54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92"/>
      <c r="N121" s="55"/>
      <c r="O121" s="85"/>
      <c r="P121" s="76"/>
      <c r="Q121" s="85"/>
      <c r="R121" s="55"/>
      <c r="S121" s="92"/>
      <c r="T121" s="76"/>
      <c r="U121" s="85"/>
      <c r="V121" s="76"/>
      <c r="W121" s="85"/>
      <c r="X121" s="76"/>
      <c r="Y121" s="85"/>
      <c r="Z121" s="92"/>
      <c r="AA121" s="92"/>
      <c r="AB121" s="92"/>
      <c r="AC121" s="92"/>
      <c r="AD121" s="92"/>
      <c r="AE121" s="92"/>
      <c r="AF121" s="85"/>
      <c r="AG121" s="85"/>
      <c r="AH121" s="85"/>
      <c r="AI121" s="85"/>
      <c r="AJ121" s="85"/>
      <c r="AK121" s="85"/>
      <c r="AL121" s="85"/>
      <c r="AM121" s="85"/>
      <c r="AN121" s="85"/>
      <c r="AO121" s="85"/>
      <c r="AP121" s="85"/>
      <c r="AQ121" s="85"/>
      <c r="AR121" s="85"/>
      <c r="AS121" s="85"/>
      <c r="AT121" s="85"/>
      <c r="AU121" s="87"/>
      <c r="AV121" s="22"/>
      <c r="AW121" s="49"/>
      <c r="AX121" s="14"/>
      <c r="BA121" s="15"/>
      <c r="BC121" s="37"/>
    </row>
    <row r="122" spans="1:55" s="16" customFormat="1" ht="16.5" customHeight="1" x14ac:dyDescent="0.2">
      <c r="A122" s="50">
        <v>1</v>
      </c>
      <c r="B122" s="71">
        <v>18101002</v>
      </c>
      <c r="C122" s="69" t="s">
        <v>160</v>
      </c>
      <c r="D122" s="1">
        <v>35</v>
      </c>
      <c r="E122" s="1">
        <f t="shared" ref="E122:E140" si="94">D122/35*100</f>
        <v>100</v>
      </c>
      <c r="F122" s="1">
        <v>21</v>
      </c>
      <c r="G122" s="21">
        <f t="shared" ref="G122:G157" si="95">F122/28*100</f>
        <v>75</v>
      </c>
      <c r="H122" s="1">
        <v>31</v>
      </c>
      <c r="I122" s="21">
        <f t="shared" ref="I122:I141" si="96">H122/35*100</f>
        <v>88.571428571428569</v>
      </c>
      <c r="J122" s="1">
        <v>15</v>
      </c>
      <c r="K122" s="21">
        <f t="shared" ref="K122:K135" si="97">J122/35*100</f>
        <v>42.857142857142854</v>
      </c>
      <c r="L122" s="1">
        <v>18</v>
      </c>
      <c r="M122" s="21">
        <f t="shared" ref="M122:M141" si="98">L122/27*100</f>
        <v>66.666666666666657</v>
      </c>
      <c r="N122" s="1">
        <v>24</v>
      </c>
      <c r="O122" s="21">
        <f t="shared" ref="O122:O141" si="99">N122/34*100</f>
        <v>70.588235294117652</v>
      </c>
      <c r="P122" s="1">
        <v>21</v>
      </c>
      <c r="Q122" s="21">
        <f t="shared" ref="Q122:Q141" si="100">P122/28*100</f>
        <v>75</v>
      </c>
      <c r="R122" s="1">
        <v>23</v>
      </c>
      <c r="S122" s="21">
        <f t="shared" ref="S122:S141" si="101">R122/35*100</f>
        <v>65.714285714285708</v>
      </c>
      <c r="T122" s="1">
        <v>14</v>
      </c>
      <c r="U122" s="21">
        <f t="shared" ref="U122:U141" si="102">T122/35*100</f>
        <v>40</v>
      </c>
      <c r="V122" s="1">
        <v>9</v>
      </c>
      <c r="W122" s="21">
        <f t="shared" ref="W122:W141" si="103">V122/28*100</f>
        <v>32.142857142857146</v>
      </c>
      <c r="X122" s="1">
        <v>14</v>
      </c>
      <c r="Y122" s="21">
        <f t="shared" ref="Y122:Y140" si="104">X122/35*100</f>
        <v>40</v>
      </c>
      <c r="Z122" s="21">
        <v>21</v>
      </c>
      <c r="AA122" s="21">
        <f t="shared" ref="AA122:AA141" si="105">Z122/35*100</f>
        <v>60</v>
      </c>
      <c r="AB122" s="21">
        <v>17</v>
      </c>
      <c r="AC122" s="21">
        <f t="shared" ref="AC122:AC141" si="106">AB122/28*100</f>
        <v>60.714285714285708</v>
      </c>
      <c r="AD122" s="21">
        <v>10</v>
      </c>
      <c r="AE122" s="21">
        <f t="shared" ref="AE122:AE141" si="107">AD122/35*100</f>
        <v>28.571428571428569</v>
      </c>
      <c r="AF122" s="21">
        <v>7</v>
      </c>
      <c r="AG122" s="21">
        <f t="shared" ref="AG122:AG141" si="108">AF122/28*100</f>
        <v>25</v>
      </c>
      <c r="AH122" s="21">
        <v>12</v>
      </c>
      <c r="AI122" s="21">
        <f t="shared" ref="AI122:AI141" si="109">AH122/30*100</f>
        <v>40</v>
      </c>
      <c r="AJ122" s="21"/>
      <c r="AK122" s="21"/>
      <c r="AL122" s="21"/>
      <c r="AM122" s="21"/>
      <c r="AN122" s="21"/>
      <c r="AO122" s="21"/>
      <c r="AP122" s="21"/>
      <c r="AQ122" s="21"/>
      <c r="AR122" s="21"/>
      <c r="AS122" s="26"/>
      <c r="AT122" s="21">
        <f t="shared" ref="AT122:AT141" si="110">AVERAGE(Q122,S122,U122,W122,Y122,AA122,AC122,AE122,AG122,AI122,AK122,AM122,AO122,AQ122,AS122,O122,M122,K122,I122,G122,E122)</f>
        <v>56.926645658263304</v>
      </c>
      <c r="AU122" s="145" t="s">
        <v>161</v>
      </c>
      <c r="AV122" s="22"/>
      <c r="AW122" s="49"/>
      <c r="AX122" s="14"/>
      <c r="BA122" s="15"/>
      <c r="BC122" s="37"/>
    </row>
    <row r="123" spans="1:55" s="16" customFormat="1" ht="16.5" customHeight="1" x14ac:dyDescent="0.2">
      <c r="A123" s="50">
        <v>2</v>
      </c>
      <c r="B123" s="71">
        <v>18102005</v>
      </c>
      <c r="C123" s="69" t="s">
        <v>162</v>
      </c>
      <c r="D123" s="1">
        <v>35</v>
      </c>
      <c r="E123" s="1">
        <f t="shared" si="94"/>
        <v>100</v>
      </c>
      <c r="F123" s="1">
        <v>25</v>
      </c>
      <c r="G123" s="21">
        <f t="shared" si="95"/>
        <v>89.285714285714292</v>
      </c>
      <c r="H123" s="1">
        <v>25</v>
      </c>
      <c r="I123" s="21">
        <f t="shared" si="96"/>
        <v>71.428571428571431</v>
      </c>
      <c r="J123" s="1">
        <v>33</v>
      </c>
      <c r="K123" s="21">
        <f t="shared" si="97"/>
        <v>94.285714285714278</v>
      </c>
      <c r="L123" s="1">
        <v>20</v>
      </c>
      <c r="M123" s="21">
        <f t="shared" si="98"/>
        <v>74.074074074074076</v>
      </c>
      <c r="N123" s="1">
        <v>28</v>
      </c>
      <c r="O123" s="21">
        <f t="shared" si="99"/>
        <v>82.35294117647058</v>
      </c>
      <c r="P123" s="1">
        <v>19</v>
      </c>
      <c r="Q123" s="21">
        <f t="shared" si="100"/>
        <v>67.857142857142861</v>
      </c>
      <c r="R123" s="1">
        <v>22</v>
      </c>
      <c r="S123" s="21">
        <f t="shared" si="101"/>
        <v>62.857142857142854</v>
      </c>
      <c r="T123" s="1">
        <v>16</v>
      </c>
      <c r="U123" s="21">
        <f t="shared" si="102"/>
        <v>45.714285714285715</v>
      </c>
      <c r="V123" s="1">
        <v>16</v>
      </c>
      <c r="W123" s="21">
        <f t="shared" si="103"/>
        <v>57.142857142857139</v>
      </c>
      <c r="X123" s="1">
        <v>21</v>
      </c>
      <c r="Y123" s="21">
        <f t="shared" si="104"/>
        <v>60</v>
      </c>
      <c r="Z123" s="21">
        <v>18</v>
      </c>
      <c r="AA123" s="21">
        <f t="shared" si="105"/>
        <v>51.428571428571423</v>
      </c>
      <c r="AB123" s="21">
        <v>5</v>
      </c>
      <c r="AC123" s="21">
        <f>AB123/(28-21)*100</f>
        <v>71.428571428571431</v>
      </c>
      <c r="AD123" s="21">
        <v>27</v>
      </c>
      <c r="AE123" s="21">
        <f t="shared" si="107"/>
        <v>77.142857142857153</v>
      </c>
      <c r="AF123" s="21">
        <v>21</v>
      </c>
      <c r="AG123" s="21">
        <f t="shared" si="108"/>
        <v>75</v>
      </c>
      <c r="AH123" s="21">
        <v>30</v>
      </c>
      <c r="AI123" s="21">
        <f t="shared" si="109"/>
        <v>100</v>
      </c>
      <c r="AJ123" s="21"/>
      <c r="AK123" s="21"/>
      <c r="AL123" s="21"/>
      <c r="AM123" s="21"/>
      <c r="AN123" s="21"/>
      <c r="AO123" s="21"/>
      <c r="AP123" s="21"/>
      <c r="AQ123" s="21"/>
      <c r="AR123" s="21"/>
      <c r="AS123" s="26"/>
      <c r="AT123" s="21">
        <f t="shared" si="110"/>
        <v>73.749902738873331</v>
      </c>
      <c r="AU123" s="143"/>
      <c r="AV123" s="22"/>
      <c r="AW123" s="49"/>
      <c r="AX123" s="14"/>
      <c r="BA123" s="15"/>
      <c r="BC123" s="37"/>
    </row>
    <row r="124" spans="1:55" s="16" customFormat="1" ht="16.5" customHeight="1" x14ac:dyDescent="0.2">
      <c r="A124" s="50">
        <v>3</v>
      </c>
      <c r="B124" s="71">
        <v>18101180</v>
      </c>
      <c r="C124" s="19" t="s">
        <v>163</v>
      </c>
      <c r="D124" s="1">
        <v>35</v>
      </c>
      <c r="E124" s="1">
        <f t="shared" si="94"/>
        <v>100</v>
      </c>
      <c r="F124" s="1">
        <v>21</v>
      </c>
      <c r="G124" s="21">
        <f t="shared" si="95"/>
        <v>75</v>
      </c>
      <c r="H124" s="1">
        <v>30</v>
      </c>
      <c r="I124" s="21">
        <f t="shared" si="96"/>
        <v>85.714285714285708</v>
      </c>
      <c r="J124" s="1">
        <v>31</v>
      </c>
      <c r="K124" s="21">
        <f t="shared" si="97"/>
        <v>88.571428571428569</v>
      </c>
      <c r="L124" s="1">
        <v>19</v>
      </c>
      <c r="M124" s="21">
        <f t="shared" si="98"/>
        <v>70.370370370370367</v>
      </c>
      <c r="N124" s="1">
        <v>27</v>
      </c>
      <c r="O124" s="21">
        <f t="shared" si="99"/>
        <v>79.411764705882348</v>
      </c>
      <c r="P124" s="1">
        <v>21</v>
      </c>
      <c r="Q124" s="21">
        <f t="shared" si="100"/>
        <v>75</v>
      </c>
      <c r="R124" s="1">
        <v>24</v>
      </c>
      <c r="S124" s="21">
        <f t="shared" si="101"/>
        <v>68.571428571428569</v>
      </c>
      <c r="T124" s="1">
        <v>24</v>
      </c>
      <c r="U124" s="21">
        <f t="shared" si="102"/>
        <v>68.571428571428569</v>
      </c>
      <c r="V124" s="1">
        <v>16</v>
      </c>
      <c r="W124" s="21">
        <f t="shared" si="103"/>
        <v>57.142857142857139</v>
      </c>
      <c r="X124" s="1">
        <v>14</v>
      </c>
      <c r="Y124" s="21">
        <f t="shared" si="104"/>
        <v>40</v>
      </c>
      <c r="Z124" s="21">
        <v>24</v>
      </c>
      <c r="AA124" s="21">
        <f t="shared" si="105"/>
        <v>68.571428571428569</v>
      </c>
      <c r="AB124" s="21">
        <v>17</v>
      </c>
      <c r="AC124" s="21">
        <f t="shared" si="106"/>
        <v>60.714285714285708</v>
      </c>
      <c r="AD124" s="21">
        <v>8</v>
      </c>
      <c r="AE124" s="21">
        <f t="shared" si="107"/>
        <v>22.857142857142858</v>
      </c>
      <c r="AF124" s="21">
        <v>12</v>
      </c>
      <c r="AG124" s="21">
        <f t="shared" si="108"/>
        <v>42.857142857142854</v>
      </c>
      <c r="AH124" s="21">
        <v>24</v>
      </c>
      <c r="AI124" s="21">
        <f t="shared" si="109"/>
        <v>80</v>
      </c>
      <c r="AJ124" s="21"/>
      <c r="AK124" s="21"/>
      <c r="AL124" s="21"/>
      <c r="AM124" s="21"/>
      <c r="AN124" s="21"/>
      <c r="AO124" s="21"/>
      <c r="AP124" s="21"/>
      <c r="AQ124" s="21"/>
      <c r="AR124" s="21"/>
      <c r="AS124" s="26"/>
      <c r="AT124" s="21">
        <f t="shared" si="110"/>
        <v>67.709597727980068</v>
      </c>
      <c r="AU124" s="143"/>
      <c r="AV124" s="22"/>
      <c r="AW124" s="49"/>
      <c r="AX124" s="14"/>
      <c r="BA124" s="15"/>
      <c r="BC124" s="37"/>
    </row>
    <row r="125" spans="1:55" s="16" customFormat="1" ht="16.5" customHeight="1" x14ac:dyDescent="0.2">
      <c r="A125" s="50">
        <v>4</v>
      </c>
      <c r="B125" s="71">
        <v>18104004</v>
      </c>
      <c r="C125" s="69" t="s">
        <v>164</v>
      </c>
      <c r="D125" s="1">
        <v>35</v>
      </c>
      <c r="E125" s="1">
        <f t="shared" si="94"/>
        <v>100</v>
      </c>
      <c r="F125" s="1">
        <v>25</v>
      </c>
      <c r="G125" s="21">
        <f t="shared" si="95"/>
        <v>89.285714285714292</v>
      </c>
      <c r="H125" s="1">
        <v>33</v>
      </c>
      <c r="I125" s="21">
        <f t="shared" si="96"/>
        <v>94.285714285714278</v>
      </c>
      <c r="J125" s="1">
        <v>28</v>
      </c>
      <c r="K125" s="21">
        <f t="shared" si="97"/>
        <v>80</v>
      </c>
      <c r="L125" s="1">
        <v>8</v>
      </c>
      <c r="M125" s="21">
        <f t="shared" si="98"/>
        <v>29.629629629629626</v>
      </c>
      <c r="N125" s="1">
        <v>27</v>
      </c>
      <c r="O125" s="21">
        <f t="shared" si="99"/>
        <v>79.411764705882348</v>
      </c>
      <c r="P125" s="1">
        <v>25</v>
      </c>
      <c r="Q125" s="21">
        <f t="shared" si="100"/>
        <v>89.285714285714292</v>
      </c>
      <c r="R125" s="1">
        <v>33</v>
      </c>
      <c r="S125" s="21">
        <f t="shared" si="101"/>
        <v>94.285714285714278</v>
      </c>
      <c r="T125" s="1">
        <v>32</v>
      </c>
      <c r="U125" s="21">
        <f t="shared" si="102"/>
        <v>91.428571428571431</v>
      </c>
      <c r="V125" s="1">
        <v>20</v>
      </c>
      <c r="W125" s="21">
        <f t="shared" si="103"/>
        <v>71.428571428571431</v>
      </c>
      <c r="X125" s="1">
        <v>18</v>
      </c>
      <c r="Y125" s="21">
        <f t="shared" si="104"/>
        <v>51.428571428571423</v>
      </c>
      <c r="Z125" s="21">
        <v>31</v>
      </c>
      <c r="AA125" s="21">
        <f t="shared" si="105"/>
        <v>88.571428571428569</v>
      </c>
      <c r="AB125" s="21">
        <f>20+1</f>
        <v>21</v>
      </c>
      <c r="AC125" s="21">
        <f t="shared" si="106"/>
        <v>75</v>
      </c>
      <c r="AD125" s="21">
        <v>20</v>
      </c>
      <c r="AE125" s="21">
        <f t="shared" si="107"/>
        <v>57.142857142857139</v>
      </c>
      <c r="AF125" s="21">
        <v>6</v>
      </c>
      <c r="AG125" s="21">
        <f t="shared" si="108"/>
        <v>21.428571428571427</v>
      </c>
      <c r="AH125" s="21">
        <v>21</v>
      </c>
      <c r="AI125" s="21">
        <f t="shared" si="109"/>
        <v>70</v>
      </c>
      <c r="AJ125" s="21"/>
      <c r="AK125" s="21"/>
      <c r="AL125" s="21"/>
      <c r="AM125" s="21"/>
      <c r="AN125" s="21"/>
      <c r="AO125" s="21"/>
      <c r="AP125" s="21"/>
      <c r="AQ125" s="21"/>
      <c r="AR125" s="21"/>
      <c r="AS125" s="26"/>
      <c r="AT125" s="21">
        <f t="shared" si="110"/>
        <v>73.913301431683777</v>
      </c>
      <c r="AU125" s="143"/>
      <c r="AV125" s="22"/>
      <c r="AW125" s="49"/>
      <c r="AX125" s="14"/>
      <c r="BA125" s="15"/>
      <c r="BC125" s="37"/>
    </row>
    <row r="126" spans="1:55" s="16" customFormat="1" ht="16.5" customHeight="1" x14ac:dyDescent="0.2">
      <c r="A126" s="50">
        <v>5</v>
      </c>
      <c r="B126" s="36">
        <v>18104020</v>
      </c>
      <c r="C126" s="19" t="s">
        <v>165</v>
      </c>
      <c r="D126" s="1">
        <v>27</v>
      </c>
      <c r="E126" s="1">
        <f>D126/27*100</f>
        <v>100</v>
      </c>
      <c r="F126" s="1">
        <v>28</v>
      </c>
      <c r="G126" s="21">
        <f t="shared" si="95"/>
        <v>100</v>
      </c>
      <c r="H126" s="1">
        <v>35</v>
      </c>
      <c r="I126" s="21">
        <f t="shared" si="96"/>
        <v>100</v>
      </c>
      <c r="J126" s="1">
        <v>34</v>
      </c>
      <c r="K126" s="21">
        <f t="shared" si="97"/>
        <v>97.142857142857139</v>
      </c>
      <c r="L126" s="1">
        <v>25</v>
      </c>
      <c r="M126" s="21">
        <f t="shared" si="98"/>
        <v>92.592592592592595</v>
      </c>
      <c r="N126" s="1">
        <v>34</v>
      </c>
      <c r="O126" s="21">
        <f t="shared" si="99"/>
        <v>100</v>
      </c>
      <c r="P126" s="1">
        <v>28</v>
      </c>
      <c r="Q126" s="21">
        <f t="shared" si="100"/>
        <v>100</v>
      </c>
      <c r="R126" s="1">
        <v>35</v>
      </c>
      <c r="S126" s="21">
        <f t="shared" si="101"/>
        <v>100</v>
      </c>
      <c r="T126" s="1">
        <v>35</v>
      </c>
      <c r="U126" s="21">
        <f t="shared" si="102"/>
        <v>100</v>
      </c>
      <c r="V126" s="1">
        <v>28</v>
      </c>
      <c r="W126" s="21">
        <f t="shared" si="103"/>
        <v>100</v>
      </c>
      <c r="X126" s="1">
        <v>33</v>
      </c>
      <c r="Y126" s="21">
        <f t="shared" si="104"/>
        <v>94.285714285714278</v>
      </c>
      <c r="Z126" s="21">
        <v>35</v>
      </c>
      <c r="AA126" s="21">
        <f t="shared" si="105"/>
        <v>100</v>
      </c>
      <c r="AB126" s="21">
        <v>28</v>
      </c>
      <c r="AC126" s="21">
        <f t="shared" si="106"/>
        <v>100</v>
      </c>
      <c r="AD126" s="21">
        <v>35</v>
      </c>
      <c r="AE126" s="21">
        <f t="shared" si="107"/>
        <v>100</v>
      </c>
      <c r="AF126" s="21">
        <v>26</v>
      </c>
      <c r="AG126" s="21">
        <f t="shared" si="108"/>
        <v>92.857142857142861</v>
      </c>
      <c r="AH126" s="21">
        <v>30</v>
      </c>
      <c r="AI126" s="21">
        <f t="shared" si="109"/>
        <v>100</v>
      </c>
      <c r="AJ126" s="21"/>
      <c r="AK126" s="21"/>
      <c r="AL126" s="21"/>
      <c r="AM126" s="21"/>
      <c r="AN126" s="21"/>
      <c r="AO126" s="21"/>
      <c r="AP126" s="21"/>
      <c r="AQ126" s="21"/>
      <c r="AR126" s="21"/>
      <c r="AS126" s="26"/>
      <c r="AT126" s="21">
        <f t="shared" si="110"/>
        <v>98.554894179894177</v>
      </c>
      <c r="AU126" s="143"/>
      <c r="AV126" s="22"/>
      <c r="AW126" s="49"/>
      <c r="AX126" s="14"/>
      <c r="BA126" s="15"/>
      <c r="BC126" s="37"/>
    </row>
    <row r="127" spans="1:55" s="16" customFormat="1" ht="16.5" customHeight="1" x14ac:dyDescent="0.2">
      <c r="A127" s="50">
        <v>6</v>
      </c>
      <c r="B127" s="36">
        <v>18101200</v>
      </c>
      <c r="C127" s="19" t="s">
        <v>166</v>
      </c>
      <c r="D127" s="1">
        <v>27</v>
      </c>
      <c r="E127" s="1">
        <f>D127/27*100</f>
        <v>100</v>
      </c>
      <c r="F127" s="1">
        <v>28</v>
      </c>
      <c r="G127" s="21">
        <f t="shared" si="95"/>
        <v>100</v>
      </c>
      <c r="H127" s="1">
        <v>35</v>
      </c>
      <c r="I127" s="21">
        <f t="shared" si="96"/>
        <v>100</v>
      </c>
      <c r="J127" s="1">
        <v>35</v>
      </c>
      <c r="K127" s="21">
        <f t="shared" si="97"/>
        <v>100</v>
      </c>
      <c r="L127" s="1">
        <v>26</v>
      </c>
      <c r="M127" s="21">
        <f t="shared" si="98"/>
        <v>96.296296296296291</v>
      </c>
      <c r="N127" s="1">
        <v>34</v>
      </c>
      <c r="O127" s="21">
        <f t="shared" si="99"/>
        <v>100</v>
      </c>
      <c r="P127" s="1">
        <v>23</v>
      </c>
      <c r="Q127" s="21">
        <f t="shared" si="100"/>
        <v>82.142857142857139</v>
      </c>
      <c r="R127" s="1">
        <v>35</v>
      </c>
      <c r="S127" s="21">
        <f t="shared" si="101"/>
        <v>100</v>
      </c>
      <c r="T127" s="1">
        <v>34</v>
      </c>
      <c r="U127" s="21">
        <f t="shared" si="102"/>
        <v>97.142857142857139</v>
      </c>
      <c r="V127" s="1">
        <v>27</v>
      </c>
      <c r="W127" s="21">
        <f t="shared" si="103"/>
        <v>96.428571428571431</v>
      </c>
      <c r="X127" s="1">
        <v>35</v>
      </c>
      <c r="Y127" s="21">
        <f t="shared" si="104"/>
        <v>100</v>
      </c>
      <c r="Z127" s="21">
        <v>35</v>
      </c>
      <c r="AA127" s="21">
        <f t="shared" si="105"/>
        <v>100</v>
      </c>
      <c r="AB127" s="21">
        <v>26</v>
      </c>
      <c r="AC127" s="21">
        <f t="shared" si="106"/>
        <v>92.857142857142861</v>
      </c>
      <c r="AD127" s="21">
        <v>35</v>
      </c>
      <c r="AE127" s="21">
        <f t="shared" si="107"/>
        <v>100</v>
      </c>
      <c r="AF127" s="21">
        <v>28</v>
      </c>
      <c r="AG127" s="21">
        <f t="shared" si="108"/>
        <v>100</v>
      </c>
      <c r="AH127" s="21">
        <v>30</v>
      </c>
      <c r="AI127" s="21">
        <f t="shared" si="109"/>
        <v>100</v>
      </c>
      <c r="AJ127" s="21"/>
      <c r="AK127" s="21"/>
      <c r="AL127" s="21"/>
      <c r="AM127" s="21"/>
      <c r="AN127" s="21"/>
      <c r="AO127" s="21"/>
      <c r="AP127" s="21"/>
      <c r="AQ127" s="21"/>
      <c r="AR127" s="21"/>
      <c r="AS127" s="26"/>
      <c r="AT127" s="21">
        <f t="shared" si="110"/>
        <v>97.804232804232811</v>
      </c>
      <c r="AU127" s="143"/>
      <c r="AV127" s="22"/>
      <c r="AW127" s="49"/>
      <c r="AX127" s="14"/>
      <c r="BA127" s="15"/>
      <c r="BC127" s="37"/>
    </row>
    <row r="128" spans="1:55" s="16" customFormat="1" ht="16.5" customHeight="1" x14ac:dyDescent="0.2">
      <c r="A128" s="50">
        <v>7</v>
      </c>
      <c r="B128" s="71">
        <v>18101157</v>
      </c>
      <c r="C128" s="69" t="s">
        <v>167</v>
      </c>
      <c r="D128" s="1">
        <v>35</v>
      </c>
      <c r="E128" s="1">
        <f t="shared" si="94"/>
        <v>100</v>
      </c>
      <c r="F128" s="1">
        <v>28</v>
      </c>
      <c r="G128" s="21">
        <f t="shared" si="95"/>
        <v>100</v>
      </c>
      <c r="H128" s="1">
        <v>34</v>
      </c>
      <c r="I128" s="21">
        <f t="shared" si="96"/>
        <v>97.142857142857139</v>
      </c>
      <c r="J128" s="1">
        <v>33</v>
      </c>
      <c r="K128" s="21">
        <f t="shared" si="97"/>
        <v>94.285714285714278</v>
      </c>
      <c r="L128" s="1">
        <v>27</v>
      </c>
      <c r="M128" s="21">
        <f t="shared" si="98"/>
        <v>100</v>
      </c>
      <c r="N128" s="1">
        <v>34</v>
      </c>
      <c r="O128" s="21">
        <f t="shared" si="99"/>
        <v>100</v>
      </c>
      <c r="P128" s="1">
        <v>24</v>
      </c>
      <c r="Q128" s="21">
        <f t="shared" si="100"/>
        <v>85.714285714285708</v>
      </c>
      <c r="R128" s="1">
        <v>35</v>
      </c>
      <c r="S128" s="21">
        <f t="shared" si="101"/>
        <v>100</v>
      </c>
      <c r="T128" s="1">
        <v>34</v>
      </c>
      <c r="U128" s="21">
        <f t="shared" si="102"/>
        <v>97.142857142857139</v>
      </c>
      <c r="V128" s="1">
        <v>27</v>
      </c>
      <c r="W128" s="21">
        <f t="shared" si="103"/>
        <v>96.428571428571431</v>
      </c>
      <c r="X128" s="1">
        <v>25</v>
      </c>
      <c r="Y128" s="21">
        <f t="shared" si="104"/>
        <v>71.428571428571431</v>
      </c>
      <c r="Z128" s="21">
        <v>24</v>
      </c>
      <c r="AA128" s="21">
        <f t="shared" si="105"/>
        <v>68.571428571428569</v>
      </c>
      <c r="AB128" s="21">
        <v>28</v>
      </c>
      <c r="AC128" s="21">
        <f t="shared" si="106"/>
        <v>100</v>
      </c>
      <c r="AD128" s="21">
        <v>31</v>
      </c>
      <c r="AE128" s="21">
        <f t="shared" si="107"/>
        <v>88.571428571428569</v>
      </c>
      <c r="AF128" s="21">
        <v>26</v>
      </c>
      <c r="AG128" s="21">
        <f t="shared" si="108"/>
        <v>92.857142857142861</v>
      </c>
      <c r="AH128" s="21">
        <v>30</v>
      </c>
      <c r="AI128" s="21">
        <f t="shared" si="109"/>
        <v>100</v>
      </c>
      <c r="AJ128" s="21"/>
      <c r="AK128" s="21"/>
      <c r="AL128" s="21"/>
      <c r="AM128" s="21"/>
      <c r="AN128" s="21"/>
      <c r="AO128" s="21"/>
      <c r="AP128" s="21"/>
      <c r="AQ128" s="21"/>
      <c r="AR128" s="21"/>
      <c r="AS128" s="26"/>
      <c r="AT128" s="21">
        <f t="shared" si="110"/>
        <v>93.258928571428569</v>
      </c>
      <c r="AU128" s="143"/>
      <c r="AV128" s="22"/>
      <c r="AW128" s="49"/>
      <c r="AX128" s="14"/>
      <c r="BA128" s="15"/>
      <c r="BC128" s="37"/>
    </row>
    <row r="129" spans="1:55" s="16" customFormat="1" ht="16.5" customHeight="1" x14ac:dyDescent="0.2">
      <c r="A129" s="50">
        <v>8</v>
      </c>
      <c r="B129" s="71">
        <v>18102041</v>
      </c>
      <c r="C129" s="69" t="s">
        <v>168</v>
      </c>
      <c r="D129" s="1">
        <v>35</v>
      </c>
      <c r="E129" s="1">
        <f t="shared" si="94"/>
        <v>100</v>
      </c>
      <c r="F129" s="1">
        <v>26</v>
      </c>
      <c r="G129" s="21">
        <f t="shared" si="95"/>
        <v>92.857142857142861</v>
      </c>
      <c r="H129" s="1">
        <v>34</v>
      </c>
      <c r="I129" s="21">
        <f t="shared" si="96"/>
        <v>97.142857142857139</v>
      </c>
      <c r="J129" s="1">
        <v>35</v>
      </c>
      <c r="K129" s="21">
        <f t="shared" si="97"/>
        <v>100</v>
      </c>
      <c r="L129" s="1">
        <v>27</v>
      </c>
      <c r="M129" s="21">
        <f t="shared" si="98"/>
        <v>100</v>
      </c>
      <c r="N129" s="1">
        <v>34</v>
      </c>
      <c r="O129" s="21">
        <f t="shared" si="99"/>
        <v>100</v>
      </c>
      <c r="P129" s="1">
        <v>26</v>
      </c>
      <c r="Q129" s="21">
        <f t="shared" si="100"/>
        <v>92.857142857142861</v>
      </c>
      <c r="R129" s="1">
        <v>35</v>
      </c>
      <c r="S129" s="21">
        <f t="shared" si="101"/>
        <v>100</v>
      </c>
      <c r="T129" s="1">
        <v>35</v>
      </c>
      <c r="U129" s="21">
        <f t="shared" si="102"/>
        <v>100</v>
      </c>
      <c r="V129" s="1">
        <v>28</v>
      </c>
      <c r="W129" s="21">
        <f t="shared" si="103"/>
        <v>100</v>
      </c>
      <c r="X129" s="1">
        <v>35</v>
      </c>
      <c r="Y129" s="21">
        <f t="shared" si="104"/>
        <v>100</v>
      </c>
      <c r="Z129" s="21">
        <v>29</v>
      </c>
      <c r="AA129" s="21">
        <f t="shared" si="105"/>
        <v>82.857142857142861</v>
      </c>
      <c r="AB129" s="21">
        <v>22</v>
      </c>
      <c r="AC129" s="21">
        <f>AB129/(28-5)*100</f>
        <v>95.652173913043484</v>
      </c>
      <c r="AD129" s="21">
        <v>32</v>
      </c>
      <c r="AE129" s="21">
        <f t="shared" si="107"/>
        <v>91.428571428571431</v>
      </c>
      <c r="AF129" s="21">
        <v>24</v>
      </c>
      <c r="AG129" s="21">
        <f t="shared" si="108"/>
        <v>85.714285714285708</v>
      </c>
      <c r="AH129" s="21">
        <v>29</v>
      </c>
      <c r="AI129" s="21">
        <f t="shared" si="109"/>
        <v>96.666666666666671</v>
      </c>
      <c r="AJ129" s="21"/>
      <c r="AK129" s="21"/>
      <c r="AL129" s="21"/>
      <c r="AM129" s="21"/>
      <c r="AN129" s="21"/>
      <c r="AO129" s="21"/>
      <c r="AP129" s="21"/>
      <c r="AQ129" s="21"/>
      <c r="AR129" s="21"/>
      <c r="AS129" s="26"/>
      <c r="AT129" s="21">
        <f t="shared" si="110"/>
        <v>95.948498964803321</v>
      </c>
      <c r="AU129" s="143"/>
      <c r="AV129" s="22"/>
      <c r="AW129" s="49"/>
      <c r="AX129" s="14"/>
      <c r="BA129" s="15"/>
      <c r="BC129" s="37"/>
    </row>
    <row r="130" spans="1:55" s="16" customFormat="1" ht="16.5" customHeight="1" x14ac:dyDescent="0.2">
      <c r="A130" s="50">
        <v>9</v>
      </c>
      <c r="B130" s="71">
        <v>18102050</v>
      </c>
      <c r="C130" s="69" t="s">
        <v>169</v>
      </c>
      <c r="D130" s="1">
        <v>35</v>
      </c>
      <c r="E130" s="1">
        <f t="shared" si="94"/>
        <v>100</v>
      </c>
      <c r="F130" s="1">
        <v>19</v>
      </c>
      <c r="G130" s="21">
        <f t="shared" si="95"/>
        <v>67.857142857142861</v>
      </c>
      <c r="H130" s="1">
        <v>23</v>
      </c>
      <c r="I130" s="21">
        <f t="shared" si="96"/>
        <v>65.714285714285708</v>
      </c>
      <c r="J130" s="1">
        <v>14</v>
      </c>
      <c r="K130" s="21">
        <f t="shared" si="97"/>
        <v>40</v>
      </c>
      <c r="L130" s="1">
        <v>9</v>
      </c>
      <c r="M130" s="21">
        <f t="shared" si="98"/>
        <v>33.333333333333329</v>
      </c>
      <c r="N130" s="1">
        <v>13</v>
      </c>
      <c r="O130" s="21">
        <f t="shared" si="99"/>
        <v>38.235294117647058</v>
      </c>
      <c r="P130" s="1">
        <v>23</v>
      </c>
      <c r="Q130" s="21">
        <f t="shared" si="100"/>
        <v>82.142857142857139</v>
      </c>
      <c r="R130" s="1">
        <v>26</v>
      </c>
      <c r="S130" s="21">
        <f t="shared" si="101"/>
        <v>74.285714285714292</v>
      </c>
      <c r="T130" s="1">
        <v>21</v>
      </c>
      <c r="U130" s="21">
        <f t="shared" si="102"/>
        <v>60</v>
      </c>
      <c r="V130" s="1">
        <v>19</v>
      </c>
      <c r="W130" s="21">
        <f t="shared" si="103"/>
        <v>67.857142857142861</v>
      </c>
      <c r="X130" s="1">
        <v>12</v>
      </c>
      <c r="Y130" s="21">
        <f t="shared" si="104"/>
        <v>34.285714285714285</v>
      </c>
      <c r="Z130" s="21">
        <v>20</v>
      </c>
      <c r="AA130" s="21">
        <f t="shared" si="105"/>
        <v>57.142857142857139</v>
      </c>
      <c r="AB130" s="21">
        <v>16</v>
      </c>
      <c r="AC130" s="21">
        <f t="shared" si="106"/>
        <v>57.142857142857139</v>
      </c>
      <c r="AD130" s="21">
        <v>2</v>
      </c>
      <c r="AE130" s="21">
        <f t="shared" si="107"/>
        <v>5.7142857142857144</v>
      </c>
      <c r="AF130" s="21">
        <v>2</v>
      </c>
      <c r="AG130" s="21">
        <f t="shared" si="108"/>
        <v>7.1428571428571423</v>
      </c>
      <c r="AH130" s="21">
        <v>1</v>
      </c>
      <c r="AI130" s="21">
        <f t="shared" si="109"/>
        <v>3.3333333333333335</v>
      </c>
      <c r="AJ130" s="21"/>
      <c r="AK130" s="21"/>
      <c r="AL130" s="21"/>
      <c r="AM130" s="21"/>
      <c r="AN130" s="21"/>
      <c r="AO130" s="21"/>
      <c r="AP130" s="21"/>
      <c r="AQ130" s="21"/>
      <c r="AR130" s="21"/>
      <c r="AS130" s="26"/>
      <c r="AT130" s="21">
        <f t="shared" si="110"/>
        <v>49.636729691876752</v>
      </c>
      <c r="AU130" s="143"/>
      <c r="AV130" s="22"/>
      <c r="AW130" s="49"/>
      <c r="AX130" s="14"/>
      <c r="BA130" s="15"/>
      <c r="BC130" s="37"/>
    </row>
    <row r="131" spans="1:55" s="16" customFormat="1" ht="16.5" customHeight="1" x14ac:dyDescent="0.2">
      <c r="A131" s="50">
        <v>10</v>
      </c>
      <c r="B131" s="71">
        <v>18101032</v>
      </c>
      <c r="C131" s="69" t="s">
        <v>170</v>
      </c>
      <c r="D131" s="1">
        <v>35</v>
      </c>
      <c r="E131" s="1">
        <f t="shared" si="94"/>
        <v>100</v>
      </c>
      <c r="F131" s="1">
        <v>24</v>
      </c>
      <c r="G131" s="21">
        <f t="shared" si="95"/>
        <v>85.714285714285708</v>
      </c>
      <c r="H131" s="1">
        <v>18</v>
      </c>
      <c r="I131" s="21">
        <f t="shared" si="96"/>
        <v>51.428571428571423</v>
      </c>
      <c r="J131" s="1">
        <v>26</v>
      </c>
      <c r="K131" s="21">
        <f t="shared" si="97"/>
        <v>74.285714285714292</v>
      </c>
      <c r="L131" s="1">
        <v>17</v>
      </c>
      <c r="M131" s="21">
        <f t="shared" si="98"/>
        <v>62.962962962962962</v>
      </c>
      <c r="N131" s="1">
        <v>20</v>
      </c>
      <c r="O131" s="21">
        <f t="shared" si="99"/>
        <v>58.82352941176471</v>
      </c>
      <c r="P131" s="1">
        <v>20</v>
      </c>
      <c r="Q131" s="21">
        <f t="shared" si="100"/>
        <v>71.428571428571431</v>
      </c>
      <c r="R131" s="1">
        <v>29</v>
      </c>
      <c r="S131" s="21">
        <f t="shared" si="101"/>
        <v>82.857142857142861</v>
      </c>
      <c r="T131" s="1">
        <v>29</v>
      </c>
      <c r="U131" s="21">
        <f t="shared" si="102"/>
        <v>82.857142857142861</v>
      </c>
      <c r="V131" s="1">
        <v>23</v>
      </c>
      <c r="W131" s="21">
        <f t="shared" si="103"/>
        <v>82.142857142857139</v>
      </c>
      <c r="X131" s="1">
        <v>25</v>
      </c>
      <c r="Y131" s="21">
        <f t="shared" si="104"/>
        <v>71.428571428571431</v>
      </c>
      <c r="Z131" s="21">
        <v>30</v>
      </c>
      <c r="AA131" s="21">
        <f t="shared" si="105"/>
        <v>85.714285714285708</v>
      </c>
      <c r="AB131" s="21">
        <v>25</v>
      </c>
      <c r="AC131" s="21">
        <f t="shared" si="106"/>
        <v>89.285714285714292</v>
      </c>
      <c r="AD131" s="21">
        <v>30</v>
      </c>
      <c r="AE131" s="21">
        <f t="shared" si="107"/>
        <v>85.714285714285708</v>
      </c>
      <c r="AF131" s="21">
        <v>21</v>
      </c>
      <c r="AG131" s="21">
        <f t="shared" si="108"/>
        <v>75</v>
      </c>
      <c r="AH131" s="21">
        <v>28</v>
      </c>
      <c r="AI131" s="21">
        <f t="shared" si="109"/>
        <v>93.333333333333329</v>
      </c>
      <c r="AJ131" s="21"/>
      <c r="AK131" s="21"/>
      <c r="AL131" s="21"/>
      <c r="AM131" s="21"/>
      <c r="AN131" s="21"/>
      <c r="AO131" s="21"/>
      <c r="AP131" s="21"/>
      <c r="AQ131" s="21"/>
      <c r="AR131" s="21"/>
      <c r="AS131" s="26"/>
      <c r="AT131" s="21">
        <f t="shared" si="110"/>
        <v>78.311060535325254</v>
      </c>
      <c r="AU131" s="143"/>
      <c r="AV131" s="22"/>
      <c r="AW131" s="49"/>
      <c r="AX131" s="14"/>
      <c r="BA131" s="15"/>
      <c r="BC131" s="37"/>
    </row>
    <row r="132" spans="1:55" s="16" customFormat="1" ht="16.5" customHeight="1" x14ac:dyDescent="0.2">
      <c r="A132" s="50">
        <v>11</v>
      </c>
      <c r="B132" s="71">
        <v>18102064</v>
      </c>
      <c r="C132" s="19" t="s">
        <v>171</v>
      </c>
      <c r="D132" s="1">
        <v>35</v>
      </c>
      <c r="E132" s="1">
        <f t="shared" si="94"/>
        <v>100</v>
      </c>
      <c r="F132" s="1">
        <v>25</v>
      </c>
      <c r="G132" s="21">
        <f t="shared" si="95"/>
        <v>89.285714285714292</v>
      </c>
      <c r="H132" s="1">
        <v>26</v>
      </c>
      <c r="I132" s="21">
        <f t="shared" si="96"/>
        <v>74.285714285714292</v>
      </c>
      <c r="J132" s="1">
        <v>30</v>
      </c>
      <c r="K132" s="21">
        <f t="shared" si="97"/>
        <v>85.714285714285708</v>
      </c>
      <c r="L132" s="1">
        <v>21</v>
      </c>
      <c r="M132" s="21">
        <f t="shared" si="98"/>
        <v>77.777777777777786</v>
      </c>
      <c r="N132" s="1">
        <v>25</v>
      </c>
      <c r="O132" s="21">
        <f t="shared" si="99"/>
        <v>73.529411764705884</v>
      </c>
      <c r="P132" s="1">
        <v>18</v>
      </c>
      <c r="Q132" s="21">
        <f t="shared" si="100"/>
        <v>64.285714285714292</v>
      </c>
      <c r="R132" s="1">
        <v>21</v>
      </c>
      <c r="S132" s="21">
        <f t="shared" si="101"/>
        <v>60</v>
      </c>
      <c r="T132" s="1">
        <v>20</v>
      </c>
      <c r="U132" s="21">
        <f t="shared" si="102"/>
        <v>57.142857142857139</v>
      </c>
      <c r="V132" s="1">
        <v>14</v>
      </c>
      <c r="W132" s="21">
        <f t="shared" si="103"/>
        <v>50</v>
      </c>
      <c r="X132" s="1">
        <v>18</v>
      </c>
      <c r="Y132" s="21">
        <f t="shared" si="104"/>
        <v>51.428571428571423</v>
      </c>
      <c r="Z132" s="21">
        <v>10</v>
      </c>
      <c r="AA132" s="21">
        <f>Z132/(35-25)*100</f>
        <v>100</v>
      </c>
      <c r="AB132" s="21">
        <v>13</v>
      </c>
      <c r="AC132" s="21">
        <f>AB132/(28-5)*100</f>
        <v>56.521739130434781</v>
      </c>
      <c r="AD132" s="21">
        <v>18</v>
      </c>
      <c r="AE132" s="21">
        <f t="shared" si="107"/>
        <v>51.428571428571423</v>
      </c>
      <c r="AF132" s="21">
        <v>20</v>
      </c>
      <c r="AG132" s="21">
        <f t="shared" si="108"/>
        <v>71.428571428571431</v>
      </c>
      <c r="AH132" s="21">
        <v>19</v>
      </c>
      <c r="AI132" s="21">
        <f t="shared" si="109"/>
        <v>63.333333333333329</v>
      </c>
      <c r="AJ132" s="21"/>
      <c r="AK132" s="21"/>
      <c r="AL132" s="21"/>
      <c r="AM132" s="21"/>
      <c r="AN132" s="21"/>
      <c r="AO132" s="21"/>
      <c r="AP132" s="21"/>
      <c r="AQ132" s="21"/>
      <c r="AR132" s="21"/>
      <c r="AS132" s="26"/>
      <c r="AT132" s="21">
        <f t="shared" si="110"/>
        <v>70.385141375390745</v>
      </c>
      <c r="AU132" s="143"/>
      <c r="AV132" s="22"/>
      <c r="AW132" s="49"/>
      <c r="AX132" s="14"/>
      <c r="BA132" s="15"/>
      <c r="BC132" s="37"/>
    </row>
    <row r="133" spans="1:55" s="16" customFormat="1" ht="16.5" customHeight="1" x14ac:dyDescent="0.2">
      <c r="A133" s="50">
        <v>12</v>
      </c>
      <c r="B133" s="71">
        <v>18102058</v>
      </c>
      <c r="C133" s="19" t="s">
        <v>172</v>
      </c>
      <c r="D133" s="1">
        <v>35</v>
      </c>
      <c r="E133" s="1">
        <f t="shared" si="94"/>
        <v>100</v>
      </c>
      <c r="F133" s="1">
        <v>28</v>
      </c>
      <c r="G133" s="21">
        <f t="shared" si="95"/>
        <v>100</v>
      </c>
      <c r="H133" s="1">
        <v>35</v>
      </c>
      <c r="I133" s="21">
        <f t="shared" si="96"/>
        <v>100</v>
      </c>
      <c r="J133" s="1">
        <v>35</v>
      </c>
      <c r="K133" s="21">
        <f t="shared" si="97"/>
        <v>100</v>
      </c>
      <c r="L133" s="1">
        <v>27</v>
      </c>
      <c r="M133" s="21">
        <f t="shared" si="98"/>
        <v>100</v>
      </c>
      <c r="N133" s="1">
        <v>34</v>
      </c>
      <c r="O133" s="21">
        <f t="shared" si="99"/>
        <v>100</v>
      </c>
      <c r="P133" s="1">
        <v>24</v>
      </c>
      <c r="Q133" s="21">
        <f t="shared" si="100"/>
        <v>85.714285714285708</v>
      </c>
      <c r="R133" s="1">
        <v>35</v>
      </c>
      <c r="S133" s="21">
        <f t="shared" si="101"/>
        <v>100</v>
      </c>
      <c r="T133" s="1">
        <v>32</v>
      </c>
      <c r="U133" s="21">
        <f t="shared" si="102"/>
        <v>91.428571428571431</v>
      </c>
      <c r="V133" s="1">
        <v>28</v>
      </c>
      <c r="W133" s="21">
        <f t="shared" si="103"/>
        <v>100</v>
      </c>
      <c r="X133" s="1">
        <v>35</v>
      </c>
      <c r="Y133" s="21">
        <f t="shared" si="104"/>
        <v>100</v>
      </c>
      <c r="Z133" s="21">
        <v>30</v>
      </c>
      <c r="AA133" s="21">
        <f t="shared" si="105"/>
        <v>85.714285714285708</v>
      </c>
      <c r="AB133" s="21">
        <v>28</v>
      </c>
      <c r="AC133" s="21">
        <f t="shared" si="106"/>
        <v>100</v>
      </c>
      <c r="AD133" s="21">
        <v>31</v>
      </c>
      <c r="AE133" s="21">
        <f t="shared" si="107"/>
        <v>88.571428571428569</v>
      </c>
      <c r="AF133" s="21">
        <v>28</v>
      </c>
      <c r="AG133" s="21">
        <f t="shared" si="108"/>
        <v>100</v>
      </c>
      <c r="AH133" s="21">
        <v>30</v>
      </c>
      <c r="AI133" s="21">
        <f t="shared" si="109"/>
        <v>100</v>
      </c>
      <c r="AJ133" s="21"/>
      <c r="AK133" s="21"/>
      <c r="AL133" s="21"/>
      <c r="AM133" s="21"/>
      <c r="AN133" s="21"/>
      <c r="AO133" s="21"/>
      <c r="AP133" s="21"/>
      <c r="AQ133" s="21"/>
      <c r="AR133" s="21"/>
      <c r="AS133" s="26"/>
      <c r="AT133" s="21">
        <f t="shared" si="110"/>
        <v>96.964285714285722</v>
      </c>
      <c r="AU133" s="143"/>
      <c r="AV133" s="22"/>
      <c r="AW133" s="49"/>
      <c r="AX133" s="14"/>
      <c r="BA133" s="15"/>
      <c r="BC133" s="37"/>
    </row>
    <row r="134" spans="1:55" s="16" customFormat="1" ht="16.5" customHeight="1" x14ac:dyDescent="0.2">
      <c r="A134" s="50">
        <v>13</v>
      </c>
      <c r="B134" s="71">
        <v>18101112</v>
      </c>
      <c r="C134" s="69" t="s">
        <v>173</v>
      </c>
      <c r="D134" s="1">
        <v>35</v>
      </c>
      <c r="E134" s="1">
        <f t="shared" si="94"/>
        <v>100</v>
      </c>
      <c r="F134" s="1">
        <v>27</v>
      </c>
      <c r="G134" s="21">
        <f t="shared" si="95"/>
        <v>96.428571428571431</v>
      </c>
      <c r="H134" s="1">
        <v>34</v>
      </c>
      <c r="I134" s="21">
        <f t="shared" si="96"/>
        <v>97.142857142857139</v>
      </c>
      <c r="J134" s="1">
        <v>34</v>
      </c>
      <c r="K134" s="21">
        <f t="shared" si="97"/>
        <v>97.142857142857139</v>
      </c>
      <c r="L134" s="1">
        <v>26</v>
      </c>
      <c r="M134" s="21">
        <f t="shared" si="98"/>
        <v>96.296296296296291</v>
      </c>
      <c r="N134" s="1">
        <v>34</v>
      </c>
      <c r="O134" s="21">
        <f t="shared" si="99"/>
        <v>100</v>
      </c>
      <c r="P134" s="1">
        <v>23</v>
      </c>
      <c r="Q134" s="21">
        <f t="shared" si="100"/>
        <v>82.142857142857139</v>
      </c>
      <c r="R134" s="1">
        <v>34</v>
      </c>
      <c r="S134" s="21">
        <f t="shared" si="101"/>
        <v>97.142857142857139</v>
      </c>
      <c r="T134" s="1">
        <v>32</v>
      </c>
      <c r="U134" s="21">
        <f t="shared" si="102"/>
        <v>91.428571428571431</v>
      </c>
      <c r="V134" s="1">
        <v>26</v>
      </c>
      <c r="W134" s="21">
        <f t="shared" si="103"/>
        <v>92.857142857142861</v>
      </c>
      <c r="X134" s="1">
        <v>34</v>
      </c>
      <c r="Y134" s="21">
        <f t="shared" si="104"/>
        <v>97.142857142857139</v>
      </c>
      <c r="Z134" s="21">
        <v>34</v>
      </c>
      <c r="AA134" s="21">
        <f t="shared" si="105"/>
        <v>97.142857142857139</v>
      </c>
      <c r="AB134" s="21">
        <v>28</v>
      </c>
      <c r="AC134" s="21">
        <f t="shared" si="106"/>
        <v>100</v>
      </c>
      <c r="AD134" s="21">
        <v>29</v>
      </c>
      <c r="AE134" s="21">
        <f t="shared" si="107"/>
        <v>82.857142857142861</v>
      </c>
      <c r="AF134" s="21">
        <v>23</v>
      </c>
      <c r="AG134" s="21">
        <f t="shared" si="108"/>
        <v>82.142857142857139</v>
      </c>
      <c r="AH134" s="21">
        <v>24</v>
      </c>
      <c r="AI134" s="21">
        <f t="shared" si="109"/>
        <v>80</v>
      </c>
      <c r="AJ134" s="21"/>
      <c r="AK134" s="21"/>
      <c r="AL134" s="21"/>
      <c r="AM134" s="21"/>
      <c r="AN134" s="21"/>
      <c r="AO134" s="21"/>
      <c r="AP134" s="21"/>
      <c r="AQ134" s="21"/>
      <c r="AR134" s="21"/>
      <c r="AS134" s="26"/>
      <c r="AT134" s="21">
        <f t="shared" si="110"/>
        <v>93.116732804232782</v>
      </c>
      <c r="AU134" s="143"/>
      <c r="AV134" s="22"/>
      <c r="AW134" s="49"/>
      <c r="AX134" s="14"/>
      <c r="BA134" s="15"/>
      <c r="BC134" s="37"/>
    </row>
    <row r="135" spans="1:55" s="16" customFormat="1" ht="16.5" customHeight="1" x14ac:dyDescent="0.2">
      <c r="A135" s="50">
        <v>14</v>
      </c>
      <c r="B135" s="71">
        <v>18101025</v>
      </c>
      <c r="C135" s="19" t="s">
        <v>174</v>
      </c>
      <c r="D135" s="1">
        <v>35</v>
      </c>
      <c r="E135" s="1">
        <f t="shared" si="94"/>
        <v>100</v>
      </c>
      <c r="F135" s="1">
        <v>25</v>
      </c>
      <c r="G135" s="21">
        <f t="shared" si="95"/>
        <v>89.285714285714292</v>
      </c>
      <c r="H135" s="1">
        <v>29</v>
      </c>
      <c r="I135" s="21">
        <f t="shared" si="96"/>
        <v>82.857142857142861</v>
      </c>
      <c r="J135" s="1">
        <v>25</v>
      </c>
      <c r="K135" s="21">
        <f t="shared" si="97"/>
        <v>71.428571428571431</v>
      </c>
      <c r="L135" s="1">
        <v>21</v>
      </c>
      <c r="M135" s="21">
        <f t="shared" si="98"/>
        <v>77.777777777777786</v>
      </c>
      <c r="N135" s="1">
        <v>24</v>
      </c>
      <c r="O135" s="21">
        <f t="shared" si="99"/>
        <v>70.588235294117652</v>
      </c>
      <c r="P135" s="1">
        <v>24</v>
      </c>
      <c r="Q135" s="21">
        <f t="shared" si="100"/>
        <v>85.714285714285708</v>
      </c>
      <c r="R135" s="1">
        <v>31</v>
      </c>
      <c r="S135" s="21">
        <f t="shared" si="101"/>
        <v>88.571428571428569</v>
      </c>
      <c r="T135" s="1">
        <v>31</v>
      </c>
      <c r="U135" s="21">
        <f t="shared" si="102"/>
        <v>88.571428571428569</v>
      </c>
      <c r="V135" s="1">
        <v>20</v>
      </c>
      <c r="W135" s="21">
        <f t="shared" si="103"/>
        <v>71.428571428571431</v>
      </c>
      <c r="X135" s="1">
        <v>22</v>
      </c>
      <c r="Y135" s="21">
        <f t="shared" si="104"/>
        <v>62.857142857142854</v>
      </c>
      <c r="Z135" s="21">
        <v>22</v>
      </c>
      <c r="AA135" s="21">
        <f t="shared" si="105"/>
        <v>62.857142857142854</v>
      </c>
      <c r="AB135" s="21">
        <v>22</v>
      </c>
      <c r="AC135" s="21">
        <f t="shared" si="106"/>
        <v>78.571428571428569</v>
      </c>
      <c r="AD135" s="21">
        <v>29</v>
      </c>
      <c r="AE135" s="21">
        <f t="shared" si="107"/>
        <v>82.857142857142861</v>
      </c>
      <c r="AF135" s="21">
        <v>15</v>
      </c>
      <c r="AG135" s="21">
        <f t="shared" si="108"/>
        <v>53.571428571428569</v>
      </c>
      <c r="AH135" s="21">
        <v>30</v>
      </c>
      <c r="AI135" s="21">
        <f t="shared" si="109"/>
        <v>100</v>
      </c>
      <c r="AJ135" s="21"/>
      <c r="AK135" s="21"/>
      <c r="AL135" s="21"/>
      <c r="AM135" s="21"/>
      <c r="AN135" s="21"/>
      <c r="AO135" s="21"/>
      <c r="AP135" s="21"/>
      <c r="AQ135" s="21"/>
      <c r="AR135" s="21"/>
      <c r="AS135" s="26"/>
      <c r="AT135" s="21">
        <f t="shared" si="110"/>
        <v>79.183590102707754</v>
      </c>
      <c r="AU135" s="143"/>
      <c r="AV135" s="22"/>
      <c r="AW135" s="49"/>
      <c r="AX135" s="14"/>
      <c r="BA135" s="15"/>
      <c r="BC135" s="37"/>
    </row>
    <row r="136" spans="1:55" s="16" customFormat="1" ht="16.5" customHeight="1" x14ac:dyDescent="0.2">
      <c r="A136" s="50">
        <v>15</v>
      </c>
      <c r="B136" s="71">
        <v>18102055</v>
      </c>
      <c r="C136" s="69" t="s">
        <v>175</v>
      </c>
      <c r="D136" s="1">
        <v>35</v>
      </c>
      <c r="E136" s="1">
        <f t="shared" si="94"/>
        <v>100</v>
      </c>
      <c r="F136" s="1">
        <v>27</v>
      </c>
      <c r="G136" s="21">
        <f t="shared" si="95"/>
        <v>96.428571428571431</v>
      </c>
      <c r="H136" s="1">
        <v>33</v>
      </c>
      <c r="I136" s="21">
        <f t="shared" si="96"/>
        <v>94.285714285714278</v>
      </c>
      <c r="J136" s="1">
        <v>34</v>
      </c>
      <c r="K136" s="21">
        <f t="shared" ref="K136:K199" si="111">J136/35*100</f>
        <v>97.142857142857139</v>
      </c>
      <c r="L136" s="1">
        <v>27</v>
      </c>
      <c r="M136" s="21">
        <f t="shared" si="98"/>
        <v>100</v>
      </c>
      <c r="N136" s="1">
        <v>33</v>
      </c>
      <c r="O136" s="21">
        <f t="shared" si="99"/>
        <v>97.058823529411768</v>
      </c>
      <c r="P136" s="1">
        <v>28</v>
      </c>
      <c r="Q136" s="21">
        <f t="shared" si="100"/>
        <v>100</v>
      </c>
      <c r="R136" s="1">
        <v>35</v>
      </c>
      <c r="S136" s="21">
        <f t="shared" si="101"/>
        <v>100</v>
      </c>
      <c r="T136" s="1">
        <v>35</v>
      </c>
      <c r="U136" s="21">
        <f t="shared" si="102"/>
        <v>100</v>
      </c>
      <c r="V136" s="1">
        <v>28</v>
      </c>
      <c r="W136" s="21">
        <f t="shared" si="103"/>
        <v>100</v>
      </c>
      <c r="X136" s="1">
        <v>33</v>
      </c>
      <c r="Y136" s="21">
        <f t="shared" si="104"/>
        <v>94.285714285714278</v>
      </c>
      <c r="Z136" s="21">
        <v>34</v>
      </c>
      <c r="AA136" s="21">
        <f t="shared" si="105"/>
        <v>97.142857142857139</v>
      </c>
      <c r="AB136" s="21">
        <v>28</v>
      </c>
      <c r="AC136" s="21">
        <f t="shared" si="106"/>
        <v>100</v>
      </c>
      <c r="AD136" s="21">
        <v>35</v>
      </c>
      <c r="AE136" s="21">
        <f t="shared" si="107"/>
        <v>100</v>
      </c>
      <c r="AF136" s="21">
        <v>27</v>
      </c>
      <c r="AG136" s="21">
        <f t="shared" si="108"/>
        <v>96.428571428571431</v>
      </c>
      <c r="AH136" s="21">
        <v>30</v>
      </c>
      <c r="AI136" s="21">
        <f t="shared" si="109"/>
        <v>100</v>
      </c>
      <c r="AJ136" s="21"/>
      <c r="AK136" s="21"/>
      <c r="AL136" s="21"/>
      <c r="AM136" s="21"/>
      <c r="AN136" s="21"/>
      <c r="AO136" s="21"/>
      <c r="AP136" s="21"/>
      <c r="AQ136" s="21"/>
      <c r="AR136" s="21"/>
      <c r="AS136" s="26"/>
      <c r="AT136" s="21">
        <f t="shared" si="110"/>
        <v>98.298319327731079</v>
      </c>
      <c r="AU136" s="143"/>
      <c r="AV136" s="22"/>
      <c r="AW136" s="49"/>
      <c r="AX136" s="14"/>
      <c r="BA136" s="15"/>
      <c r="BC136" s="37"/>
    </row>
    <row r="137" spans="1:55" s="16" customFormat="1" ht="16.5" customHeight="1" x14ac:dyDescent="0.2">
      <c r="A137" s="50">
        <v>16</v>
      </c>
      <c r="B137" s="71">
        <v>18101097</v>
      </c>
      <c r="C137" s="69" t="s">
        <v>176</v>
      </c>
      <c r="D137" s="1">
        <v>35</v>
      </c>
      <c r="E137" s="1">
        <f t="shared" si="94"/>
        <v>100</v>
      </c>
      <c r="F137" s="1">
        <v>27</v>
      </c>
      <c r="G137" s="21">
        <f t="shared" si="95"/>
        <v>96.428571428571431</v>
      </c>
      <c r="H137" s="1">
        <v>33</v>
      </c>
      <c r="I137" s="21">
        <f t="shared" si="96"/>
        <v>94.285714285714278</v>
      </c>
      <c r="J137" s="1">
        <v>35</v>
      </c>
      <c r="K137" s="21">
        <f t="shared" si="111"/>
        <v>100</v>
      </c>
      <c r="L137" s="1">
        <v>26</v>
      </c>
      <c r="M137" s="21">
        <f t="shared" si="98"/>
        <v>96.296296296296291</v>
      </c>
      <c r="N137" s="1">
        <v>31</v>
      </c>
      <c r="O137" s="21">
        <f t="shared" si="99"/>
        <v>91.17647058823529</v>
      </c>
      <c r="P137" s="1">
        <v>20</v>
      </c>
      <c r="Q137" s="21">
        <f t="shared" si="100"/>
        <v>71.428571428571431</v>
      </c>
      <c r="R137" s="1">
        <v>35</v>
      </c>
      <c r="S137" s="21">
        <f t="shared" si="101"/>
        <v>100</v>
      </c>
      <c r="T137" s="1">
        <v>35</v>
      </c>
      <c r="U137" s="21">
        <f t="shared" si="102"/>
        <v>100</v>
      </c>
      <c r="V137" s="1">
        <v>23</v>
      </c>
      <c r="W137" s="21">
        <f t="shared" si="103"/>
        <v>82.142857142857139</v>
      </c>
      <c r="X137" s="1">
        <v>25</v>
      </c>
      <c r="Y137" s="21">
        <f t="shared" si="104"/>
        <v>71.428571428571431</v>
      </c>
      <c r="Z137" s="21">
        <v>35</v>
      </c>
      <c r="AA137" s="21">
        <f t="shared" si="105"/>
        <v>100</v>
      </c>
      <c r="AB137" s="21">
        <v>23</v>
      </c>
      <c r="AC137" s="21">
        <f t="shared" si="106"/>
        <v>82.142857142857139</v>
      </c>
      <c r="AD137" s="21">
        <v>25</v>
      </c>
      <c r="AE137" s="21">
        <f t="shared" si="107"/>
        <v>71.428571428571431</v>
      </c>
      <c r="AF137" s="21">
        <v>12</v>
      </c>
      <c r="AG137" s="21">
        <f t="shared" si="108"/>
        <v>42.857142857142854</v>
      </c>
      <c r="AH137" s="21">
        <v>30</v>
      </c>
      <c r="AI137" s="21">
        <f t="shared" si="109"/>
        <v>100</v>
      </c>
      <c r="AJ137" s="21"/>
      <c r="AK137" s="21"/>
      <c r="AL137" s="21"/>
      <c r="AM137" s="21"/>
      <c r="AN137" s="21"/>
      <c r="AO137" s="21"/>
      <c r="AP137" s="21"/>
      <c r="AQ137" s="21"/>
      <c r="AR137" s="21"/>
      <c r="AS137" s="26"/>
      <c r="AT137" s="21">
        <f t="shared" si="110"/>
        <v>87.475976501711784</v>
      </c>
      <c r="AU137" s="143"/>
      <c r="AV137" s="22"/>
      <c r="AW137" s="49"/>
      <c r="AX137" s="14"/>
      <c r="BA137" s="15"/>
      <c r="BC137" s="37"/>
    </row>
    <row r="138" spans="1:55" s="16" customFormat="1" ht="16.5" customHeight="1" x14ac:dyDescent="0.2">
      <c r="A138" s="50">
        <v>17</v>
      </c>
      <c r="B138" s="71">
        <v>18103031</v>
      </c>
      <c r="C138" s="69" t="s">
        <v>177</v>
      </c>
      <c r="D138" s="1">
        <v>35</v>
      </c>
      <c r="E138" s="1">
        <f t="shared" si="94"/>
        <v>100</v>
      </c>
      <c r="F138" s="1">
        <v>26</v>
      </c>
      <c r="G138" s="21">
        <f t="shared" si="95"/>
        <v>92.857142857142861</v>
      </c>
      <c r="H138" s="1">
        <v>35</v>
      </c>
      <c r="I138" s="21">
        <f t="shared" si="96"/>
        <v>100</v>
      </c>
      <c r="J138" s="1">
        <v>35</v>
      </c>
      <c r="K138" s="21">
        <f t="shared" si="111"/>
        <v>100</v>
      </c>
      <c r="L138" s="1">
        <v>26</v>
      </c>
      <c r="M138" s="21">
        <f t="shared" si="98"/>
        <v>96.296296296296291</v>
      </c>
      <c r="N138" s="1">
        <v>34</v>
      </c>
      <c r="O138" s="21">
        <f t="shared" si="99"/>
        <v>100</v>
      </c>
      <c r="P138" s="1">
        <v>24</v>
      </c>
      <c r="Q138" s="21">
        <f t="shared" si="100"/>
        <v>85.714285714285708</v>
      </c>
      <c r="R138" s="1">
        <v>35</v>
      </c>
      <c r="S138" s="21">
        <f t="shared" si="101"/>
        <v>100</v>
      </c>
      <c r="T138" s="1">
        <v>35</v>
      </c>
      <c r="U138" s="21">
        <f t="shared" si="102"/>
        <v>100</v>
      </c>
      <c r="V138" s="1">
        <v>28</v>
      </c>
      <c r="W138" s="21">
        <f t="shared" si="103"/>
        <v>100</v>
      </c>
      <c r="X138" s="1">
        <v>31</v>
      </c>
      <c r="Y138" s="21">
        <f t="shared" si="104"/>
        <v>88.571428571428569</v>
      </c>
      <c r="Z138" s="21">
        <v>35</v>
      </c>
      <c r="AA138" s="21">
        <f t="shared" si="105"/>
        <v>100</v>
      </c>
      <c r="AB138" s="21">
        <v>27</v>
      </c>
      <c r="AC138" s="21">
        <f t="shared" si="106"/>
        <v>96.428571428571431</v>
      </c>
      <c r="AD138" s="21">
        <v>35</v>
      </c>
      <c r="AE138" s="21">
        <f t="shared" si="107"/>
        <v>100</v>
      </c>
      <c r="AF138" s="21">
        <v>14</v>
      </c>
      <c r="AG138" s="21">
        <f t="shared" si="108"/>
        <v>50</v>
      </c>
      <c r="AH138" s="21">
        <v>30</v>
      </c>
      <c r="AI138" s="21">
        <f t="shared" si="109"/>
        <v>100</v>
      </c>
      <c r="AJ138" s="21"/>
      <c r="AK138" s="21"/>
      <c r="AL138" s="21"/>
      <c r="AM138" s="21"/>
      <c r="AN138" s="21"/>
      <c r="AO138" s="21"/>
      <c r="AP138" s="21"/>
      <c r="AQ138" s="21"/>
      <c r="AR138" s="21"/>
      <c r="AS138" s="26"/>
      <c r="AT138" s="21">
        <f t="shared" si="110"/>
        <v>94.366732804232797</v>
      </c>
      <c r="AU138" s="143"/>
      <c r="AV138" s="22"/>
      <c r="AW138" s="49"/>
      <c r="AX138" s="14"/>
      <c r="BA138" s="15"/>
      <c r="BC138" s="37"/>
    </row>
    <row r="139" spans="1:55" s="16" customFormat="1" ht="16.5" customHeight="1" x14ac:dyDescent="0.2">
      <c r="A139" s="50">
        <v>18</v>
      </c>
      <c r="B139" s="71">
        <v>18102026</v>
      </c>
      <c r="C139" s="69" t="s">
        <v>178</v>
      </c>
      <c r="D139" s="1">
        <v>35</v>
      </c>
      <c r="E139" s="1">
        <f t="shared" si="94"/>
        <v>100</v>
      </c>
      <c r="F139" s="1">
        <v>27</v>
      </c>
      <c r="G139" s="21">
        <f t="shared" si="95"/>
        <v>96.428571428571431</v>
      </c>
      <c r="H139" s="1">
        <v>33</v>
      </c>
      <c r="I139" s="21">
        <f t="shared" si="96"/>
        <v>94.285714285714278</v>
      </c>
      <c r="J139" s="1">
        <v>34</v>
      </c>
      <c r="K139" s="21">
        <f t="shared" si="111"/>
        <v>97.142857142857139</v>
      </c>
      <c r="L139" s="1">
        <v>27</v>
      </c>
      <c r="M139" s="21">
        <f t="shared" si="98"/>
        <v>100</v>
      </c>
      <c r="N139" s="1">
        <v>33</v>
      </c>
      <c r="O139" s="21">
        <f t="shared" si="99"/>
        <v>97.058823529411768</v>
      </c>
      <c r="P139" s="1">
        <v>25</v>
      </c>
      <c r="Q139" s="21">
        <f t="shared" si="100"/>
        <v>89.285714285714292</v>
      </c>
      <c r="R139" s="1">
        <v>33</v>
      </c>
      <c r="S139" s="21">
        <f t="shared" si="101"/>
        <v>94.285714285714278</v>
      </c>
      <c r="T139" s="1">
        <v>33</v>
      </c>
      <c r="U139" s="21">
        <f t="shared" si="102"/>
        <v>94.285714285714278</v>
      </c>
      <c r="V139" s="1">
        <v>24</v>
      </c>
      <c r="W139" s="21">
        <f>V139/(28-3)*100</f>
        <v>96</v>
      </c>
      <c r="X139" s="1">
        <v>27</v>
      </c>
      <c r="Y139" s="21">
        <f t="shared" si="104"/>
        <v>77.142857142857153</v>
      </c>
      <c r="Z139" s="21">
        <v>34</v>
      </c>
      <c r="AA139" s="21">
        <f t="shared" si="105"/>
        <v>97.142857142857139</v>
      </c>
      <c r="AB139" s="21">
        <v>25</v>
      </c>
      <c r="AC139" s="21">
        <f t="shared" si="106"/>
        <v>89.285714285714292</v>
      </c>
      <c r="AD139" s="21">
        <v>30</v>
      </c>
      <c r="AE139" s="21">
        <f t="shared" si="107"/>
        <v>85.714285714285708</v>
      </c>
      <c r="AF139" s="21">
        <v>14</v>
      </c>
      <c r="AG139" s="21">
        <f t="shared" si="108"/>
        <v>50</v>
      </c>
      <c r="AH139" s="21">
        <v>30</v>
      </c>
      <c r="AI139" s="21">
        <f t="shared" si="109"/>
        <v>100</v>
      </c>
      <c r="AJ139" s="21"/>
      <c r="AK139" s="21"/>
      <c r="AL139" s="21"/>
      <c r="AM139" s="21"/>
      <c r="AN139" s="21"/>
      <c r="AO139" s="21"/>
      <c r="AP139" s="21"/>
      <c r="AQ139" s="21"/>
      <c r="AR139" s="21"/>
      <c r="AS139" s="26"/>
      <c r="AT139" s="21">
        <f t="shared" si="110"/>
        <v>91.128676470588218</v>
      </c>
      <c r="AU139" s="143"/>
      <c r="AV139" s="22"/>
      <c r="AW139" s="49"/>
      <c r="AX139" s="14"/>
      <c r="BA139" s="15"/>
      <c r="BC139" s="37"/>
    </row>
    <row r="140" spans="1:55" s="16" customFormat="1" ht="16.5" customHeight="1" x14ac:dyDescent="0.2">
      <c r="A140" s="50">
        <v>19</v>
      </c>
      <c r="B140" s="71">
        <v>18101030</v>
      </c>
      <c r="C140" s="69" t="s">
        <v>179</v>
      </c>
      <c r="D140" s="1">
        <v>35</v>
      </c>
      <c r="E140" s="1">
        <f t="shared" si="94"/>
        <v>100</v>
      </c>
      <c r="F140" s="1">
        <v>24</v>
      </c>
      <c r="G140" s="21">
        <f t="shared" si="95"/>
        <v>85.714285714285708</v>
      </c>
      <c r="H140" s="1">
        <v>27</v>
      </c>
      <c r="I140" s="21">
        <f t="shared" si="96"/>
        <v>77.142857142857153</v>
      </c>
      <c r="J140" s="1">
        <v>22</v>
      </c>
      <c r="K140" s="21">
        <f t="shared" si="111"/>
        <v>62.857142857142854</v>
      </c>
      <c r="L140" s="1">
        <v>17</v>
      </c>
      <c r="M140" s="21">
        <f t="shared" si="98"/>
        <v>62.962962962962962</v>
      </c>
      <c r="N140" s="1">
        <v>25</v>
      </c>
      <c r="O140" s="21">
        <f t="shared" si="99"/>
        <v>73.529411764705884</v>
      </c>
      <c r="P140" s="1">
        <v>15</v>
      </c>
      <c r="Q140" s="21">
        <f t="shared" si="100"/>
        <v>53.571428571428569</v>
      </c>
      <c r="R140" s="1">
        <v>24</v>
      </c>
      <c r="S140" s="21">
        <f t="shared" si="101"/>
        <v>68.571428571428569</v>
      </c>
      <c r="T140" s="1">
        <v>25</v>
      </c>
      <c r="U140" s="21">
        <f t="shared" si="102"/>
        <v>71.428571428571431</v>
      </c>
      <c r="V140" s="1">
        <v>15</v>
      </c>
      <c r="W140" s="21">
        <f t="shared" si="103"/>
        <v>53.571428571428569</v>
      </c>
      <c r="X140" s="1">
        <v>25</v>
      </c>
      <c r="Y140" s="21">
        <f t="shared" si="104"/>
        <v>71.428571428571431</v>
      </c>
      <c r="Z140" s="21">
        <v>24</v>
      </c>
      <c r="AA140" s="21">
        <f t="shared" si="105"/>
        <v>68.571428571428569</v>
      </c>
      <c r="AB140" s="21">
        <v>17</v>
      </c>
      <c r="AC140" s="21">
        <f t="shared" si="106"/>
        <v>60.714285714285708</v>
      </c>
      <c r="AD140" s="21">
        <v>30</v>
      </c>
      <c r="AE140" s="21">
        <f t="shared" si="107"/>
        <v>85.714285714285708</v>
      </c>
      <c r="AF140" s="21">
        <v>14</v>
      </c>
      <c r="AG140" s="21">
        <f t="shared" si="108"/>
        <v>50</v>
      </c>
      <c r="AH140" s="21">
        <v>21</v>
      </c>
      <c r="AI140" s="21">
        <f t="shared" si="109"/>
        <v>70</v>
      </c>
      <c r="AJ140" s="21"/>
      <c r="AK140" s="21"/>
      <c r="AL140" s="21"/>
      <c r="AM140" s="21"/>
      <c r="AN140" s="21"/>
      <c r="AO140" s="21"/>
      <c r="AP140" s="21"/>
      <c r="AQ140" s="21"/>
      <c r="AR140" s="21"/>
      <c r="AS140" s="26"/>
      <c r="AT140" s="21">
        <f t="shared" si="110"/>
        <v>69.736130563336445</v>
      </c>
      <c r="AU140" s="143"/>
      <c r="AV140" s="22"/>
      <c r="AW140" s="49"/>
      <c r="AX140" s="14"/>
      <c r="BA140" s="15"/>
      <c r="BC140" s="37"/>
    </row>
    <row r="141" spans="1:55" s="16" customFormat="1" ht="16.5" customHeight="1" x14ac:dyDescent="0.2">
      <c r="A141" s="50">
        <v>20</v>
      </c>
      <c r="B141" s="71">
        <v>18103068</v>
      </c>
      <c r="C141" s="19" t="s">
        <v>180</v>
      </c>
      <c r="D141" s="1">
        <v>32</v>
      </c>
      <c r="E141" s="1">
        <f>D141/32*100</f>
        <v>100</v>
      </c>
      <c r="F141" s="1">
        <v>20</v>
      </c>
      <c r="G141" s="21">
        <f t="shared" si="95"/>
        <v>71.428571428571431</v>
      </c>
      <c r="H141" s="1">
        <v>20</v>
      </c>
      <c r="I141" s="21">
        <f t="shared" si="96"/>
        <v>57.142857142857139</v>
      </c>
      <c r="J141" s="1">
        <v>15</v>
      </c>
      <c r="K141" s="21">
        <f t="shared" si="111"/>
        <v>42.857142857142854</v>
      </c>
      <c r="L141" s="1">
        <v>10</v>
      </c>
      <c r="M141" s="21">
        <f t="shared" si="98"/>
        <v>37.037037037037038</v>
      </c>
      <c r="N141" s="1">
        <v>17</v>
      </c>
      <c r="O141" s="21">
        <f t="shared" si="99"/>
        <v>50</v>
      </c>
      <c r="P141" s="1">
        <v>19</v>
      </c>
      <c r="Q141" s="21">
        <f t="shared" si="100"/>
        <v>67.857142857142861</v>
      </c>
      <c r="R141" s="1">
        <v>26</v>
      </c>
      <c r="S141" s="21">
        <f t="shared" si="101"/>
        <v>74.285714285714292</v>
      </c>
      <c r="T141" s="1">
        <v>4</v>
      </c>
      <c r="U141" s="21">
        <f t="shared" si="102"/>
        <v>11.428571428571429</v>
      </c>
      <c r="V141" s="1">
        <v>3</v>
      </c>
      <c r="W141" s="21">
        <f t="shared" si="103"/>
        <v>10.714285714285714</v>
      </c>
      <c r="X141" s="1">
        <v>2</v>
      </c>
      <c r="Y141" s="21">
        <f>X141/(35-10)*100</f>
        <v>8</v>
      </c>
      <c r="Z141" s="21">
        <v>0</v>
      </c>
      <c r="AA141" s="21">
        <f t="shared" si="105"/>
        <v>0</v>
      </c>
      <c r="AB141" s="21">
        <v>0</v>
      </c>
      <c r="AC141" s="21">
        <f t="shared" si="106"/>
        <v>0</v>
      </c>
      <c r="AD141" s="21">
        <v>0</v>
      </c>
      <c r="AE141" s="21">
        <f t="shared" si="107"/>
        <v>0</v>
      </c>
      <c r="AF141" s="21">
        <v>0</v>
      </c>
      <c r="AG141" s="21">
        <f t="shared" si="108"/>
        <v>0</v>
      </c>
      <c r="AH141" s="21">
        <v>0</v>
      </c>
      <c r="AI141" s="21">
        <f t="shared" si="109"/>
        <v>0</v>
      </c>
      <c r="AJ141" s="21"/>
      <c r="AK141" s="21"/>
      <c r="AL141" s="21"/>
      <c r="AM141" s="21"/>
      <c r="AN141" s="21"/>
      <c r="AO141" s="21"/>
      <c r="AP141" s="21"/>
      <c r="AQ141" s="21"/>
      <c r="AR141" s="21"/>
      <c r="AS141" s="26"/>
      <c r="AT141" s="21">
        <f t="shared" si="110"/>
        <v>33.171957671957671</v>
      </c>
      <c r="AU141" s="143"/>
      <c r="AV141" s="22"/>
      <c r="AW141" s="49"/>
      <c r="AX141" s="14"/>
      <c r="BA141" s="15"/>
      <c r="BC141" s="37"/>
    </row>
    <row r="142" spans="1:55" s="16" customFormat="1" ht="16.5" customHeight="1" x14ac:dyDescent="0.2">
      <c r="A142" s="54"/>
      <c r="B142" s="7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98"/>
      <c r="N142" s="14"/>
      <c r="O142" s="127"/>
      <c r="P142" s="40"/>
      <c r="Q142" s="127"/>
      <c r="R142" s="14"/>
      <c r="S142" s="98"/>
      <c r="T142" s="40"/>
      <c r="U142" s="127"/>
      <c r="V142" s="40"/>
      <c r="W142" s="127"/>
      <c r="X142" s="40"/>
      <c r="Y142" s="127"/>
      <c r="Z142" s="98"/>
      <c r="AA142" s="98"/>
      <c r="AB142" s="98"/>
      <c r="AC142" s="98"/>
      <c r="AD142" s="98"/>
      <c r="AE142" s="98"/>
      <c r="AF142" s="127"/>
      <c r="AG142" s="127"/>
      <c r="AH142" s="127"/>
      <c r="AI142" s="127"/>
      <c r="AJ142" s="127"/>
      <c r="AK142" s="127"/>
      <c r="AL142" s="127"/>
      <c r="AM142" s="127"/>
      <c r="AN142" s="127"/>
      <c r="AO142" s="127"/>
      <c r="AP142" s="127"/>
      <c r="AQ142" s="127"/>
      <c r="AR142" s="127"/>
      <c r="AS142" s="127"/>
      <c r="AT142" s="127"/>
      <c r="AU142" s="143"/>
      <c r="AV142" s="22"/>
      <c r="AW142" s="49"/>
      <c r="AX142" s="14"/>
      <c r="BA142" s="15"/>
      <c r="BC142" s="37"/>
    </row>
    <row r="143" spans="1:55" s="16" customFormat="1" ht="16.5" customHeight="1" x14ac:dyDescent="0.2">
      <c r="A143" s="54"/>
      <c r="B143" s="7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98"/>
      <c r="N143" s="14"/>
      <c r="O143" s="127"/>
      <c r="P143" s="40"/>
      <c r="Q143" s="127"/>
      <c r="R143" s="14"/>
      <c r="S143" s="98"/>
      <c r="T143" s="40"/>
      <c r="U143" s="127"/>
      <c r="V143" s="40"/>
      <c r="W143" s="127"/>
      <c r="X143" s="40"/>
      <c r="Y143" s="127"/>
      <c r="Z143" s="98"/>
      <c r="AA143" s="98"/>
      <c r="AB143" s="98"/>
      <c r="AC143" s="98"/>
      <c r="AD143" s="98"/>
      <c r="AE143" s="98"/>
      <c r="AF143" s="127"/>
      <c r="AG143" s="127"/>
      <c r="AH143" s="127"/>
      <c r="AI143" s="127"/>
      <c r="AJ143" s="127"/>
      <c r="AK143" s="127"/>
      <c r="AL143" s="127"/>
      <c r="AM143" s="127"/>
      <c r="AN143" s="127"/>
      <c r="AO143" s="127"/>
      <c r="AP143" s="127"/>
      <c r="AQ143" s="127"/>
      <c r="AR143" s="127"/>
      <c r="AS143" s="127"/>
      <c r="AT143" s="127"/>
      <c r="AU143" s="143"/>
      <c r="AV143" s="22"/>
      <c r="AW143" s="49"/>
      <c r="AX143" s="14"/>
      <c r="BA143" s="15"/>
      <c r="BC143" s="37"/>
    </row>
    <row r="144" spans="1:55" s="16" customFormat="1" ht="16.5" customHeight="1" x14ac:dyDescent="0.2">
      <c r="A144" s="54"/>
      <c r="B144" s="54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92"/>
      <c r="N144" s="55"/>
      <c r="O144" s="85"/>
      <c r="P144" s="76"/>
      <c r="Q144" s="85"/>
      <c r="R144" s="55"/>
      <c r="S144" s="92"/>
      <c r="T144" s="76"/>
      <c r="U144" s="85"/>
      <c r="V144" s="76"/>
      <c r="W144" s="85"/>
      <c r="X144" s="76"/>
      <c r="Y144" s="85"/>
      <c r="Z144" s="92"/>
      <c r="AA144" s="92"/>
      <c r="AB144" s="92"/>
      <c r="AC144" s="92"/>
      <c r="AD144" s="92"/>
      <c r="AE144" s="92"/>
      <c r="AF144" s="85"/>
      <c r="AG144" s="85"/>
      <c r="AH144" s="85"/>
      <c r="AI144" s="85"/>
      <c r="AJ144" s="85"/>
      <c r="AK144" s="85"/>
      <c r="AL144" s="85"/>
      <c r="AM144" s="85"/>
      <c r="AN144" s="85"/>
      <c r="AO144" s="85"/>
      <c r="AP144" s="85"/>
      <c r="AQ144" s="85"/>
      <c r="AR144" s="85"/>
      <c r="AS144" s="85"/>
      <c r="AT144" s="85"/>
      <c r="AU144" s="87"/>
      <c r="AV144" s="22"/>
      <c r="AW144" s="49"/>
      <c r="AX144" s="14"/>
      <c r="BA144" s="15"/>
      <c r="BC144" s="37"/>
    </row>
    <row r="145" spans="1:55" s="16" customFormat="1" ht="16.5" customHeight="1" x14ac:dyDescent="0.2">
      <c r="A145" s="50">
        <v>1</v>
      </c>
      <c r="B145" s="71">
        <v>18103069</v>
      </c>
      <c r="C145" s="19" t="s">
        <v>181</v>
      </c>
      <c r="D145" s="1">
        <v>35</v>
      </c>
      <c r="E145" s="1">
        <f t="shared" ref="E145:E164" si="112">D145/35*100</f>
        <v>100</v>
      </c>
      <c r="F145" s="1">
        <v>26</v>
      </c>
      <c r="G145" s="21">
        <f t="shared" si="95"/>
        <v>92.857142857142861</v>
      </c>
      <c r="H145" s="1">
        <v>35</v>
      </c>
      <c r="I145" s="21">
        <f t="shared" ref="I145:I164" si="113">H145/35*100</f>
        <v>100</v>
      </c>
      <c r="J145" s="1">
        <v>33</v>
      </c>
      <c r="K145" s="21">
        <f t="shared" si="111"/>
        <v>94.285714285714278</v>
      </c>
      <c r="L145" s="1">
        <v>23</v>
      </c>
      <c r="M145" s="21">
        <f t="shared" ref="M145:M164" si="114">L145/27*100</f>
        <v>85.18518518518519</v>
      </c>
      <c r="N145" s="1">
        <v>31</v>
      </c>
      <c r="O145" s="21">
        <f t="shared" ref="O145:O164" si="115">N145/34*100</f>
        <v>91.17647058823529</v>
      </c>
      <c r="P145" s="1">
        <v>23</v>
      </c>
      <c r="Q145" s="21">
        <f t="shared" ref="Q145:Q164" si="116">P145/28*100</f>
        <v>82.142857142857139</v>
      </c>
      <c r="R145" s="1">
        <v>34</v>
      </c>
      <c r="S145" s="21">
        <f t="shared" ref="S145:S164" si="117">R145/35*100</f>
        <v>97.142857142857139</v>
      </c>
      <c r="T145" s="1">
        <v>26</v>
      </c>
      <c r="U145" s="21">
        <f t="shared" ref="U145:U164" si="118">T145/35*100</f>
        <v>74.285714285714292</v>
      </c>
      <c r="V145" s="1">
        <v>17</v>
      </c>
      <c r="W145" s="21">
        <f t="shared" ref="W145:W164" si="119">V145/28*100</f>
        <v>60.714285714285708</v>
      </c>
      <c r="X145" s="1">
        <v>28</v>
      </c>
      <c r="Y145" s="21">
        <f t="shared" ref="Y145:Y164" si="120">X145/35*100</f>
        <v>80</v>
      </c>
      <c r="Z145" s="21">
        <v>34</v>
      </c>
      <c r="AA145" s="21">
        <f t="shared" ref="AA145:AA164" si="121">Z145/35*100</f>
        <v>97.142857142857139</v>
      </c>
      <c r="AB145" s="21">
        <v>20</v>
      </c>
      <c r="AC145" s="21">
        <f t="shared" ref="AC145:AC164" si="122">AB145/28*100</f>
        <v>71.428571428571431</v>
      </c>
      <c r="AD145" s="21">
        <v>27</v>
      </c>
      <c r="AE145" s="21">
        <f t="shared" ref="AE145:AE164" si="123">AD145/35*100</f>
        <v>77.142857142857153</v>
      </c>
      <c r="AF145" s="21">
        <v>15</v>
      </c>
      <c r="AG145" s="21">
        <f t="shared" ref="AG145:AG164" si="124">AF145/28*100</f>
        <v>53.571428571428569</v>
      </c>
      <c r="AH145" s="21">
        <v>30</v>
      </c>
      <c r="AI145" s="21">
        <f t="shared" ref="AI145:AI164" si="125">AH145/30*100</f>
        <v>100</v>
      </c>
      <c r="AJ145" s="21"/>
      <c r="AK145" s="21"/>
      <c r="AL145" s="21"/>
      <c r="AM145" s="21"/>
      <c r="AN145" s="21"/>
      <c r="AO145" s="21"/>
      <c r="AP145" s="21"/>
      <c r="AQ145" s="21"/>
      <c r="AR145" s="21"/>
      <c r="AS145" s="26"/>
      <c r="AT145" s="21">
        <f t="shared" ref="AT145:AT164" si="126">AVERAGE(Q145,S145,U145,W145,Y145,AA145,AC145,AE145,AG145,AI145,AK145,AM145,AO145,AQ145,AS145,O145,M145,K145,I145,G145,E145)</f>
        <v>84.817246342981633</v>
      </c>
      <c r="AU145" s="145" t="s">
        <v>23</v>
      </c>
      <c r="AV145" s="22"/>
      <c r="AW145" s="49"/>
      <c r="AX145" s="14"/>
      <c r="BA145" s="15"/>
      <c r="BC145" s="37"/>
    </row>
    <row r="146" spans="1:55" s="16" customFormat="1" ht="16.5" customHeight="1" x14ac:dyDescent="0.2">
      <c r="A146" s="50">
        <v>2</v>
      </c>
      <c r="B146" s="71">
        <v>18101194</v>
      </c>
      <c r="C146" s="69" t="s">
        <v>182</v>
      </c>
      <c r="D146" s="1">
        <v>35</v>
      </c>
      <c r="E146" s="1">
        <f t="shared" si="112"/>
        <v>100</v>
      </c>
      <c r="F146" s="1">
        <v>25</v>
      </c>
      <c r="G146" s="21">
        <f t="shared" si="95"/>
        <v>89.285714285714292</v>
      </c>
      <c r="H146" s="1">
        <v>28</v>
      </c>
      <c r="I146" s="21">
        <f t="shared" si="113"/>
        <v>80</v>
      </c>
      <c r="J146" s="1">
        <v>29</v>
      </c>
      <c r="K146" s="21">
        <f t="shared" si="111"/>
        <v>82.857142857142861</v>
      </c>
      <c r="L146" s="1">
        <v>24</v>
      </c>
      <c r="M146" s="21">
        <f t="shared" si="114"/>
        <v>88.888888888888886</v>
      </c>
      <c r="N146" s="1">
        <v>31</v>
      </c>
      <c r="O146" s="21">
        <f t="shared" si="115"/>
        <v>91.17647058823529</v>
      </c>
      <c r="P146" s="1">
        <v>26</v>
      </c>
      <c r="Q146" s="21">
        <f t="shared" si="116"/>
        <v>92.857142857142861</v>
      </c>
      <c r="R146" s="1">
        <v>34</v>
      </c>
      <c r="S146" s="21">
        <f t="shared" si="117"/>
        <v>97.142857142857139</v>
      </c>
      <c r="T146" s="1">
        <v>27</v>
      </c>
      <c r="U146" s="21">
        <f t="shared" si="118"/>
        <v>77.142857142857153</v>
      </c>
      <c r="V146" s="1">
        <v>26</v>
      </c>
      <c r="W146" s="21">
        <f t="shared" si="119"/>
        <v>92.857142857142861</v>
      </c>
      <c r="X146" s="1">
        <v>30</v>
      </c>
      <c r="Y146" s="21">
        <f t="shared" si="120"/>
        <v>85.714285714285708</v>
      </c>
      <c r="Z146" s="21">
        <v>29</v>
      </c>
      <c r="AA146" s="21">
        <f t="shared" si="121"/>
        <v>82.857142857142861</v>
      </c>
      <c r="AB146" s="21">
        <v>24</v>
      </c>
      <c r="AC146" s="21">
        <f t="shared" si="122"/>
        <v>85.714285714285708</v>
      </c>
      <c r="AD146" s="21">
        <v>26</v>
      </c>
      <c r="AE146" s="21">
        <f t="shared" si="123"/>
        <v>74.285714285714292</v>
      </c>
      <c r="AF146" s="21">
        <v>21</v>
      </c>
      <c r="AG146" s="21">
        <f t="shared" si="124"/>
        <v>75</v>
      </c>
      <c r="AH146" s="21">
        <v>24</v>
      </c>
      <c r="AI146" s="21">
        <f t="shared" si="125"/>
        <v>80</v>
      </c>
      <c r="AJ146" s="21"/>
      <c r="AK146" s="21"/>
      <c r="AL146" s="21"/>
      <c r="AM146" s="21"/>
      <c r="AN146" s="21"/>
      <c r="AO146" s="21"/>
      <c r="AP146" s="21"/>
      <c r="AQ146" s="21"/>
      <c r="AR146" s="21"/>
      <c r="AS146" s="26"/>
      <c r="AT146" s="21">
        <f t="shared" si="126"/>
        <v>85.986227824463114</v>
      </c>
      <c r="AU146" s="143"/>
      <c r="AV146" s="22"/>
      <c r="AW146" s="49"/>
      <c r="AX146" s="14"/>
      <c r="BA146" s="15"/>
      <c r="BC146" s="37"/>
    </row>
    <row r="147" spans="1:55" s="16" customFormat="1" ht="16.5" customHeight="1" x14ac:dyDescent="0.2">
      <c r="A147" s="50">
        <v>3</v>
      </c>
      <c r="B147" s="71">
        <v>18103013</v>
      </c>
      <c r="C147" s="69" t="s">
        <v>183</v>
      </c>
      <c r="D147" s="1">
        <v>35</v>
      </c>
      <c r="E147" s="1">
        <f t="shared" si="112"/>
        <v>100</v>
      </c>
      <c r="F147" s="1">
        <v>26</v>
      </c>
      <c r="G147" s="21">
        <f t="shared" si="95"/>
        <v>92.857142857142861</v>
      </c>
      <c r="H147" s="1">
        <v>33</v>
      </c>
      <c r="I147" s="21">
        <f t="shared" si="113"/>
        <v>94.285714285714278</v>
      </c>
      <c r="J147" s="1">
        <v>35</v>
      </c>
      <c r="K147" s="21">
        <f t="shared" si="111"/>
        <v>100</v>
      </c>
      <c r="L147" s="1">
        <v>23</v>
      </c>
      <c r="M147" s="21">
        <f t="shared" si="114"/>
        <v>85.18518518518519</v>
      </c>
      <c r="N147" s="1">
        <v>32</v>
      </c>
      <c r="O147" s="21">
        <f t="shared" si="115"/>
        <v>94.117647058823522</v>
      </c>
      <c r="P147" s="1">
        <v>25</v>
      </c>
      <c r="Q147" s="21">
        <f t="shared" si="116"/>
        <v>89.285714285714292</v>
      </c>
      <c r="R147" s="1">
        <f>34+1</f>
        <v>35</v>
      </c>
      <c r="S147" s="21">
        <f t="shared" si="117"/>
        <v>100</v>
      </c>
      <c r="T147" s="1">
        <v>33</v>
      </c>
      <c r="U147" s="21">
        <f t="shared" si="118"/>
        <v>94.285714285714278</v>
      </c>
      <c r="V147" s="1">
        <v>27</v>
      </c>
      <c r="W147" s="21">
        <f t="shared" si="119"/>
        <v>96.428571428571431</v>
      </c>
      <c r="X147" s="1">
        <v>30</v>
      </c>
      <c r="Y147" s="21">
        <f t="shared" si="120"/>
        <v>85.714285714285708</v>
      </c>
      <c r="Z147" s="21">
        <v>34</v>
      </c>
      <c r="AA147" s="21">
        <f t="shared" si="121"/>
        <v>97.142857142857139</v>
      </c>
      <c r="AB147" s="21">
        <v>27</v>
      </c>
      <c r="AC147" s="21">
        <f t="shared" si="122"/>
        <v>96.428571428571431</v>
      </c>
      <c r="AD147" s="21">
        <v>33</v>
      </c>
      <c r="AE147" s="21">
        <f t="shared" si="123"/>
        <v>94.285714285714278</v>
      </c>
      <c r="AF147" s="21">
        <v>22</v>
      </c>
      <c r="AG147" s="21">
        <f t="shared" si="124"/>
        <v>78.571428571428569</v>
      </c>
      <c r="AH147" s="21">
        <v>30</v>
      </c>
      <c r="AI147" s="21">
        <f t="shared" si="125"/>
        <v>100</v>
      </c>
      <c r="AJ147" s="21"/>
      <c r="AK147" s="21"/>
      <c r="AL147" s="21"/>
      <c r="AM147" s="21"/>
      <c r="AN147" s="21"/>
      <c r="AO147" s="21"/>
      <c r="AP147" s="21"/>
      <c r="AQ147" s="21"/>
      <c r="AR147" s="21"/>
      <c r="AS147" s="26"/>
      <c r="AT147" s="21">
        <f t="shared" si="126"/>
        <v>93.661784158107693</v>
      </c>
      <c r="AU147" s="143"/>
      <c r="AV147" s="22"/>
      <c r="AW147" s="49"/>
      <c r="AX147" s="14"/>
      <c r="BA147" s="15"/>
      <c r="BC147" s="37"/>
    </row>
    <row r="148" spans="1:55" s="16" customFormat="1" ht="16.5" customHeight="1" x14ac:dyDescent="0.2">
      <c r="A148" s="50">
        <v>4</v>
      </c>
      <c r="B148" s="71">
        <v>18102042</v>
      </c>
      <c r="C148" s="69" t="s">
        <v>184</v>
      </c>
      <c r="D148" s="1">
        <v>35</v>
      </c>
      <c r="E148" s="1">
        <f t="shared" si="112"/>
        <v>100</v>
      </c>
      <c r="F148" s="1">
        <v>27</v>
      </c>
      <c r="G148" s="21">
        <f t="shared" si="95"/>
        <v>96.428571428571431</v>
      </c>
      <c r="H148" s="1">
        <v>32</v>
      </c>
      <c r="I148" s="21">
        <f t="shared" si="113"/>
        <v>91.428571428571431</v>
      </c>
      <c r="J148" s="1">
        <v>35</v>
      </c>
      <c r="K148" s="21">
        <f t="shared" si="111"/>
        <v>100</v>
      </c>
      <c r="L148" s="1">
        <v>25</v>
      </c>
      <c r="M148" s="21">
        <f t="shared" si="114"/>
        <v>92.592592592592595</v>
      </c>
      <c r="N148" s="1">
        <v>33</v>
      </c>
      <c r="O148" s="21">
        <f t="shared" si="115"/>
        <v>97.058823529411768</v>
      </c>
      <c r="P148" s="1">
        <v>23</v>
      </c>
      <c r="Q148" s="21">
        <f t="shared" si="116"/>
        <v>82.142857142857139</v>
      </c>
      <c r="R148" s="1">
        <v>35</v>
      </c>
      <c r="S148" s="21">
        <f t="shared" si="117"/>
        <v>100</v>
      </c>
      <c r="T148" s="1">
        <v>35</v>
      </c>
      <c r="U148" s="21">
        <f t="shared" si="118"/>
        <v>100</v>
      </c>
      <c r="V148" s="1">
        <v>28</v>
      </c>
      <c r="W148" s="21">
        <f t="shared" si="119"/>
        <v>100</v>
      </c>
      <c r="X148" s="1">
        <v>33</v>
      </c>
      <c r="Y148" s="21">
        <f t="shared" si="120"/>
        <v>94.285714285714278</v>
      </c>
      <c r="Z148" s="21">
        <v>34</v>
      </c>
      <c r="AA148" s="21">
        <f t="shared" si="121"/>
        <v>97.142857142857139</v>
      </c>
      <c r="AB148" s="21">
        <v>23</v>
      </c>
      <c r="AC148" s="21">
        <f t="shared" si="122"/>
        <v>82.142857142857139</v>
      </c>
      <c r="AD148" s="21">
        <v>35</v>
      </c>
      <c r="AE148" s="21">
        <f t="shared" si="123"/>
        <v>100</v>
      </c>
      <c r="AF148" s="21">
        <v>20</v>
      </c>
      <c r="AG148" s="21">
        <f t="shared" si="124"/>
        <v>71.428571428571431</v>
      </c>
      <c r="AH148" s="21">
        <v>30</v>
      </c>
      <c r="AI148" s="21">
        <f t="shared" si="125"/>
        <v>100</v>
      </c>
      <c r="AJ148" s="21"/>
      <c r="AK148" s="21"/>
      <c r="AL148" s="21"/>
      <c r="AM148" s="21"/>
      <c r="AN148" s="21"/>
      <c r="AO148" s="21"/>
      <c r="AP148" s="21"/>
      <c r="AQ148" s="21"/>
      <c r="AR148" s="21"/>
      <c r="AS148" s="26"/>
      <c r="AT148" s="21">
        <f t="shared" si="126"/>
        <v>94.040713507625256</v>
      </c>
      <c r="AU148" s="143"/>
      <c r="AV148" s="22"/>
      <c r="AW148" s="49"/>
      <c r="AX148" s="14"/>
      <c r="BA148" s="15"/>
      <c r="BC148" s="37"/>
    </row>
    <row r="149" spans="1:55" s="16" customFormat="1" ht="16.5" customHeight="1" x14ac:dyDescent="0.2">
      <c r="A149" s="50">
        <v>5</v>
      </c>
      <c r="B149" s="71">
        <v>18103007</v>
      </c>
      <c r="C149" s="69" t="s">
        <v>185</v>
      </c>
      <c r="D149" s="1">
        <v>35</v>
      </c>
      <c r="E149" s="1">
        <f t="shared" si="112"/>
        <v>100</v>
      </c>
      <c r="F149" s="1">
        <v>27</v>
      </c>
      <c r="G149" s="21">
        <f t="shared" si="95"/>
        <v>96.428571428571431</v>
      </c>
      <c r="H149" s="1">
        <v>33</v>
      </c>
      <c r="I149" s="21">
        <f t="shared" si="113"/>
        <v>94.285714285714278</v>
      </c>
      <c r="J149" s="1">
        <v>33</v>
      </c>
      <c r="K149" s="21">
        <f t="shared" si="111"/>
        <v>94.285714285714278</v>
      </c>
      <c r="L149" s="1">
        <v>21</v>
      </c>
      <c r="M149" s="21">
        <f t="shared" si="114"/>
        <v>77.777777777777786</v>
      </c>
      <c r="N149" s="1">
        <v>32</v>
      </c>
      <c r="O149" s="21">
        <f t="shared" si="115"/>
        <v>94.117647058823522</v>
      </c>
      <c r="P149" s="1">
        <v>23</v>
      </c>
      <c r="Q149" s="21">
        <f t="shared" si="116"/>
        <v>82.142857142857139</v>
      </c>
      <c r="R149" s="1">
        <f>33+1</f>
        <v>34</v>
      </c>
      <c r="S149" s="21">
        <f t="shared" si="117"/>
        <v>97.142857142857139</v>
      </c>
      <c r="T149" s="1">
        <v>28</v>
      </c>
      <c r="U149" s="21">
        <f t="shared" si="118"/>
        <v>80</v>
      </c>
      <c r="V149" s="1">
        <v>25</v>
      </c>
      <c r="W149" s="21">
        <f t="shared" si="119"/>
        <v>89.285714285714292</v>
      </c>
      <c r="X149" s="1">
        <v>27</v>
      </c>
      <c r="Y149" s="21">
        <f t="shared" si="120"/>
        <v>77.142857142857153</v>
      </c>
      <c r="Z149" s="21">
        <v>33</v>
      </c>
      <c r="AA149" s="21">
        <f t="shared" si="121"/>
        <v>94.285714285714278</v>
      </c>
      <c r="AB149" s="21">
        <v>25</v>
      </c>
      <c r="AC149" s="21">
        <f t="shared" si="122"/>
        <v>89.285714285714292</v>
      </c>
      <c r="AD149" s="21">
        <v>29</v>
      </c>
      <c r="AE149" s="21">
        <f t="shared" si="123"/>
        <v>82.857142857142861</v>
      </c>
      <c r="AF149" s="21">
        <v>19</v>
      </c>
      <c r="AG149" s="21">
        <f t="shared" si="124"/>
        <v>67.857142857142861</v>
      </c>
      <c r="AH149" s="21">
        <v>28</v>
      </c>
      <c r="AI149" s="21">
        <f t="shared" si="125"/>
        <v>93.333333333333329</v>
      </c>
      <c r="AJ149" s="21"/>
      <c r="AK149" s="21"/>
      <c r="AL149" s="21"/>
      <c r="AM149" s="21"/>
      <c r="AN149" s="21"/>
      <c r="AO149" s="21"/>
      <c r="AP149" s="21"/>
      <c r="AQ149" s="21"/>
      <c r="AR149" s="21"/>
      <c r="AS149" s="26"/>
      <c r="AT149" s="21">
        <f t="shared" si="126"/>
        <v>88.139297385620907</v>
      </c>
      <c r="AU149" s="143"/>
      <c r="AV149" s="22"/>
      <c r="AW149" s="49"/>
      <c r="AX149" s="14"/>
      <c r="BA149" s="15"/>
      <c r="BC149" s="37"/>
    </row>
    <row r="150" spans="1:55" s="16" customFormat="1" ht="16.5" customHeight="1" x14ac:dyDescent="0.2">
      <c r="A150" s="50">
        <v>6</v>
      </c>
      <c r="B150" s="71">
        <v>18101046</v>
      </c>
      <c r="C150" s="19" t="s">
        <v>186</v>
      </c>
      <c r="D150" s="1">
        <v>35</v>
      </c>
      <c r="E150" s="1">
        <f t="shared" si="112"/>
        <v>100</v>
      </c>
      <c r="F150" s="1">
        <v>25</v>
      </c>
      <c r="G150" s="21">
        <f t="shared" si="95"/>
        <v>89.285714285714292</v>
      </c>
      <c r="H150" s="1">
        <v>35</v>
      </c>
      <c r="I150" s="21">
        <f t="shared" si="113"/>
        <v>100</v>
      </c>
      <c r="J150" s="1">
        <v>34</v>
      </c>
      <c r="K150" s="21">
        <f t="shared" si="111"/>
        <v>97.142857142857139</v>
      </c>
      <c r="L150" s="1">
        <v>25</v>
      </c>
      <c r="M150" s="21">
        <f t="shared" si="114"/>
        <v>92.592592592592595</v>
      </c>
      <c r="N150" s="1">
        <v>33</v>
      </c>
      <c r="O150" s="21">
        <f t="shared" si="115"/>
        <v>97.058823529411768</v>
      </c>
      <c r="P150" s="1">
        <v>24</v>
      </c>
      <c r="Q150" s="21">
        <f t="shared" si="116"/>
        <v>85.714285714285708</v>
      </c>
      <c r="R150" s="1">
        <v>23</v>
      </c>
      <c r="S150" s="21">
        <f t="shared" si="117"/>
        <v>65.714285714285708</v>
      </c>
      <c r="T150" s="1">
        <v>19</v>
      </c>
      <c r="U150" s="21">
        <f>T150/(35-8)*100</f>
        <v>70.370370370370367</v>
      </c>
      <c r="V150" s="1">
        <v>19</v>
      </c>
      <c r="W150" s="21">
        <f t="shared" si="119"/>
        <v>67.857142857142861</v>
      </c>
      <c r="X150" s="1">
        <v>27</v>
      </c>
      <c r="Y150" s="21">
        <f t="shared" si="120"/>
        <v>77.142857142857153</v>
      </c>
      <c r="Z150" s="21">
        <v>12</v>
      </c>
      <c r="AA150" s="21">
        <f>Z150/(35-16)*100</f>
        <v>63.157894736842103</v>
      </c>
      <c r="AB150" s="21" t="s">
        <v>452</v>
      </c>
      <c r="AC150" s="21"/>
      <c r="AD150" s="21">
        <v>14</v>
      </c>
      <c r="AE150" s="21">
        <f t="shared" si="123"/>
        <v>40</v>
      </c>
      <c r="AF150" s="21">
        <v>21</v>
      </c>
      <c r="AG150" s="21">
        <f t="shared" si="124"/>
        <v>75</v>
      </c>
      <c r="AH150" s="21">
        <v>18</v>
      </c>
      <c r="AI150" s="21">
        <f t="shared" si="125"/>
        <v>60</v>
      </c>
      <c r="AJ150" s="21"/>
      <c r="AK150" s="21"/>
      <c r="AL150" s="21"/>
      <c r="AM150" s="21"/>
      <c r="AN150" s="21"/>
      <c r="AO150" s="21"/>
      <c r="AP150" s="21"/>
      <c r="AQ150" s="21"/>
      <c r="AR150" s="21"/>
      <c r="AS150" s="26"/>
      <c r="AT150" s="21">
        <f t="shared" si="126"/>
        <v>78.73578827242396</v>
      </c>
      <c r="AU150" s="143"/>
      <c r="AV150" s="22"/>
      <c r="AW150" s="49"/>
      <c r="AX150" s="14"/>
      <c r="BA150" s="15"/>
      <c r="BC150" s="37"/>
    </row>
    <row r="151" spans="1:55" s="16" customFormat="1" ht="16.5" customHeight="1" x14ac:dyDescent="0.2">
      <c r="A151" s="50">
        <v>7</v>
      </c>
      <c r="B151" s="71">
        <v>18101181</v>
      </c>
      <c r="C151" s="19" t="s">
        <v>187</v>
      </c>
      <c r="D151" s="1">
        <v>35</v>
      </c>
      <c r="E151" s="1">
        <f t="shared" si="112"/>
        <v>100</v>
      </c>
      <c r="F151" s="1">
        <v>25</v>
      </c>
      <c r="G151" s="21">
        <f t="shared" si="95"/>
        <v>89.285714285714292</v>
      </c>
      <c r="H151" s="1">
        <v>34</v>
      </c>
      <c r="I151" s="21">
        <f t="shared" si="113"/>
        <v>97.142857142857139</v>
      </c>
      <c r="J151" s="1">
        <v>35</v>
      </c>
      <c r="K151" s="21">
        <f t="shared" si="111"/>
        <v>100</v>
      </c>
      <c r="L151" s="1">
        <v>26</v>
      </c>
      <c r="M151" s="21">
        <f t="shared" si="114"/>
        <v>96.296296296296291</v>
      </c>
      <c r="N151" s="1">
        <v>33</v>
      </c>
      <c r="O151" s="21">
        <f t="shared" si="115"/>
        <v>97.058823529411768</v>
      </c>
      <c r="P151" s="1">
        <v>26</v>
      </c>
      <c r="Q151" s="21">
        <f t="shared" si="116"/>
        <v>92.857142857142861</v>
      </c>
      <c r="R151" s="1">
        <v>35</v>
      </c>
      <c r="S151" s="21">
        <f t="shared" si="117"/>
        <v>100</v>
      </c>
      <c r="T151" s="1">
        <v>32</v>
      </c>
      <c r="U151" s="21">
        <f t="shared" si="118"/>
        <v>91.428571428571431</v>
      </c>
      <c r="V151" s="1">
        <v>26</v>
      </c>
      <c r="W151" s="21">
        <f t="shared" si="119"/>
        <v>92.857142857142861</v>
      </c>
      <c r="X151" s="1">
        <v>34</v>
      </c>
      <c r="Y151" s="21">
        <f t="shared" si="120"/>
        <v>97.142857142857139</v>
      </c>
      <c r="Z151" s="21">
        <v>35</v>
      </c>
      <c r="AA151" s="21">
        <f t="shared" si="121"/>
        <v>100</v>
      </c>
      <c r="AB151" s="21">
        <v>27</v>
      </c>
      <c r="AC151" s="21">
        <f t="shared" si="122"/>
        <v>96.428571428571431</v>
      </c>
      <c r="AD151" s="21">
        <v>32</v>
      </c>
      <c r="AE151" s="21">
        <f t="shared" si="123"/>
        <v>91.428571428571431</v>
      </c>
      <c r="AF151" s="21">
        <v>26</v>
      </c>
      <c r="AG151" s="21">
        <f t="shared" si="124"/>
        <v>92.857142857142861</v>
      </c>
      <c r="AH151" s="21">
        <v>30</v>
      </c>
      <c r="AI151" s="21">
        <f t="shared" si="125"/>
        <v>100</v>
      </c>
      <c r="AJ151" s="21"/>
      <c r="AK151" s="21"/>
      <c r="AL151" s="21"/>
      <c r="AM151" s="21"/>
      <c r="AN151" s="21"/>
      <c r="AO151" s="21"/>
      <c r="AP151" s="21"/>
      <c r="AQ151" s="21"/>
      <c r="AR151" s="21"/>
      <c r="AS151" s="26"/>
      <c r="AT151" s="21">
        <f t="shared" si="126"/>
        <v>95.923980703392459</v>
      </c>
      <c r="AU151" s="143"/>
      <c r="AV151" s="22"/>
      <c r="AW151" s="49"/>
      <c r="AX151" s="14"/>
      <c r="BA151" s="15"/>
      <c r="BC151" s="37"/>
    </row>
    <row r="152" spans="1:55" s="16" customFormat="1" ht="16.5" customHeight="1" x14ac:dyDescent="0.2">
      <c r="A152" s="50">
        <v>8</v>
      </c>
      <c r="B152" s="71">
        <v>18101171</v>
      </c>
      <c r="C152" s="69" t="s">
        <v>188</v>
      </c>
      <c r="D152" s="1">
        <v>35</v>
      </c>
      <c r="E152" s="1">
        <f t="shared" si="112"/>
        <v>100</v>
      </c>
      <c r="F152" s="1">
        <v>26</v>
      </c>
      <c r="G152" s="21">
        <f t="shared" si="95"/>
        <v>92.857142857142861</v>
      </c>
      <c r="H152" s="1">
        <v>30</v>
      </c>
      <c r="I152" s="21">
        <f t="shared" si="113"/>
        <v>85.714285714285708</v>
      </c>
      <c r="J152" s="1">
        <v>35</v>
      </c>
      <c r="K152" s="21">
        <f t="shared" si="111"/>
        <v>100</v>
      </c>
      <c r="L152" s="1">
        <v>25</v>
      </c>
      <c r="M152" s="21">
        <f t="shared" si="114"/>
        <v>92.592592592592595</v>
      </c>
      <c r="N152" s="1">
        <v>32</v>
      </c>
      <c r="O152" s="21">
        <f t="shared" si="115"/>
        <v>94.117647058823522</v>
      </c>
      <c r="P152" s="1">
        <v>25</v>
      </c>
      <c r="Q152" s="21">
        <f t="shared" si="116"/>
        <v>89.285714285714292</v>
      </c>
      <c r="R152" s="1">
        <v>33</v>
      </c>
      <c r="S152" s="21">
        <f t="shared" si="117"/>
        <v>94.285714285714278</v>
      </c>
      <c r="T152" s="1">
        <v>32</v>
      </c>
      <c r="U152" s="21">
        <f t="shared" si="118"/>
        <v>91.428571428571431</v>
      </c>
      <c r="V152" s="1">
        <v>27</v>
      </c>
      <c r="W152" s="21">
        <f t="shared" si="119"/>
        <v>96.428571428571431</v>
      </c>
      <c r="X152" s="1">
        <f>26+1</f>
        <v>27</v>
      </c>
      <c r="Y152" s="21">
        <f t="shared" si="120"/>
        <v>77.142857142857153</v>
      </c>
      <c r="Z152" s="21">
        <v>32</v>
      </c>
      <c r="AA152" s="21">
        <f t="shared" si="121"/>
        <v>91.428571428571431</v>
      </c>
      <c r="AB152" s="21">
        <v>22</v>
      </c>
      <c r="AC152" s="21">
        <f t="shared" si="122"/>
        <v>78.571428571428569</v>
      </c>
      <c r="AD152" s="21">
        <f>28+1</f>
        <v>29</v>
      </c>
      <c r="AE152" s="21">
        <f t="shared" si="123"/>
        <v>82.857142857142861</v>
      </c>
      <c r="AF152" s="21">
        <v>19</v>
      </c>
      <c r="AG152" s="21">
        <f t="shared" si="124"/>
        <v>67.857142857142861</v>
      </c>
      <c r="AH152" s="21">
        <v>30</v>
      </c>
      <c r="AI152" s="21">
        <f t="shared" si="125"/>
        <v>100</v>
      </c>
      <c r="AJ152" s="21"/>
      <c r="AK152" s="21"/>
      <c r="AL152" s="21"/>
      <c r="AM152" s="21"/>
      <c r="AN152" s="21"/>
      <c r="AO152" s="21"/>
      <c r="AP152" s="21"/>
      <c r="AQ152" s="21"/>
      <c r="AR152" s="21"/>
      <c r="AS152" s="26"/>
      <c r="AT152" s="21">
        <f t="shared" si="126"/>
        <v>89.660461406784947</v>
      </c>
      <c r="AU152" s="143"/>
      <c r="AV152" s="22"/>
      <c r="AW152" s="49"/>
      <c r="AX152" s="14"/>
      <c r="BA152" s="15"/>
      <c r="BC152" s="37"/>
    </row>
    <row r="153" spans="1:55" s="16" customFormat="1" ht="16.5" customHeight="1" x14ac:dyDescent="0.2">
      <c r="A153" s="50">
        <v>9</v>
      </c>
      <c r="B153" s="71">
        <v>18108016</v>
      </c>
      <c r="C153" s="19" t="s">
        <v>189</v>
      </c>
      <c r="D153" s="1">
        <v>35</v>
      </c>
      <c r="E153" s="1">
        <f t="shared" si="112"/>
        <v>100</v>
      </c>
      <c r="F153" s="1">
        <v>28</v>
      </c>
      <c r="G153" s="21">
        <f t="shared" si="95"/>
        <v>100</v>
      </c>
      <c r="H153" s="1">
        <v>35</v>
      </c>
      <c r="I153" s="21">
        <f t="shared" si="113"/>
        <v>100</v>
      </c>
      <c r="J153" s="1">
        <v>35</v>
      </c>
      <c r="K153" s="21">
        <f t="shared" si="111"/>
        <v>100</v>
      </c>
      <c r="L153" s="1">
        <v>27</v>
      </c>
      <c r="M153" s="21">
        <f t="shared" si="114"/>
        <v>100</v>
      </c>
      <c r="N153" s="1">
        <v>33</v>
      </c>
      <c r="O153" s="21">
        <f t="shared" si="115"/>
        <v>97.058823529411768</v>
      </c>
      <c r="P153" s="1">
        <v>22</v>
      </c>
      <c r="Q153" s="21">
        <f t="shared" si="116"/>
        <v>78.571428571428569</v>
      </c>
      <c r="R153" s="1">
        <v>35</v>
      </c>
      <c r="S153" s="21">
        <f t="shared" si="117"/>
        <v>100</v>
      </c>
      <c r="T153" s="1">
        <v>35</v>
      </c>
      <c r="U153" s="21">
        <f t="shared" si="118"/>
        <v>100</v>
      </c>
      <c r="V153" s="1">
        <v>28</v>
      </c>
      <c r="W153" s="21">
        <f t="shared" si="119"/>
        <v>100</v>
      </c>
      <c r="X153" s="1">
        <v>32</v>
      </c>
      <c r="Y153" s="21">
        <f t="shared" si="120"/>
        <v>91.428571428571431</v>
      </c>
      <c r="Z153" s="21">
        <v>35</v>
      </c>
      <c r="AA153" s="21">
        <f t="shared" si="121"/>
        <v>100</v>
      </c>
      <c r="AB153" s="21">
        <v>28</v>
      </c>
      <c r="AC153" s="21">
        <f t="shared" si="122"/>
        <v>100</v>
      </c>
      <c r="AD153" s="21">
        <v>35</v>
      </c>
      <c r="AE153" s="21">
        <f t="shared" si="123"/>
        <v>100</v>
      </c>
      <c r="AF153" s="21">
        <v>26</v>
      </c>
      <c r="AG153" s="21">
        <f t="shared" si="124"/>
        <v>92.857142857142861</v>
      </c>
      <c r="AH153" s="21">
        <v>30</v>
      </c>
      <c r="AI153" s="21">
        <f t="shared" si="125"/>
        <v>100</v>
      </c>
      <c r="AJ153" s="21"/>
      <c r="AK153" s="21"/>
      <c r="AL153" s="21"/>
      <c r="AM153" s="21"/>
      <c r="AN153" s="21"/>
      <c r="AO153" s="21"/>
      <c r="AP153" s="21"/>
      <c r="AQ153" s="21"/>
      <c r="AR153" s="21"/>
      <c r="AS153" s="26"/>
      <c r="AT153" s="21">
        <f t="shared" si="126"/>
        <v>97.494747899159663</v>
      </c>
      <c r="AU153" s="143"/>
      <c r="AV153" s="22"/>
      <c r="AW153" s="49"/>
      <c r="AX153" s="14"/>
      <c r="BA153" s="15"/>
      <c r="BC153" s="37"/>
    </row>
    <row r="154" spans="1:55" s="16" customFormat="1" ht="16.5" customHeight="1" x14ac:dyDescent="0.2">
      <c r="A154" s="50">
        <v>10</v>
      </c>
      <c r="B154" s="71">
        <v>18101058</v>
      </c>
      <c r="C154" s="19" t="s">
        <v>190</v>
      </c>
      <c r="D154" s="1">
        <v>35</v>
      </c>
      <c r="E154" s="1">
        <f t="shared" si="112"/>
        <v>100</v>
      </c>
      <c r="F154" s="1">
        <v>21</v>
      </c>
      <c r="G154" s="21">
        <f t="shared" si="95"/>
        <v>75</v>
      </c>
      <c r="H154" s="1">
        <v>26</v>
      </c>
      <c r="I154" s="21">
        <f t="shared" si="113"/>
        <v>74.285714285714292</v>
      </c>
      <c r="J154" s="1">
        <f>20+1</f>
        <v>21</v>
      </c>
      <c r="K154" s="21">
        <f t="shared" si="111"/>
        <v>60</v>
      </c>
      <c r="L154" s="1">
        <v>15</v>
      </c>
      <c r="M154" s="21">
        <f t="shared" si="114"/>
        <v>55.555555555555557</v>
      </c>
      <c r="N154" s="1">
        <v>20</v>
      </c>
      <c r="O154" s="21">
        <f t="shared" si="115"/>
        <v>58.82352941176471</v>
      </c>
      <c r="P154" s="1">
        <v>21</v>
      </c>
      <c r="Q154" s="21">
        <f t="shared" si="116"/>
        <v>75</v>
      </c>
      <c r="R154" s="1">
        <v>27</v>
      </c>
      <c r="S154" s="21">
        <f t="shared" si="117"/>
        <v>77.142857142857153</v>
      </c>
      <c r="T154" s="1">
        <v>26</v>
      </c>
      <c r="U154" s="21">
        <f t="shared" si="118"/>
        <v>74.285714285714292</v>
      </c>
      <c r="V154" s="1">
        <v>18</v>
      </c>
      <c r="W154" s="21">
        <f t="shared" si="119"/>
        <v>64.285714285714292</v>
      </c>
      <c r="X154" s="1">
        <f>28+1</f>
        <v>29</v>
      </c>
      <c r="Y154" s="21">
        <f t="shared" si="120"/>
        <v>82.857142857142861</v>
      </c>
      <c r="Z154" s="21">
        <v>26</v>
      </c>
      <c r="AA154" s="21">
        <f>Z154/(35-6)*100</f>
        <v>89.65517241379311</v>
      </c>
      <c r="AB154" s="21">
        <v>24</v>
      </c>
      <c r="AC154" s="21">
        <f t="shared" si="122"/>
        <v>85.714285714285708</v>
      </c>
      <c r="AD154" s="21">
        <v>27</v>
      </c>
      <c r="AE154" s="21">
        <f t="shared" si="123"/>
        <v>77.142857142857153</v>
      </c>
      <c r="AF154" s="21">
        <f>17+3</f>
        <v>20</v>
      </c>
      <c r="AG154" s="21">
        <f t="shared" si="124"/>
        <v>71.428571428571431</v>
      </c>
      <c r="AH154" s="21">
        <f>25+2</f>
        <v>27</v>
      </c>
      <c r="AI154" s="21">
        <f t="shared" si="125"/>
        <v>90</v>
      </c>
      <c r="AJ154" s="21"/>
      <c r="AK154" s="21"/>
      <c r="AL154" s="21"/>
      <c r="AM154" s="21"/>
      <c r="AN154" s="21"/>
      <c r="AO154" s="21"/>
      <c r="AP154" s="21"/>
      <c r="AQ154" s="21"/>
      <c r="AR154" s="21"/>
      <c r="AS154" s="26"/>
      <c r="AT154" s="21">
        <f t="shared" si="126"/>
        <v>75.698569657748152</v>
      </c>
      <c r="AU154" s="143"/>
      <c r="AV154" s="22"/>
      <c r="AW154" s="49"/>
      <c r="AX154" s="14"/>
      <c r="BA154" s="15"/>
      <c r="BC154" s="37"/>
    </row>
    <row r="155" spans="1:55" s="16" customFormat="1" ht="16.5" customHeight="1" x14ac:dyDescent="0.2">
      <c r="A155" s="50">
        <v>11</v>
      </c>
      <c r="B155" s="71">
        <v>18101101</v>
      </c>
      <c r="C155" s="69" t="s">
        <v>191</v>
      </c>
      <c r="D155" s="1">
        <v>35</v>
      </c>
      <c r="E155" s="1">
        <f t="shared" si="112"/>
        <v>100</v>
      </c>
      <c r="F155" s="1">
        <v>27</v>
      </c>
      <c r="G155" s="21">
        <f t="shared" si="95"/>
        <v>96.428571428571431</v>
      </c>
      <c r="H155" s="1">
        <v>32</v>
      </c>
      <c r="I155" s="21">
        <f t="shared" si="113"/>
        <v>91.428571428571431</v>
      </c>
      <c r="J155" s="1">
        <v>35</v>
      </c>
      <c r="K155" s="21">
        <f t="shared" si="111"/>
        <v>100</v>
      </c>
      <c r="L155" s="1">
        <v>26</v>
      </c>
      <c r="M155" s="21">
        <f t="shared" si="114"/>
        <v>96.296296296296291</v>
      </c>
      <c r="N155" s="1">
        <v>34</v>
      </c>
      <c r="O155" s="21">
        <f t="shared" si="115"/>
        <v>100</v>
      </c>
      <c r="P155" s="1">
        <v>27</v>
      </c>
      <c r="Q155" s="21">
        <f t="shared" si="116"/>
        <v>96.428571428571431</v>
      </c>
      <c r="R155" s="1">
        <v>34</v>
      </c>
      <c r="S155" s="21">
        <f t="shared" si="117"/>
        <v>97.142857142857139</v>
      </c>
      <c r="T155" s="1">
        <v>35</v>
      </c>
      <c r="U155" s="21">
        <f t="shared" si="118"/>
        <v>100</v>
      </c>
      <c r="V155" s="1">
        <v>24</v>
      </c>
      <c r="W155" s="21">
        <f t="shared" si="119"/>
        <v>85.714285714285708</v>
      </c>
      <c r="X155" s="1">
        <v>35</v>
      </c>
      <c r="Y155" s="21">
        <f t="shared" si="120"/>
        <v>100</v>
      </c>
      <c r="Z155" s="21">
        <v>34</v>
      </c>
      <c r="AA155" s="21">
        <f t="shared" si="121"/>
        <v>97.142857142857139</v>
      </c>
      <c r="AB155" s="21">
        <v>28</v>
      </c>
      <c r="AC155" s="21">
        <f t="shared" si="122"/>
        <v>100</v>
      </c>
      <c r="AD155" s="21">
        <v>33</v>
      </c>
      <c r="AE155" s="21">
        <f t="shared" si="123"/>
        <v>94.285714285714278</v>
      </c>
      <c r="AF155" s="21">
        <v>27</v>
      </c>
      <c r="AG155" s="21">
        <f t="shared" si="124"/>
        <v>96.428571428571431</v>
      </c>
      <c r="AH155" s="21">
        <v>30</v>
      </c>
      <c r="AI155" s="21">
        <f t="shared" si="125"/>
        <v>100</v>
      </c>
      <c r="AJ155" s="21"/>
      <c r="AK155" s="21"/>
      <c r="AL155" s="21"/>
      <c r="AM155" s="21"/>
      <c r="AN155" s="21"/>
      <c r="AO155" s="21"/>
      <c r="AP155" s="21"/>
      <c r="AQ155" s="21"/>
      <c r="AR155" s="21"/>
      <c r="AS155" s="26"/>
      <c r="AT155" s="21">
        <f t="shared" si="126"/>
        <v>96.956018518518519</v>
      </c>
      <c r="AU155" s="143"/>
      <c r="AV155" s="22"/>
      <c r="AW155" s="49"/>
      <c r="AX155" s="14"/>
      <c r="BA155" s="15"/>
      <c r="BC155" s="37"/>
    </row>
    <row r="156" spans="1:55" s="16" customFormat="1" ht="16.5" customHeight="1" x14ac:dyDescent="0.2">
      <c r="A156" s="50">
        <v>12</v>
      </c>
      <c r="B156" s="71">
        <v>18101055</v>
      </c>
      <c r="C156" s="69" t="s">
        <v>192</v>
      </c>
      <c r="D156" s="1">
        <v>35</v>
      </c>
      <c r="E156" s="1">
        <f t="shared" si="112"/>
        <v>100</v>
      </c>
      <c r="F156" s="1">
        <v>28</v>
      </c>
      <c r="G156" s="21">
        <f t="shared" si="95"/>
        <v>100</v>
      </c>
      <c r="H156" s="1">
        <v>35</v>
      </c>
      <c r="I156" s="21">
        <f t="shared" si="113"/>
        <v>100</v>
      </c>
      <c r="J156" s="1">
        <v>35</v>
      </c>
      <c r="K156" s="21">
        <f t="shared" si="111"/>
        <v>100</v>
      </c>
      <c r="L156" s="1">
        <v>25</v>
      </c>
      <c r="M156" s="21">
        <f t="shared" si="114"/>
        <v>92.592592592592595</v>
      </c>
      <c r="N156" s="1">
        <v>31</v>
      </c>
      <c r="O156" s="21">
        <f t="shared" si="115"/>
        <v>91.17647058823529</v>
      </c>
      <c r="P156" s="1">
        <v>28</v>
      </c>
      <c r="Q156" s="21">
        <f t="shared" si="116"/>
        <v>100</v>
      </c>
      <c r="R156" s="1">
        <v>30</v>
      </c>
      <c r="S156" s="21">
        <f t="shared" si="117"/>
        <v>85.714285714285708</v>
      </c>
      <c r="T156" s="1">
        <v>2</v>
      </c>
      <c r="U156" s="21">
        <f>T156/(35-28)*100</f>
        <v>28.571428571428569</v>
      </c>
      <c r="V156" s="1" t="s">
        <v>452</v>
      </c>
      <c r="W156" s="21"/>
      <c r="X156" s="1" t="s">
        <v>452</v>
      </c>
      <c r="Y156" s="21"/>
      <c r="Z156" s="21">
        <v>20</v>
      </c>
      <c r="AA156" s="21">
        <f>Z156/(35-15)*100</f>
        <v>100</v>
      </c>
      <c r="AB156" s="21">
        <v>27</v>
      </c>
      <c r="AC156" s="21">
        <f t="shared" si="122"/>
        <v>96.428571428571431</v>
      </c>
      <c r="AD156" s="21">
        <v>23</v>
      </c>
      <c r="AE156" s="21">
        <f t="shared" si="123"/>
        <v>65.714285714285708</v>
      </c>
      <c r="AF156" s="21">
        <v>15</v>
      </c>
      <c r="AG156" s="21">
        <f t="shared" si="124"/>
        <v>53.571428571428569</v>
      </c>
      <c r="AH156" s="21">
        <v>14</v>
      </c>
      <c r="AI156" s="21">
        <f>AH156/(30-16)*100</f>
        <v>100</v>
      </c>
      <c r="AJ156" s="21"/>
      <c r="AK156" s="21"/>
      <c r="AL156" s="21"/>
      <c r="AM156" s="21"/>
      <c r="AN156" s="21"/>
      <c r="AO156" s="21"/>
      <c r="AP156" s="21"/>
      <c r="AQ156" s="21"/>
      <c r="AR156" s="21"/>
      <c r="AS156" s="26"/>
      <c r="AT156" s="21">
        <f t="shared" si="126"/>
        <v>86.697790227201978</v>
      </c>
      <c r="AU156" s="143"/>
      <c r="AV156" s="22"/>
      <c r="AW156" s="49"/>
      <c r="AX156" s="14"/>
      <c r="BA156" s="15"/>
      <c r="BC156" s="37"/>
    </row>
    <row r="157" spans="1:55" s="16" customFormat="1" ht="16.5" customHeight="1" x14ac:dyDescent="0.2">
      <c r="A157" s="50">
        <v>13</v>
      </c>
      <c r="B157" s="71">
        <v>18102019</v>
      </c>
      <c r="C157" s="69" t="s">
        <v>193</v>
      </c>
      <c r="D157" s="1">
        <v>35</v>
      </c>
      <c r="E157" s="1">
        <f t="shared" si="112"/>
        <v>100</v>
      </c>
      <c r="F157" s="1">
        <v>28</v>
      </c>
      <c r="G157" s="21">
        <f t="shared" si="95"/>
        <v>100</v>
      </c>
      <c r="H157" s="1">
        <v>34</v>
      </c>
      <c r="I157" s="21">
        <f t="shared" si="113"/>
        <v>97.142857142857139</v>
      </c>
      <c r="J157" s="1">
        <v>34</v>
      </c>
      <c r="K157" s="21">
        <f t="shared" si="111"/>
        <v>97.142857142857139</v>
      </c>
      <c r="L157" s="1">
        <v>23</v>
      </c>
      <c r="M157" s="21">
        <f t="shared" si="114"/>
        <v>85.18518518518519</v>
      </c>
      <c r="N157" s="1">
        <v>33</v>
      </c>
      <c r="O157" s="21">
        <f t="shared" si="115"/>
        <v>97.058823529411768</v>
      </c>
      <c r="P157" s="1">
        <v>23</v>
      </c>
      <c r="Q157" s="21">
        <f t="shared" si="116"/>
        <v>82.142857142857139</v>
      </c>
      <c r="R157" s="1">
        <v>31</v>
      </c>
      <c r="S157" s="21">
        <f t="shared" si="117"/>
        <v>88.571428571428569</v>
      </c>
      <c r="T157" s="1">
        <v>28</v>
      </c>
      <c r="U157" s="21">
        <f t="shared" si="118"/>
        <v>80</v>
      </c>
      <c r="V157" s="1">
        <v>24</v>
      </c>
      <c r="W157" s="21">
        <f t="shared" si="119"/>
        <v>85.714285714285708</v>
      </c>
      <c r="X157" s="1">
        <v>31</v>
      </c>
      <c r="Y157" s="21">
        <f t="shared" si="120"/>
        <v>88.571428571428569</v>
      </c>
      <c r="Z157" s="21">
        <v>32</v>
      </c>
      <c r="AA157" s="21">
        <f t="shared" si="121"/>
        <v>91.428571428571431</v>
      </c>
      <c r="AB157" s="21">
        <v>24</v>
      </c>
      <c r="AC157" s="21">
        <f t="shared" si="122"/>
        <v>85.714285714285708</v>
      </c>
      <c r="AD157" s="21">
        <v>26</v>
      </c>
      <c r="AE157" s="21">
        <f t="shared" si="123"/>
        <v>74.285714285714292</v>
      </c>
      <c r="AF157" s="21">
        <v>21</v>
      </c>
      <c r="AG157" s="21">
        <f t="shared" si="124"/>
        <v>75</v>
      </c>
      <c r="AH157" s="21">
        <v>29</v>
      </c>
      <c r="AI157" s="21">
        <f t="shared" si="125"/>
        <v>96.666666666666671</v>
      </c>
      <c r="AJ157" s="21"/>
      <c r="AK157" s="21"/>
      <c r="AL157" s="21"/>
      <c r="AM157" s="21"/>
      <c r="AN157" s="21"/>
      <c r="AO157" s="21"/>
      <c r="AP157" s="21"/>
      <c r="AQ157" s="21"/>
      <c r="AR157" s="21"/>
      <c r="AS157" s="26"/>
      <c r="AT157" s="21">
        <f t="shared" si="126"/>
        <v>89.039060068471827</v>
      </c>
      <c r="AU157" s="143"/>
      <c r="AV157" s="22"/>
      <c r="AW157" s="49"/>
      <c r="AX157" s="14"/>
      <c r="BA157" s="15"/>
      <c r="BC157" s="37"/>
    </row>
    <row r="158" spans="1:55" s="16" customFormat="1" ht="16.5" customHeight="1" x14ac:dyDescent="0.2">
      <c r="A158" s="50">
        <v>14</v>
      </c>
      <c r="B158" s="71">
        <v>18101102</v>
      </c>
      <c r="C158" s="69" t="s">
        <v>194</v>
      </c>
      <c r="D158" s="1">
        <v>35</v>
      </c>
      <c r="E158" s="1">
        <f t="shared" si="112"/>
        <v>100</v>
      </c>
      <c r="F158" s="1">
        <v>27</v>
      </c>
      <c r="G158" s="21">
        <f t="shared" ref="G158:G210" si="127">F158/28*100</f>
        <v>96.428571428571431</v>
      </c>
      <c r="H158" s="1">
        <v>34</v>
      </c>
      <c r="I158" s="21">
        <f t="shared" si="113"/>
        <v>97.142857142857139</v>
      </c>
      <c r="J158" s="1">
        <v>35</v>
      </c>
      <c r="K158" s="21">
        <f t="shared" si="111"/>
        <v>100</v>
      </c>
      <c r="L158" s="1">
        <v>26</v>
      </c>
      <c r="M158" s="21">
        <f t="shared" si="114"/>
        <v>96.296296296296291</v>
      </c>
      <c r="N158" s="1">
        <v>34</v>
      </c>
      <c r="O158" s="21">
        <f t="shared" si="115"/>
        <v>100</v>
      </c>
      <c r="P158" s="1">
        <v>25</v>
      </c>
      <c r="Q158" s="21">
        <f t="shared" si="116"/>
        <v>89.285714285714292</v>
      </c>
      <c r="R158" s="1">
        <v>35</v>
      </c>
      <c r="S158" s="21">
        <f t="shared" si="117"/>
        <v>100</v>
      </c>
      <c r="T158" s="1">
        <v>31</v>
      </c>
      <c r="U158" s="21">
        <f t="shared" si="118"/>
        <v>88.571428571428569</v>
      </c>
      <c r="V158" s="1">
        <v>27</v>
      </c>
      <c r="W158" s="21">
        <f t="shared" si="119"/>
        <v>96.428571428571431</v>
      </c>
      <c r="X158" s="1">
        <v>31</v>
      </c>
      <c r="Y158" s="21">
        <f t="shared" si="120"/>
        <v>88.571428571428569</v>
      </c>
      <c r="Z158" s="21">
        <v>31</v>
      </c>
      <c r="AA158" s="21">
        <f t="shared" si="121"/>
        <v>88.571428571428569</v>
      </c>
      <c r="AB158" s="21">
        <v>27</v>
      </c>
      <c r="AC158" s="21">
        <f t="shared" si="122"/>
        <v>96.428571428571431</v>
      </c>
      <c r="AD158" s="21">
        <v>27</v>
      </c>
      <c r="AE158" s="21">
        <f t="shared" si="123"/>
        <v>77.142857142857153</v>
      </c>
      <c r="AF158" s="21">
        <v>16</v>
      </c>
      <c r="AG158" s="21">
        <f t="shared" si="124"/>
        <v>57.142857142857139</v>
      </c>
      <c r="AH158" s="21">
        <v>30</v>
      </c>
      <c r="AI158" s="21">
        <f t="shared" si="125"/>
        <v>100</v>
      </c>
      <c r="AJ158" s="21"/>
      <c r="AK158" s="21"/>
      <c r="AL158" s="21"/>
      <c r="AM158" s="21"/>
      <c r="AN158" s="21"/>
      <c r="AO158" s="21"/>
      <c r="AP158" s="21"/>
      <c r="AQ158" s="21"/>
      <c r="AR158" s="21"/>
      <c r="AS158" s="26"/>
      <c r="AT158" s="21">
        <f t="shared" si="126"/>
        <v>92.000661375661366</v>
      </c>
      <c r="AU158" s="143"/>
      <c r="AV158" s="22"/>
      <c r="AW158" s="49"/>
      <c r="AX158" s="14"/>
      <c r="BA158" s="15"/>
      <c r="BC158" s="37"/>
    </row>
    <row r="159" spans="1:55" s="16" customFormat="1" ht="16.5" customHeight="1" x14ac:dyDescent="0.2">
      <c r="A159" s="50">
        <v>15</v>
      </c>
      <c r="B159" s="71">
        <v>18101051</v>
      </c>
      <c r="C159" s="19" t="s">
        <v>195</v>
      </c>
      <c r="D159" s="1">
        <v>35</v>
      </c>
      <c r="E159" s="1">
        <f t="shared" si="112"/>
        <v>100</v>
      </c>
      <c r="F159" s="1">
        <v>27</v>
      </c>
      <c r="G159" s="21">
        <f t="shared" si="127"/>
        <v>96.428571428571431</v>
      </c>
      <c r="H159" s="1">
        <v>33</v>
      </c>
      <c r="I159" s="21">
        <f t="shared" si="113"/>
        <v>94.285714285714278</v>
      </c>
      <c r="J159" s="1">
        <v>35</v>
      </c>
      <c r="K159" s="21">
        <f t="shared" si="111"/>
        <v>100</v>
      </c>
      <c r="L159" s="1">
        <v>27</v>
      </c>
      <c r="M159" s="21">
        <f t="shared" si="114"/>
        <v>100</v>
      </c>
      <c r="N159" s="1">
        <v>34</v>
      </c>
      <c r="O159" s="21">
        <f t="shared" si="115"/>
        <v>100</v>
      </c>
      <c r="P159" s="1">
        <v>28</v>
      </c>
      <c r="Q159" s="21">
        <f t="shared" si="116"/>
        <v>100</v>
      </c>
      <c r="R159" s="1">
        <v>35</v>
      </c>
      <c r="S159" s="21">
        <f t="shared" si="117"/>
        <v>100</v>
      </c>
      <c r="T159" s="1">
        <v>35</v>
      </c>
      <c r="U159" s="21">
        <f t="shared" si="118"/>
        <v>100</v>
      </c>
      <c r="V159" s="1">
        <v>27</v>
      </c>
      <c r="W159" s="21">
        <f t="shared" si="119"/>
        <v>96.428571428571431</v>
      </c>
      <c r="X159" s="1">
        <v>30</v>
      </c>
      <c r="Y159" s="21">
        <f t="shared" si="120"/>
        <v>85.714285714285708</v>
      </c>
      <c r="Z159" s="21">
        <v>34</v>
      </c>
      <c r="AA159" s="21">
        <f t="shared" si="121"/>
        <v>97.142857142857139</v>
      </c>
      <c r="AB159" s="21">
        <v>27</v>
      </c>
      <c r="AC159" s="21">
        <f t="shared" si="122"/>
        <v>96.428571428571431</v>
      </c>
      <c r="AD159" s="21">
        <v>28</v>
      </c>
      <c r="AE159" s="21">
        <f t="shared" si="123"/>
        <v>80</v>
      </c>
      <c r="AF159" s="21">
        <v>19</v>
      </c>
      <c r="AG159" s="21">
        <f t="shared" si="124"/>
        <v>67.857142857142861</v>
      </c>
      <c r="AH159" s="21">
        <v>30</v>
      </c>
      <c r="AI159" s="21">
        <f t="shared" si="125"/>
        <v>100</v>
      </c>
      <c r="AJ159" s="21"/>
      <c r="AK159" s="21"/>
      <c r="AL159" s="21"/>
      <c r="AM159" s="21"/>
      <c r="AN159" s="21"/>
      <c r="AO159" s="21"/>
      <c r="AP159" s="21"/>
      <c r="AQ159" s="21"/>
      <c r="AR159" s="21"/>
      <c r="AS159" s="26"/>
      <c r="AT159" s="21">
        <f t="shared" si="126"/>
        <v>94.642857142857139</v>
      </c>
      <c r="AU159" s="143"/>
      <c r="AV159" s="22"/>
      <c r="AW159" s="49"/>
      <c r="AX159" s="14"/>
      <c r="BA159" s="15"/>
      <c r="BC159" s="37"/>
    </row>
    <row r="160" spans="1:55" s="16" customFormat="1" ht="16.5" customHeight="1" x14ac:dyDescent="0.2">
      <c r="A160" s="50">
        <v>16</v>
      </c>
      <c r="B160" s="71">
        <v>18102007</v>
      </c>
      <c r="C160" s="69" t="s">
        <v>196</v>
      </c>
      <c r="D160" s="1">
        <v>35</v>
      </c>
      <c r="E160" s="1">
        <f t="shared" si="112"/>
        <v>100</v>
      </c>
      <c r="F160" s="1">
        <v>27</v>
      </c>
      <c r="G160" s="21">
        <f t="shared" si="127"/>
        <v>96.428571428571431</v>
      </c>
      <c r="H160" s="1">
        <v>27</v>
      </c>
      <c r="I160" s="21">
        <f>H160/(35-8)*100</f>
        <v>100</v>
      </c>
      <c r="J160" s="1">
        <v>32</v>
      </c>
      <c r="K160" s="21">
        <f t="shared" si="111"/>
        <v>91.428571428571431</v>
      </c>
      <c r="L160" s="1">
        <v>25</v>
      </c>
      <c r="M160" s="21">
        <f t="shared" si="114"/>
        <v>92.592592592592595</v>
      </c>
      <c r="N160" s="1">
        <v>27</v>
      </c>
      <c r="O160" s="21">
        <f>N160/(34-7)*100</f>
        <v>100</v>
      </c>
      <c r="P160" s="1">
        <v>25</v>
      </c>
      <c r="Q160" s="21">
        <f t="shared" si="116"/>
        <v>89.285714285714292</v>
      </c>
      <c r="R160" s="1">
        <v>27</v>
      </c>
      <c r="S160" s="21">
        <f t="shared" si="117"/>
        <v>77.142857142857153</v>
      </c>
      <c r="T160" s="1">
        <v>26</v>
      </c>
      <c r="U160" s="21">
        <f>T160/(35-8)*100</f>
        <v>96.296296296296291</v>
      </c>
      <c r="V160" s="1">
        <v>24</v>
      </c>
      <c r="W160" s="21">
        <f t="shared" si="119"/>
        <v>85.714285714285708</v>
      </c>
      <c r="X160" s="1">
        <v>22</v>
      </c>
      <c r="Y160" s="21">
        <f t="shared" si="120"/>
        <v>62.857142857142854</v>
      </c>
      <c r="Z160" s="21">
        <v>27</v>
      </c>
      <c r="AA160" s="21">
        <f t="shared" si="121"/>
        <v>77.142857142857153</v>
      </c>
      <c r="AB160" s="21">
        <v>26</v>
      </c>
      <c r="AC160" s="21">
        <f t="shared" si="122"/>
        <v>92.857142857142861</v>
      </c>
      <c r="AD160" s="21">
        <v>17</v>
      </c>
      <c r="AE160" s="21">
        <f t="shared" si="123"/>
        <v>48.571428571428569</v>
      </c>
      <c r="AF160" s="21">
        <v>20</v>
      </c>
      <c r="AG160" s="21">
        <f t="shared" si="124"/>
        <v>71.428571428571431</v>
      </c>
      <c r="AH160" s="21">
        <v>9</v>
      </c>
      <c r="AI160" s="21">
        <f t="shared" si="125"/>
        <v>30</v>
      </c>
      <c r="AJ160" s="21"/>
      <c r="AK160" s="21"/>
      <c r="AL160" s="21"/>
      <c r="AM160" s="21"/>
      <c r="AN160" s="21"/>
      <c r="AO160" s="21"/>
      <c r="AP160" s="21"/>
      <c r="AQ160" s="21"/>
      <c r="AR160" s="21"/>
      <c r="AS160" s="26"/>
      <c r="AT160" s="21">
        <f t="shared" si="126"/>
        <v>81.984126984126974</v>
      </c>
      <c r="AU160" s="143"/>
      <c r="AV160" s="22"/>
      <c r="AW160" s="49"/>
      <c r="AX160" s="14"/>
      <c r="BA160" s="15"/>
      <c r="BC160" s="37"/>
    </row>
    <row r="161" spans="1:55" s="16" customFormat="1" ht="16.5" customHeight="1" x14ac:dyDescent="0.2">
      <c r="A161" s="50">
        <v>17</v>
      </c>
      <c r="B161" s="71">
        <v>18101170</v>
      </c>
      <c r="C161" s="19" t="s">
        <v>197</v>
      </c>
      <c r="D161" s="1">
        <v>35</v>
      </c>
      <c r="E161" s="1">
        <f t="shared" si="112"/>
        <v>100</v>
      </c>
      <c r="F161" s="1">
        <v>26</v>
      </c>
      <c r="G161" s="21">
        <f t="shared" si="127"/>
        <v>92.857142857142861</v>
      </c>
      <c r="H161" s="1">
        <v>30</v>
      </c>
      <c r="I161" s="21">
        <f t="shared" si="113"/>
        <v>85.714285714285708</v>
      </c>
      <c r="J161" s="1">
        <v>28</v>
      </c>
      <c r="K161" s="21">
        <f t="shared" si="111"/>
        <v>80</v>
      </c>
      <c r="L161" s="1">
        <v>23</v>
      </c>
      <c r="M161" s="21">
        <f t="shared" si="114"/>
        <v>85.18518518518519</v>
      </c>
      <c r="N161" s="1">
        <v>28</v>
      </c>
      <c r="O161" s="21">
        <f t="shared" si="115"/>
        <v>82.35294117647058</v>
      </c>
      <c r="P161" s="1">
        <v>24</v>
      </c>
      <c r="Q161" s="21">
        <f t="shared" si="116"/>
        <v>85.714285714285708</v>
      </c>
      <c r="R161" s="1">
        <v>33</v>
      </c>
      <c r="S161" s="21">
        <f t="shared" si="117"/>
        <v>94.285714285714278</v>
      </c>
      <c r="T161" s="1">
        <v>32</v>
      </c>
      <c r="U161" s="21">
        <f t="shared" si="118"/>
        <v>91.428571428571431</v>
      </c>
      <c r="V161" s="1">
        <v>23</v>
      </c>
      <c r="W161" s="21">
        <f t="shared" si="119"/>
        <v>82.142857142857139</v>
      </c>
      <c r="X161" s="1">
        <v>28</v>
      </c>
      <c r="Y161" s="21">
        <f t="shared" si="120"/>
        <v>80</v>
      </c>
      <c r="Z161" s="21">
        <f>30+1</f>
        <v>31</v>
      </c>
      <c r="AA161" s="21">
        <f t="shared" si="121"/>
        <v>88.571428571428569</v>
      </c>
      <c r="AB161" s="21">
        <v>21</v>
      </c>
      <c r="AC161" s="21">
        <f t="shared" si="122"/>
        <v>75</v>
      </c>
      <c r="AD161" s="21">
        <v>25</v>
      </c>
      <c r="AE161" s="21">
        <f t="shared" si="123"/>
        <v>71.428571428571431</v>
      </c>
      <c r="AF161" s="21">
        <v>14</v>
      </c>
      <c r="AG161" s="21">
        <f t="shared" si="124"/>
        <v>50</v>
      </c>
      <c r="AH161" s="21">
        <v>23</v>
      </c>
      <c r="AI161" s="21">
        <f t="shared" si="125"/>
        <v>76.666666666666671</v>
      </c>
      <c r="AJ161" s="21"/>
      <c r="AK161" s="21"/>
      <c r="AL161" s="21"/>
      <c r="AM161" s="21"/>
      <c r="AN161" s="21"/>
      <c r="AO161" s="21"/>
      <c r="AP161" s="21"/>
      <c r="AQ161" s="21"/>
      <c r="AR161" s="21"/>
      <c r="AS161" s="26"/>
      <c r="AT161" s="21">
        <f t="shared" si="126"/>
        <v>82.584228135698723</v>
      </c>
      <c r="AU161" s="143"/>
      <c r="AV161" s="22"/>
      <c r="AW161" s="49"/>
      <c r="AX161" s="14"/>
      <c r="BA161" s="15"/>
      <c r="BC161" s="37"/>
    </row>
    <row r="162" spans="1:55" s="16" customFormat="1" ht="16.5" customHeight="1" x14ac:dyDescent="0.2">
      <c r="A162" s="50">
        <v>18</v>
      </c>
      <c r="B162" s="71">
        <v>18102059</v>
      </c>
      <c r="C162" s="19" t="s">
        <v>198</v>
      </c>
      <c r="D162" s="1">
        <v>35</v>
      </c>
      <c r="E162" s="1">
        <f t="shared" si="112"/>
        <v>100</v>
      </c>
      <c r="F162" s="1">
        <v>27</v>
      </c>
      <c r="G162" s="21">
        <f t="shared" si="127"/>
        <v>96.428571428571431</v>
      </c>
      <c r="H162" s="1">
        <v>33</v>
      </c>
      <c r="I162" s="21">
        <f t="shared" si="113"/>
        <v>94.285714285714278</v>
      </c>
      <c r="J162" s="1">
        <v>30</v>
      </c>
      <c r="K162" s="21">
        <f t="shared" si="111"/>
        <v>85.714285714285708</v>
      </c>
      <c r="L162" s="1">
        <v>24</v>
      </c>
      <c r="M162" s="21">
        <f t="shared" si="114"/>
        <v>88.888888888888886</v>
      </c>
      <c r="N162" s="1">
        <v>32</v>
      </c>
      <c r="O162" s="21">
        <f t="shared" si="115"/>
        <v>94.117647058823522</v>
      </c>
      <c r="P162" s="1">
        <v>25</v>
      </c>
      <c r="Q162" s="21">
        <f t="shared" si="116"/>
        <v>89.285714285714292</v>
      </c>
      <c r="R162" s="1">
        <v>33</v>
      </c>
      <c r="S162" s="21">
        <f t="shared" si="117"/>
        <v>94.285714285714278</v>
      </c>
      <c r="T162" s="1">
        <v>32</v>
      </c>
      <c r="U162" s="21">
        <f t="shared" si="118"/>
        <v>91.428571428571431</v>
      </c>
      <c r="V162" s="1">
        <v>27</v>
      </c>
      <c r="W162" s="21">
        <f t="shared" si="119"/>
        <v>96.428571428571431</v>
      </c>
      <c r="X162" s="1">
        <v>32</v>
      </c>
      <c r="Y162" s="21">
        <f t="shared" si="120"/>
        <v>91.428571428571431</v>
      </c>
      <c r="Z162" s="21">
        <v>29</v>
      </c>
      <c r="AA162" s="21">
        <f t="shared" si="121"/>
        <v>82.857142857142861</v>
      </c>
      <c r="AB162" s="21">
        <v>28</v>
      </c>
      <c r="AC162" s="21">
        <f t="shared" si="122"/>
        <v>100</v>
      </c>
      <c r="AD162" s="21">
        <v>29</v>
      </c>
      <c r="AE162" s="21">
        <f t="shared" si="123"/>
        <v>82.857142857142861</v>
      </c>
      <c r="AF162" s="21">
        <v>17</v>
      </c>
      <c r="AG162" s="21">
        <f t="shared" si="124"/>
        <v>60.714285714285708</v>
      </c>
      <c r="AH162" s="21">
        <v>29</v>
      </c>
      <c r="AI162" s="21">
        <f t="shared" si="125"/>
        <v>96.666666666666671</v>
      </c>
      <c r="AJ162" s="21"/>
      <c r="AK162" s="21"/>
      <c r="AL162" s="21"/>
      <c r="AM162" s="21"/>
      <c r="AN162" s="21"/>
      <c r="AO162" s="21"/>
      <c r="AP162" s="21"/>
      <c r="AQ162" s="21"/>
      <c r="AR162" s="21"/>
      <c r="AS162" s="26"/>
      <c r="AT162" s="21">
        <f t="shared" si="126"/>
        <v>90.336718020541539</v>
      </c>
      <c r="AU162" s="143"/>
      <c r="AV162" s="22"/>
      <c r="AW162" s="49"/>
      <c r="AX162" s="14"/>
      <c r="BA162" s="15"/>
      <c r="BC162" s="37"/>
    </row>
    <row r="163" spans="1:55" s="16" customFormat="1" ht="16.5" customHeight="1" x14ac:dyDescent="0.2">
      <c r="A163" s="50">
        <v>19</v>
      </c>
      <c r="B163" s="71">
        <v>18103020</v>
      </c>
      <c r="C163" s="19" t="s">
        <v>199</v>
      </c>
      <c r="D163" s="1">
        <v>35</v>
      </c>
      <c r="E163" s="1">
        <f t="shared" si="112"/>
        <v>100</v>
      </c>
      <c r="F163" s="1">
        <v>28</v>
      </c>
      <c r="G163" s="21">
        <f t="shared" si="127"/>
        <v>100</v>
      </c>
      <c r="H163" s="1">
        <v>31</v>
      </c>
      <c r="I163" s="21">
        <f>H163/(35-1)*100</f>
        <v>91.17647058823529</v>
      </c>
      <c r="J163" s="1">
        <v>33</v>
      </c>
      <c r="K163" s="21">
        <f t="shared" si="111"/>
        <v>94.285714285714278</v>
      </c>
      <c r="L163" s="1">
        <v>27</v>
      </c>
      <c r="M163" s="21">
        <f t="shared" si="114"/>
        <v>100</v>
      </c>
      <c r="N163" s="1">
        <f>31+1</f>
        <v>32</v>
      </c>
      <c r="O163" s="21">
        <f t="shared" si="115"/>
        <v>94.117647058823522</v>
      </c>
      <c r="P163" s="1">
        <v>27</v>
      </c>
      <c r="Q163" s="21">
        <f t="shared" si="116"/>
        <v>96.428571428571431</v>
      </c>
      <c r="R163" s="1">
        <v>32</v>
      </c>
      <c r="S163" s="21">
        <f t="shared" si="117"/>
        <v>91.428571428571431</v>
      </c>
      <c r="T163" s="1">
        <v>29</v>
      </c>
      <c r="U163" s="21">
        <f t="shared" si="118"/>
        <v>82.857142857142861</v>
      </c>
      <c r="V163" s="1">
        <v>26</v>
      </c>
      <c r="W163" s="21">
        <f t="shared" si="119"/>
        <v>92.857142857142861</v>
      </c>
      <c r="X163" s="1">
        <v>30</v>
      </c>
      <c r="Y163" s="21">
        <f t="shared" si="120"/>
        <v>85.714285714285708</v>
      </c>
      <c r="Z163" s="21">
        <v>33</v>
      </c>
      <c r="AA163" s="21">
        <f t="shared" si="121"/>
        <v>94.285714285714278</v>
      </c>
      <c r="AB163" s="21">
        <v>27</v>
      </c>
      <c r="AC163" s="21">
        <f t="shared" si="122"/>
        <v>96.428571428571431</v>
      </c>
      <c r="AD163" s="21">
        <v>32</v>
      </c>
      <c r="AE163" s="21">
        <f t="shared" si="123"/>
        <v>91.428571428571431</v>
      </c>
      <c r="AF163" s="21">
        <v>25</v>
      </c>
      <c r="AG163" s="21">
        <f t="shared" si="124"/>
        <v>89.285714285714292</v>
      </c>
      <c r="AH163" s="21">
        <v>30</v>
      </c>
      <c r="AI163" s="21">
        <f t="shared" si="125"/>
        <v>100</v>
      </c>
      <c r="AJ163" s="21"/>
      <c r="AK163" s="21"/>
      <c r="AL163" s="21"/>
      <c r="AM163" s="21"/>
      <c r="AN163" s="21"/>
      <c r="AO163" s="21"/>
      <c r="AP163" s="21"/>
      <c r="AQ163" s="21"/>
      <c r="AR163" s="21"/>
      <c r="AS163" s="26"/>
      <c r="AT163" s="21">
        <f t="shared" si="126"/>
        <v>93.768382352941174</v>
      </c>
      <c r="AU163" s="143"/>
      <c r="AV163" s="22"/>
      <c r="AW163" s="49"/>
      <c r="AX163" s="14"/>
      <c r="BA163" s="15"/>
      <c r="BC163" s="37"/>
    </row>
    <row r="164" spans="1:55" s="16" customFormat="1" ht="16.5" customHeight="1" x14ac:dyDescent="0.2">
      <c r="A164" s="50">
        <v>20</v>
      </c>
      <c r="B164" s="71">
        <v>18101172</v>
      </c>
      <c r="C164" s="19" t="s">
        <v>200</v>
      </c>
      <c r="D164" s="1">
        <v>35</v>
      </c>
      <c r="E164" s="1">
        <f t="shared" si="112"/>
        <v>100</v>
      </c>
      <c r="F164" s="1">
        <v>27</v>
      </c>
      <c r="G164" s="21">
        <f t="shared" si="127"/>
        <v>96.428571428571431</v>
      </c>
      <c r="H164" s="1">
        <v>30</v>
      </c>
      <c r="I164" s="21">
        <f t="shared" si="113"/>
        <v>85.714285714285708</v>
      </c>
      <c r="J164" s="1">
        <v>22</v>
      </c>
      <c r="K164" s="21">
        <f t="shared" si="111"/>
        <v>62.857142857142854</v>
      </c>
      <c r="L164" s="1">
        <v>22</v>
      </c>
      <c r="M164" s="21">
        <f t="shared" si="114"/>
        <v>81.481481481481481</v>
      </c>
      <c r="N164" s="1">
        <v>33</v>
      </c>
      <c r="O164" s="21">
        <f t="shared" si="115"/>
        <v>97.058823529411768</v>
      </c>
      <c r="P164" s="1">
        <v>22</v>
      </c>
      <c r="Q164" s="21">
        <f t="shared" si="116"/>
        <v>78.571428571428569</v>
      </c>
      <c r="R164" s="1">
        <v>31</v>
      </c>
      <c r="S164" s="21">
        <f t="shared" si="117"/>
        <v>88.571428571428569</v>
      </c>
      <c r="T164" s="1">
        <v>27</v>
      </c>
      <c r="U164" s="21">
        <f t="shared" si="118"/>
        <v>77.142857142857153</v>
      </c>
      <c r="V164" s="1">
        <v>24</v>
      </c>
      <c r="W164" s="21">
        <f t="shared" si="119"/>
        <v>85.714285714285708</v>
      </c>
      <c r="X164" s="1">
        <v>29</v>
      </c>
      <c r="Y164" s="21">
        <f t="shared" si="120"/>
        <v>82.857142857142861</v>
      </c>
      <c r="Z164" s="21">
        <v>31</v>
      </c>
      <c r="AA164" s="21">
        <f t="shared" si="121"/>
        <v>88.571428571428569</v>
      </c>
      <c r="AB164" s="21">
        <v>23</v>
      </c>
      <c r="AC164" s="21">
        <f t="shared" si="122"/>
        <v>82.142857142857139</v>
      </c>
      <c r="AD164" s="21">
        <v>22</v>
      </c>
      <c r="AE164" s="21">
        <f t="shared" si="123"/>
        <v>62.857142857142854</v>
      </c>
      <c r="AF164" s="21">
        <v>23</v>
      </c>
      <c r="AG164" s="21">
        <f t="shared" si="124"/>
        <v>82.142857142857139</v>
      </c>
      <c r="AH164" s="21">
        <v>25</v>
      </c>
      <c r="AI164" s="21">
        <f t="shared" si="125"/>
        <v>83.333333333333343</v>
      </c>
      <c r="AJ164" s="21"/>
      <c r="AK164" s="21"/>
      <c r="AL164" s="21"/>
      <c r="AM164" s="21"/>
      <c r="AN164" s="21"/>
      <c r="AO164" s="21"/>
      <c r="AP164" s="21"/>
      <c r="AQ164" s="21"/>
      <c r="AR164" s="21"/>
      <c r="AS164" s="26"/>
      <c r="AT164" s="21">
        <f t="shared" si="126"/>
        <v>83.465316682228448</v>
      </c>
      <c r="AU164" s="143"/>
      <c r="AV164" s="22"/>
      <c r="AW164" s="49"/>
      <c r="AX164" s="14"/>
      <c r="BA164" s="15"/>
      <c r="BC164" s="37"/>
    </row>
    <row r="165" spans="1:55" s="16" customFormat="1" ht="16.5" customHeight="1" x14ac:dyDescent="0.2">
      <c r="A165" s="54"/>
      <c r="B165" s="7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98"/>
      <c r="N165" s="14"/>
      <c r="O165" s="127"/>
      <c r="P165" s="40"/>
      <c r="Q165" s="127"/>
      <c r="R165" s="14"/>
      <c r="S165" s="98"/>
      <c r="T165" s="40"/>
      <c r="U165" s="127"/>
      <c r="V165" s="40"/>
      <c r="W165" s="127"/>
      <c r="X165" s="40"/>
      <c r="Y165" s="127"/>
      <c r="Z165" s="98"/>
      <c r="AA165" s="98"/>
      <c r="AB165" s="98"/>
      <c r="AC165" s="98"/>
      <c r="AD165" s="98"/>
      <c r="AE165" s="98"/>
      <c r="AF165" s="127"/>
      <c r="AG165" s="127"/>
      <c r="AH165" s="127"/>
      <c r="AI165" s="127"/>
      <c r="AJ165" s="127"/>
      <c r="AK165" s="127"/>
      <c r="AL165" s="127"/>
      <c r="AM165" s="127"/>
      <c r="AN165" s="127"/>
      <c r="AO165" s="127"/>
      <c r="AP165" s="127"/>
      <c r="AQ165" s="127"/>
      <c r="AR165" s="127"/>
      <c r="AS165" s="127"/>
      <c r="AT165" s="127"/>
      <c r="AU165" s="143"/>
      <c r="AV165" s="22"/>
      <c r="AW165" s="49"/>
      <c r="AX165" s="14"/>
      <c r="BA165" s="15"/>
      <c r="BC165" s="37"/>
    </row>
    <row r="166" spans="1:55" s="16" customFormat="1" ht="16.5" customHeight="1" x14ac:dyDescent="0.2">
      <c r="A166" s="54"/>
      <c r="B166" s="7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98"/>
      <c r="N166" s="14"/>
      <c r="O166" s="127"/>
      <c r="P166" s="40"/>
      <c r="Q166" s="127"/>
      <c r="R166" s="14"/>
      <c r="S166" s="98"/>
      <c r="T166" s="40"/>
      <c r="U166" s="127"/>
      <c r="V166" s="40"/>
      <c r="W166" s="127"/>
      <c r="X166" s="40"/>
      <c r="Y166" s="127"/>
      <c r="Z166" s="98"/>
      <c r="AA166" s="98"/>
      <c r="AB166" s="98"/>
      <c r="AC166" s="98"/>
      <c r="AD166" s="98"/>
      <c r="AE166" s="98"/>
      <c r="AF166" s="127"/>
      <c r="AG166" s="127"/>
      <c r="AH166" s="127"/>
      <c r="AI166" s="127"/>
      <c r="AJ166" s="127"/>
      <c r="AK166" s="127"/>
      <c r="AL166" s="127"/>
      <c r="AM166" s="127"/>
      <c r="AN166" s="127"/>
      <c r="AO166" s="127"/>
      <c r="AP166" s="127"/>
      <c r="AQ166" s="127"/>
      <c r="AR166" s="127"/>
      <c r="AS166" s="127"/>
      <c r="AT166" s="127"/>
      <c r="AU166" s="143"/>
      <c r="AV166" s="22"/>
      <c r="AW166" s="49"/>
      <c r="AX166" s="14"/>
      <c r="BA166" s="15"/>
      <c r="BC166" s="37"/>
    </row>
    <row r="167" spans="1:55" s="16" customFormat="1" ht="16.5" customHeight="1" x14ac:dyDescent="0.2">
      <c r="A167" s="54"/>
      <c r="B167" s="54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92"/>
      <c r="N167" s="55"/>
      <c r="O167" s="85"/>
      <c r="P167" s="76"/>
      <c r="Q167" s="85"/>
      <c r="R167" s="55"/>
      <c r="S167" s="92"/>
      <c r="T167" s="76"/>
      <c r="U167" s="85"/>
      <c r="V167" s="76"/>
      <c r="W167" s="85"/>
      <c r="X167" s="76"/>
      <c r="Y167" s="85"/>
      <c r="Z167" s="92"/>
      <c r="AA167" s="92"/>
      <c r="AB167" s="92"/>
      <c r="AC167" s="92"/>
      <c r="AD167" s="92"/>
      <c r="AE167" s="92"/>
      <c r="AF167" s="85"/>
      <c r="AG167" s="85"/>
      <c r="AH167" s="85"/>
      <c r="AI167" s="85"/>
      <c r="AJ167" s="85"/>
      <c r="AK167" s="85"/>
      <c r="AL167" s="85"/>
      <c r="AM167" s="85"/>
      <c r="AN167" s="85"/>
      <c r="AO167" s="85"/>
      <c r="AP167" s="85"/>
      <c r="AQ167" s="85"/>
      <c r="AR167" s="85"/>
      <c r="AS167" s="85"/>
      <c r="AT167" s="85"/>
      <c r="AU167" s="87"/>
      <c r="AV167" s="22"/>
      <c r="AW167" s="49"/>
      <c r="AX167" s="14"/>
      <c r="BA167" s="15"/>
      <c r="BC167" s="37"/>
    </row>
    <row r="168" spans="1:55" s="16" customFormat="1" ht="16.5" customHeight="1" x14ac:dyDescent="0.2">
      <c r="A168" s="50">
        <v>1</v>
      </c>
      <c r="B168" s="71">
        <v>18102018</v>
      </c>
      <c r="C168" s="69" t="s">
        <v>201</v>
      </c>
      <c r="D168" s="1">
        <v>35</v>
      </c>
      <c r="E168" s="1">
        <f t="shared" ref="E168:E187" si="128">D168/35*100</f>
        <v>100</v>
      </c>
      <c r="F168" s="1">
        <v>26</v>
      </c>
      <c r="G168" s="21">
        <f t="shared" si="127"/>
        <v>92.857142857142861</v>
      </c>
      <c r="H168" s="1">
        <v>28</v>
      </c>
      <c r="I168" s="21">
        <f t="shared" ref="I168:I187" si="129">H168/35*100</f>
        <v>80</v>
      </c>
      <c r="J168" s="1">
        <v>32</v>
      </c>
      <c r="K168" s="21">
        <f t="shared" si="111"/>
        <v>91.428571428571431</v>
      </c>
      <c r="L168" s="1">
        <v>22</v>
      </c>
      <c r="M168" s="21">
        <f t="shared" ref="M168:M187" si="130">L168/27*100</f>
        <v>81.481481481481481</v>
      </c>
      <c r="N168" s="1">
        <v>29</v>
      </c>
      <c r="O168" s="21">
        <f t="shared" ref="O168:O187" si="131">N168/34*100</f>
        <v>85.294117647058826</v>
      </c>
      <c r="P168" s="1">
        <v>22</v>
      </c>
      <c r="Q168" s="21">
        <f t="shared" ref="Q168:Q187" si="132">P168/28*100</f>
        <v>78.571428571428569</v>
      </c>
      <c r="R168" s="1">
        <v>32</v>
      </c>
      <c r="S168" s="21">
        <f t="shared" ref="S168:S187" si="133">R168/35*100</f>
        <v>91.428571428571431</v>
      </c>
      <c r="T168" s="1">
        <v>31</v>
      </c>
      <c r="U168" s="21">
        <f t="shared" ref="U168:U187" si="134">T168/35*100</f>
        <v>88.571428571428569</v>
      </c>
      <c r="V168" s="1">
        <v>24</v>
      </c>
      <c r="W168" s="21">
        <f t="shared" ref="W168:W187" si="135">V168/28*100</f>
        <v>85.714285714285708</v>
      </c>
      <c r="X168" s="1">
        <v>30</v>
      </c>
      <c r="Y168" s="21">
        <f t="shared" ref="Y168:Y187" si="136">X168/35*100</f>
        <v>85.714285714285708</v>
      </c>
      <c r="Z168" s="21">
        <v>28</v>
      </c>
      <c r="AA168" s="21">
        <f t="shared" ref="AA168:AA187" si="137">Z168/35*100</f>
        <v>80</v>
      </c>
      <c r="AB168" s="21">
        <v>22</v>
      </c>
      <c r="AC168" s="21">
        <f t="shared" ref="AC168:AC187" si="138">AB168/28*100</f>
        <v>78.571428571428569</v>
      </c>
      <c r="AD168" s="21">
        <v>30</v>
      </c>
      <c r="AE168" s="21">
        <f t="shared" ref="AE168:AE187" si="139">AD168/35*100</f>
        <v>85.714285714285708</v>
      </c>
      <c r="AF168" s="21">
        <v>14</v>
      </c>
      <c r="AG168" s="21">
        <f t="shared" ref="AG168:AG187" si="140">AF168/28*100</f>
        <v>50</v>
      </c>
      <c r="AH168" s="21">
        <v>28</v>
      </c>
      <c r="AI168" s="21">
        <f t="shared" ref="AI168:AI187" si="141">AH168/30*100</f>
        <v>93.333333333333329</v>
      </c>
      <c r="AJ168" s="21"/>
      <c r="AK168" s="21"/>
      <c r="AL168" s="21"/>
      <c r="AM168" s="21"/>
      <c r="AN168" s="21"/>
      <c r="AO168" s="21"/>
      <c r="AP168" s="21"/>
      <c r="AQ168" s="21"/>
      <c r="AR168" s="21"/>
      <c r="AS168" s="26"/>
      <c r="AT168" s="21">
        <f t="shared" ref="AT168:AT187" si="142">AVERAGE(Q168,S168,U168,W168,Y168,AA168,AC168,AE168,AG168,AI168,AK168,AM168,AO168,AQ168,AS168,O168,M168,K168,I168,G168,E168)</f>
        <v>84.29252256458139</v>
      </c>
      <c r="AU168" s="143" t="s">
        <v>7</v>
      </c>
      <c r="AV168" s="22"/>
      <c r="AW168" s="49"/>
      <c r="AX168" s="14"/>
      <c r="BA168" s="15"/>
      <c r="BC168" s="37"/>
    </row>
    <row r="169" spans="1:55" s="16" customFormat="1" ht="16.5" customHeight="1" x14ac:dyDescent="0.2">
      <c r="A169" s="50">
        <v>2</v>
      </c>
      <c r="B169" s="71">
        <v>18103004</v>
      </c>
      <c r="C169" s="69" t="s">
        <v>202</v>
      </c>
      <c r="D169" s="1">
        <v>35</v>
      </c>
      <c r="E169" s="1">
        <f t="shared" si="128"/>
        <v>100</v>
      </c>
      <c r="F169" s="1">
        <v>26</v>
      </c>
      <c r="G169" s="21">
        <f t="shared" si="127"/>
        <v>92.857142857142861</v>
      </c>
      <c r="H169" s="1">
        <v>29</v>
      </c>
      <c r="I169" s="21">
        <f t="shared" si="129"/>
        <v>82.857142857142861</v>
      </c>
      <c r="J169" s="1">
        <v>33</v>
      </c>
      <c r="K169" s="21">
        <f t="shared" si="111"/>
        <v>94.285714285714278</v>
      </c>
      <c r="L169" s="1">
        <v>18</v>
      </c>
      <c r="M169" s="21">
        <f t="shared" si="130"/>
        <v>66.666666666666657</v>
      </c>
      <c r="N169" s="1">
        <v>33</v>
      </c>
      <c r="O169" s="21">
        <f t="shared" si="131"/>
        <v>97.058823529411768</v>
      </c>
      <c r="P169" s="1">
        <v>19</v>
      </c>
      <c r="Q169" s="21">
        <f t="shared" si="132"/>
        <v>67.857142857142861</v>
      </c>
      <c r="R169" s="1">
        <v>29</v>
      </c>
      <c r="S169" s="21">
        <f t="shared" si="133"/>
        <v>82.857142857142861</v>
      </c>
      <c r="T169" s="1">
        <v>26</v>
      </c>
      <c r="U169" s="21">
        <f t="shared" si="134"/>
        <v>74.285714285714292</v>
      </c>
      <c r="V169" s="1">
        <v>16</v>
      </c>
      <c r="W169" s="21">
        <f t="shared" si="135"/>
        <v>57.142857142857139</v>
      </c>
      <c r="X169" s="1">
        <v>24</v>
      </c>
      <c r="Y169" s="21">
        <f t="shared" si="136"/>
        <v>68.571428571428569</v>
      </c>
      <c r="Z169" s="21">
        <v>31</v>
      </c>
      <c r="AA169" s="21">
        <f t="shared" si="137"/>
        <v>88.571428571428569</v>
      </c>
      <c r="AB169" s="21">
        <v>20</v>
      </c>
      <c r="AC169" s="21">
        <f t="shared" si="138"/>
        <v>71.428571428571431</v>
      </c>
      <c r="AD169" s="21">
        <v>28</v>
      </c>
      <c r="AE169" s="21">
        <f t="shared" si="139"/>
        <v>80</v>
      </c>
      <c r="AF169" s="21">
        <v>14</v>
      </c>
      <c r="AG169" s="21">
        <f t="shared" si="140"/>
        <v>50</v>
      </c>
      <c r="AH169" s="21">
        <v>28</v>
      </c>
      <c r="AI169" s="21">
        <f t="shared" si="141"/>
        <v>93.333333333333329</v>
      </c>
      <c r="AJ169" s="21"/>
      <c r="AK169" s="21"/>
      <c r="AL169" s="21"/>
      <c r="AM169" s="21"/>
      <c r="AN169" s="21"/>
      <c r="AO169" s="21"/>
      <c r="AP169" s="21"/>
      <c r="AQ169" s="21"/>
      <c r="AR169" s="21"/>
      <c r="AS169" s="26"/>
      <c r="AT169" s="21">
        <f t="shared" si="142"/>
        <v>79.235819327731093</v>
      </c>
      <c r="AU169" s="143"/>
      <c r="AV169" s="22"/>
      <c r="AW169" s="49"/>
      <c r="AX169" s="14"/>
      <c r="BA169" s="15"/>
      <c r="BC169" s="37"/>
    </row>
    <row r="170" spans="1:55" s="16" customFormat="1" ht="16.5" customHeight="1" x14ac:dyDescent="0.2">
      <c r="A170" s="50">
        <v>3</v>
      </c>
      <c r="B170" s="71">
        <v>18103035</v>
      </c>
      <c r="C170" s="69" t="s">
        <v>203</v>
      </c>
      <c r="D170" s="1">
        <v>35</v>
      </c>
      <c r="E170" s="1">
        <f t="shared" si="128"/>
        <v>100</v>
      </c>
      <c r="F170" s="1">
        <v>27</v>
      </c>
      <c r="G170" s="21">
        <f t="shared" si="127"/>
        <v>96.428571428571431</v>
      </c>
      <c r="H170" s="1">
        <v>35</v>
      </c>
      <c r="I170" s="21">
        <f t="shared" si="129"/>
        <v>100</v>
      </c>
      <c r="J170" s="1">
        <v>35</v>
      </c>
      <c r="K170" s="21">
        <f t="shared" si="111"/>
        <v>100</v>
      </c>
      <c r="L170" s="1">
        <v>27</v>
      </c>
      <c r="M170" s="21">
        <f t="shared" si="130"/>
        <v>100</v>
      </c>
      <c r="N170" s="1">
        <v>28</v>
      </c>
      <c r="O170" s="21">
        <f t="shared" si="131"/>
        <v>82.35294117647058</v>
      </c>
      <c r="P170" s="1">
        <v>22</v>
      </c>
      <c r="Q170" s="21">
        <f t="shared" si="132"/>
        <v>78.571428571428569</v>
      </c>
      <c r="R170" s="1">
        <v>33</v>
      </c>
      <c r="S170" s="21">
        <f t="shared" si="133"/>
        <v>94.285714285714278</v>
      </c>
      <c r="T170" s="1">
        <v>32</v>
      </c>
      <c r="U170" s="21">
        <f t="shared" si="134"/>
        <v>91.428571428571431</v>
      </c>
      <c r="V170" s="1">
        <v>19</v>
      </c>
      <c r="W170" s="21">
        <f t="shared" si="135"/>
        <v>67.857142857142861</v>
      </c>
      <c r="X170" s="1">
        <v>22</v>
      </c>
      <c r="Y170" s="21">
        <f t="shared" si="136"/>
        <v>62.857142857142854</v>
      </c>
      <c r="Z170" s="21">
        <v>35</v>
      </c>
      <c r="AA170" s="21">
        <f t="shared" si="137"/>
        <v>100</v>
      </c>
      <c r="AB170" s="21">
        <v>21</v>
      </c>
      <c r="AC170" s="21">
        <f t="shared" si="138"/>
        <v>75</v>
      </c>
      <c r="AD170" s="21">
        <v>32</v>
      </c>
      <c r="AE170" s="21">
        <f t="shared" si="139"/>
        <v>91.428571428571431</v>
      </c>
      <c r="AF170" s="21">
        <v>14</v>
      </c>
      <c r="AG170" s="21">
        <f t="shared" si="140"/>
        <v>50</v>
      </c>
      <c r="AH170" s="21">
        <v>28</v>
      </c>
      <c r="AI170" s="21">
        <f t="shared" si="141"/>
        <v>93.333333333333329</v>
      </c>
      <c r="AJ170" s="21"/>
      <c r="AK170" s="21"/>
      <c r="AL170" s="21"/>
      <c r="AM170" s="21"/>
      <c r="AN170" s="21"/>
      <c r="AO170" s="21"/>
      <c r="AP170" s="21"/>
      <c r="AQ170" s="21"/>
      <c r="AR170" s="21"/>
      <c r="AS170" s="26"/>
      <c r="AT170" s="21">
        <f t="shared" si="142"/>
        <v>86.471463585434165</v>
      </c>
      <c r="AU170" s="143"/>
      <c r="AV170" s="22"/>
      <c r="AW170" s="49"/>
      <c r="AX170" s="14"/>
      <c r="BA170" s="15"/>
      <c r="BC170" s="37"/>
    </row>
    <row r="171" spans="1:55" s="16" customFormat="1" ht="16.5" customHeight="1" x14ac:dyDescent="0.2">
      <c r="A171" s="50">
        <v>4</v>
      </c>
      <c r="B171" s="71">
        <v>18108013</v>
      </c>
      <c r="C171" s="19" t="s">
        <v>204</v>
      </c>
      <c r="D171" s="1">
        <v>35</v>
      </c>
      <c r="E171" s="1">
        <f t="shared" si="128"/>
        <v>100</v>
      </c>
      <c r="F171" s="1">
        <v>28</v>
      </c>
      <c r="G171" s="21">
        <f t="shared" si="127"/>
        <v>100</v>
      </c>
      <c r="H171" s="1">
        <v>33</v>
      </c>
      <c r="I171" s="21">
        <f t="shared" si="129"/>
        <v>94.285714285714278</v>
      </c>
      <c r="J171" s="1">
        <v>30</v>
      </c>
      <c r="K171" s="21">
        <f t="shared" si="111"/>
        <v>85.714285714285708</v>
      </c>
      <c r="L171" s="1">
        <v>26</v>
      </c>
      <c r="M171" s="21">
        <f t="shared" si="130"/>
        <v>96.296296296296291</v>
      </c>
      <c r="N171" s="1">
        <v>31</v>
      </c>
      <c r="O171" s="21">
        <f t="shared" si="131"/>
        <v>91.17647058823529</v>
      </c>
      <c r="P171" s="1">
        <v>27</v>
      </c>
      <c r="Q171" s="21">
        <f t="shared" si="132"/>
        <v>96.428571428571431</v>
      </c>
      <c r="R171" s="1">
        <v>35</v>
      </c>
      <c r="S171" s="21">
        <f t="shared" si="133"/>
        <v>100</v>
      </c>
      <c r="T171" s="1">
        <v>35</v>
      </c>
      <c r="U171" s="21">
        <f t="shared" si="134"/>
        <v>100</v>
      </c>
      <c r="V171" s="1">
        <v>27</v>
      </c>
      <c r="W171" s="21">
        <f t="shared" si="135"/>
        <v>96.428571428571431</v>
      </c>
      <c r="X171" s="1">
        <v>27</v>
      </c>
      <c r="Y171" s="21">
        <f t="shared" si="136"/>
        <v>77.142857142857153</v>
      </c>
      <c r="Z171" s="21">
        <v>32</v>
      </c>
      <c r="AA171" s="21">
        <f t="shared" si="137"/>
        <v>91.428571428571431</v>
      </c>
      <c r="AB171" s="21">
        <v>27</v>
      </c>
      <c r="AC171" s="21">
        <f t="shared" si="138"/>
        <v>96.428571428571431</v>
      </c>
      <c r="AD171" s="21">
        <v>27</v>
      </c>
      <c r="AE171" s="21">
        <f t="shared" si="139"/>
        <v>77.142857142857153</v>
      </c>
      <c r="AF171" s="21">
        <v>25</v>
      </c>
      <c r="AG171" s="21">
        <f t="shared" si="140"/>
        <v>89.285714285714292</v>
      </c>
      <c r="AH171" s="21">
        <v>30</v>
      </c>
      <c r="AI171" s="21">
        <f t="shared" si="141"/>
        <v>100</v>
      </c>
      <c r="AJ171" s="21"/>
      <c r="AK171" s="21"/>
      <c r="AL171" s="21"/>
      <c r="AM171" s="21"/>
      <c r="AN171" s="21"/>
      <c r="AO171" s="21"/>
      <c r="AP171" s="21"/>
      <c r="AQ171" s="21"/>
      <c r="AR171" s="21"/>
      <c r="AS171" s="26"/>
      <c r="AT171" s="21">
        <f t="shared" si="142"/>
        <v>93.234905073140368</v>
      </c>
      <c r="AU171" s="143"/>
      <c r="AV171" s="22"/>
      <c r="AW171" s="49"/>
      <c r="AX171" s="14"/>
      <c r="BA171" s="15"/>
      <c r="BC171" s="37"/>
    </row>
    <row r="172" spans="1:55" s="16" customFormat="1" ht="16.5" customHeight="1" x14ac:dyDescent="0.2">
      <c r="A172" s="50">
        <v>5</v>
      </c>
      <c r="B172" s="71">
        <v>18103001</v>
      </c>
      <c r="C172" s="69" t="s">
        <v>205</v>
      </c>
      <c r="D172" s="1">
        <v>35</v>
      </c>
      <c r="E172" s="1">
        <f t="shared" si="128"/>
        <v>100</v>
      </c>
      <c r="F172" s="1">
        <v>28</v>
      </c>
      <c r="G172" s="21">
        <f t="shared" si="127"/>
        <v>100</v>
      </c>
      <c r="H172" s="1">
        <v>35</v>
      </c>
      <c r="I172" s="21">
        <f t="shared" si="129"/>
        <v>100</v>
      </c>
      <c r="J172" s="1">
        <v>35</v>
      </c>
      <c r="K172" s="21">
        <f t="shared" si="111"/>
        <v>100</v>
      </c>
      <c r="L172" s="1">
        <v>26</v>
      </c>
      <c r="M172" s="21">
        <f t="shared" si="130"/>
        <v>96.296296296296291</v>
      </c>
      <c r="N172" s="1">
        <v>34</v>
      </c>
      <c r="O172" s="21">
        <f t="shared" si="131"/>
        <v>100</v>
      </c>
      <c r="P172" s="1">
        <v>27</v>
      </c>
      <c r="Q172" s="21">
        <f t="shared" si="132"/>
        <v>96.428571428571431</v>
      </c>
      <c r="R172" s="1">
        <v>35</v>
      </c>
      <c r="S172" s="21">
        <f t="shared" si="133"/>
        <v>100</v>
      </c>
      <c r="T172" s="1">
        <v>35</v>
      </c>
      <c r="U172" s="21">
        <f t="shared" si="134"/>
        <v>100</v>
      </c>
      <c r="V172" s="1">
        <v>28</v>
      </c>
      <c r="W172" s="21">
        <f t="shared" si="135"/>
        <v>100</v>
      </c>
      <c r="X172" s="1">
        <v>34</v>
      </c>
      <c r="Y172" s="21">
        <f t="shared" si="136"/>
        <v>97.142857142857139</v>
      </c>
      <c r="Z172" s="21">
        <v>34</v>
      </c>
      <c r="AA172" s="21">
        <f t="shared" si="137"/>
        <v>97.142857142857139</v>
      </c>
      <c r="AB172" s="21">
        <f>25+1</f>
        <v>26</v>
      </c>
      <c r="AC172" s="21">
        <f t="shared" si="138"/>
        <v>92.857142857142861</v>
      </c>
      <c r="AD172" s="21">
        <v>32</v>
      </c>
      <c r="AE172" s="21">
        <f t="shared" si="139"/>
        <v>91.428571428571431</v>
      </c>
      <c r="AF172" s="21">
        <v>22</v>
      </c>
      <c r="AG172" s="21">
        <f t="shared" si="140"/>
        <v>78.571428571428569</v>
      </c>
      <c r="AH172" s="21">
        <v>30</v>
      </c>
      <c r="AI172" s="21">
        <f t="shared" si="141"/>
        <v>100</v>
      </c>
      <c r="AJ172" s="21"/>
      <c r="AK172" s="21"/>
      <c r="AL172" s="21"/>
      <c r="AM172" s="21"/>
      <c r="AN172" s="21"/>
      <c r="AO172" s="21"/>
      <c r="AP172" s="21"/>
      <c r="AQ172" s="21"/>
      <c r="AR172" s="21"/>
      <c r="AS172" s="26"/>
      <c r="AT172" s="21">
        <f t="shared" si="142"/>
        <v>96.866732804232797</v>
      </c>
      <c r="AU172" s="143"/>
      <c r="AV172" s="22"/>
      <c r="AW172" s="49"/>
      <c r="AX172" s="14"/>
      <c r="BA172" s="15"/>
      <c r="BC172" s="37"/>
    </row>
    <row r="173" spans="1:55" s="16" customFormat="1" ht="16.5" customHeight="1" x14ac:dyDescent="0.2">
      <c r="A173" s="50">
        <v>6</v>
      </c>
      <c r="B173" s="71">
        <v>18101050</v>
      </c>
      <c r="C173" s="69" t="s">
        <v>206</v>
      </c>
      <c r="D173" s="1">
        <v>35</v>
      </c>
      <c r="E173" s="1">
        <f t="shared" si="128"/>
        <v>100</v>
      </c>
      <c r="F173" s="1">
        <v>27</v>
      </c>
      <c r="G173" s="21">
        <f t="shared" si="127"/>
        <v>96.428571428571431</v>
      </c>
      <c r="H173" s="1">
        <v>34</v>
      </c>
      <c r="I173" s="21">
        <f t="shared" si="129"/>
        <v>97.142857142857139</v>
      </c>
      <c r="J173" s="1">
        <v>33</v>
      </c>
      <c r="K173" s="21">
        <f t="shared" si="111"/>
        <v>94.285714285714278</v>
      </c>
      <c r="L173" s="1">
        <v>24</v>
      </c>
      <c r="M173" s="21">
        <f t="shared" si="130"/>
        <v>88.888888888888886</v>
      </c>
      <c r="N173" s="1">
        <v>34</v>
      </c>
      <c r="O173" s="21">
        <f t="shared" si="131"/>
        <v>100</v>
      </c>
      <c r="P173" s="1">
        <v>25</v>
      </c>
      <c r="Q173" s="21">
        <f t="shared" si="132"/>
        <v>89.285714285714292</v>
      </c>
      <c r="R173" s="1">
        <v>35</v>
      </c>
      <c r="S173" s="21">
        <f t="shared" si="133"/>
        <v>100</v>
      </c>
      <c r="T173" s="1">
        <v>35</v>
      </c>
      <c r="U173" s="21">
        <f t="shared" si="134"/>
        <v>100</v>
      </c>
      <c r="V173" s="1">
        <v>22</v>
      </c>
      <c r="W173" s="21">
        <f t="shared" si="135"/>
        <v>78.571428571428569</v>
      </c>
      <c r="X173" s="1" t="s">
        <v>452</v>
      </c>
      <c r="Y173" s="21"/>
      <c r="Z173" s="21">
        <v>8</v>
      </c>
      <c r="AA173" s="21">
        <f t="shared" si="137"/>
        <v>22.857142857142858</v>
      </c>
      <c r="AB173" s="21">
        <v>20</v>
      </c>
      <c r="AC173" s="21">
        <f t="shared" si="138"/>
        <v>71.428571428571431</v>
      </c>
      <c r="AD173" s="21">
        <v>35</v>
      </c>
      <c r="AE173" s="21">
        <f t="shared" si="139"/>
        <v>100</v>
      </c>
      <c r="AF173" s="21">
        <v>22</v>
      </c>
      <c r="AG173" s="21">
        <f t="shared" si="140"/>
        <v>78.571428571428569</v>
      </c>
      <c r="AH173" s="21">
        <v>26</v>
      </c>
      <c r="AI173" s="21">
        <f t="shared" si="141"/>
        <v>86.666666666666671</v>
      </c>
      <c r="AJ173" s="21"/>
      <c r="AK173" s="21"/>
      <c r="AL173" s="21"/>
      <c r="AM173" s="21"/>
      <c r="AN173" s="21"/>
      <c r="AO173" s="21"/>
      <c r="AP173" s="21"/>
      <c r="AQ173" s="21"/>
      <c r="AR173" s="21"/>
      <c r="AS173" s="26"/>
      <c r="AT173" s="21">
        <f t="shared" si="142"/>
        <v>86.941798941798922</v>
      </c>
      <c r="AU173" s="143"/>
      <c r="AV173" s="22"/>
      <c r="AW173" s="49"/>
      <c r="AX173" s="14"/>
      <c r="BA173" s="15"/>
      <c r="BC173" s="37"/>
    </row>
    <row r="174" spans="1:55" s="16" customFormat="1" ht="16.5" customHeight="1" x14ac:dyDescent="0.2">
      <c r="A174" s="50">
        <v>7</v>
      </c>
      <c r="B174" s="71">
        <v>18103016</v>
      </c>
      <c r="C174" s="18" t="s">
        <v>207</v>
      </c>
      <c r="D174" s="1">
        <v>35</v>
      </c>
      <c r="E174" s="1">
        <f t="shared" si="128"/>
        <v>100</v>
      </c>
      <c r="F174" s="1">
        <v>28</v>
      </c>
      <c r="G174" s="21">
        <f t="shared" si="127"/>
        <v>100</v>
      </c>
      <c r="H174" s="1">
        <v>35</v>
      </c>
      <c r="I174" s="21">
        <f t="shared" si="129"/>
        <v>100</v>
      </c>
      <c r="J174" s="1">
        <v>33</v>
      </c>
      <c r="K174" s="21">
        <f t="shared" si="111"/>
        <v>94.285714285714278</v>
      </c>
      <c r="L174" s="1">
        <v>25</v>
      </c>
      <c r="M174" s="21">
        <f t="shared" si="130"/>
        <v>92.592592592592595</v>
      </c>
      <c r="N174" s="1">
        <v>34</v>
      </c>
      <c r="O174" s="21">
        <f t="shared" si="131"/>
        <v>100</v>
      </c>
      <c r="P174" s="1">
        <v>24</v>
      </c>
      <c r="Q174" s="21">
        <f t="shared" si="132"/>
        <v>85.714285714285708</v>
      </c>
      <c r="R174" s="1">
        <v>34</v>
      </c>
      <c r="S174" s="21">
        <f t="shared" si="133"/>
        <v>97.142857142857139</v>
      </c>
      <c r="T174" s="1">
        <v>35</v>
      </c>
      <c r="U174" s="21">
        <f t="shared" si="134"/>
        <v>100</v>
      </c>
      <c r="V174" s="1">
        <v>27</v>
      </c>
      <c r="W174" s="21">
        <f t="shared" si="135"/>
        <v>96.428571428571431</v>
      </c>
      <c r="X174" s="1">
        <v>34</v>
      </c>
      <c r="Y174" s="21">
        <f t="shared" si="136"/>
        <v>97.142857142857139</v>
      </c>
      <c r="Z174" s="21">
        <v>35</v>
      </c>
      <c r="AA174" s="21">
        <f t="shared" si="137"/>
        <v>100</v>
      </c>
      <c r="AB174" s="21">
        <v>28</v>
      </c>
      <c r="AC174" s="21">
        <f t="shared" si="138"/>
        <v>100</v>
      </c>
      <c r="AD174" s="21">
        <v>35</v>
      </c>
      <c r="AE174" s="21">
        <f t="shared" si="139"/>
        <v>100</v>
      </c>
      <c r="AF174" s="21">
        <v>26</v>
      </c>
      <c r="AG174" s="21">
        <f t="shared" si="140"/>
        <v>92.857142857142861</v>
      </c>
      <c r="AH174" s="21">
        <v>30</v>
      </c>
      <c r="AI174" s="21">
        <f t="shared" si="141"/>
        <v>100</v>
      </c>
      <c r="AJ174" s="21"/>
      <c r="AK174" s="21"/>
      <c r="AL174" s="21"/>
      <c r="AM174" s="21"/>
      <c r="AN174" s="21"/>
      <c r="AO174" s="21"/>
      <c r="AP174" s="21"/>
      <c r="AQ174" s="21"/>
      <c r="AR174" s="21"/>
      <c r="AS174" s="26"/>
      <c r="AT174" s="21">
        <f t="shared" si="142"/>
        <v>97.260251322751316</v>
      </c>
      <c r="AU174" s="143"/>
      <c r="AV174" s="22"/>
      <c r="AW174" s="49"/>
      <c r="AX174" s="14"/>
      <c r="BA174" s="15"/>
      <c r="BC174" s="37"/>
    </row>
    <row r="175" spans="1:55" s="16" customFormat="1" ht="16.5" customHeight="1" x14ac:dyDescent="0.2">
      <c r="A175" s="50">
        <v>8</v>
      </c>
      <c r="B175" s="71">
        <v>18101045</v>
      </c>
      <c r="C175" s="69" t="s">
        <v>208</v>
      </c>
      <c r="D175" s="1">
        <v>26</v>
      </c>
      <c r="E175" s="1">
        <f>D175/26*100</f>
        <v>100</v>
      </c>
      <c r="F175" s="1">
        <v>24</v>
      </c>
      <c r="G175" s="21">
        <f t="shared" si="127"/>
        <v>85.714285714285708</v>
      </c>
      <c r="H175" s="1">
        <v>24</v>
      </c>
      <c r="I175" s="21">
        <f t="shared" si="129"/>
        <v>68.571428571428569</v>
      </c>
      <c r="J175" s="1">
        <v>29</v>
      </c>
      <c r="K175" s="21">
        <f t="shared" si="111"/>
        <v>82.857142857142861</v>
      </c>
      <c r="L175" s="1">
        <v>15</v>
      </c>
      <c r="M175" s="21">
        <f t="shared" si="130"/>
        <v>55.555555555555557</v>
      </c>
      <c r="N175" s="1">
        <v>22</v>
      </c>
      <c r="O175" s="21">
        <f t="shared" si="131"/>
        <v>64.705882352941174</v>
      </c>
      <c r="P175" s="1">
        <v>15</v>
      </c>
      <c r="Q175" s="21">
        <f t="shared" si="132"/>
        <v>53.571428571428569</v>
      </c>
      <c r="R175" s="1">
        <v>23</v>
      </c>
      <c r="S175" s="21">
        <f t="shared" si="133"/>
        <v>65.714285714285708</v>
      </c>
      <c r="T175" s="1">
        <v>18</v>
      </c>
      <c r="U175" s="21">
        <f t="shared" si="134"/>
        <v>51.428571428571423</v>
      </c>
      <c r="V175" s="1">
        <v>5</v>
      </c>
      <c r="W175" s="21">
        <f t="shared" si="135"/>
        <v>17.857142857142858</v>
      </c>
      <c r="X175" s="1">
        <v>8</v>
      </c>
      <c r="Y175" s="21">
        <f t="shared" si="136"/>
        <v>22.857142857142858</v>
      </c>
      <c r="Z175" s="21">
        <v>28</v>
      </c>
      <c r="AA175" s="21">
        <f t="shared" si="137"/>
        <v>80</v>
      </c>
      <c r="AB175" s="21">
        <v>18</v>
      </c>
      <c r="AC175" s="21">
        <f t="shared" si="138"/>
        <v>64.285714285714292</v>
      </c>
      <c r="AD175" s="21">
        <v>6</v>
      </c>
      <c r="AE175" s="21">
        <f t="shared" si="139"/>
        <v>17.142857142857142</v>
      </c>
      <c r="AF175" s="21">
        <v>5</v>
      </c>
      <c r="AG175" s="21">
        <f t="shared" si="140"/>
        <v>17.857142857142858</v>
      </c>
      <c r="AH175" s="21">
        <v>4</v>
      </c>
      <c r="AI175" s="21">
        <f t="shared" si="141"/>
        <v>13.333333333333334</v>
      </c>
      <c r="AJ175" s="21"/>
      <c r="AK175" s="21"/>
      <c r="AL175" s="21"/>
      <c r="AM175" s="21"/>
      <c r="AN175" s="21"/>
      <c r="AO175" s="21"/>
      <c r="AP175" s="21"/>
      <c r="AQ175" s="21"/>
      <c r="AR175" s="21"/>
      <c r="AS175" s="26"/>
      <c r="AT175" s="21">
        <f t="shared" si="142"/>
        <v>53.840744631185807</v>
      </c>
      <c r="AU175" s="143"/>
      <c r="AV175" s="22"/>
      <c r="AW175" s="49"/>
      <c r="AX175" s="14"/>
      <c r="BA175" s="15"/>
      <c r="BC175" s="37"/>
    </row>
    <row r="176" spans="1:55" s="16" customFormat="1" ht="16.5" customHeight="1" x14ac:dyDescent="0.2">
      <c r="A176" s="50">
        <v>9</v>
      </c>
      <c r="B176" s="71">
        <v>18101007</v>
      </c>
      <c r="C176" s="20" t="s">
        <v>209</v>
      </c>
      <c r="D176" s="1">
        <v>35</v>
      </c>
      <c r="E176" s="1">
        <f t="shared" si="128"/>
        <v>100</v>
      </c>
      <c r="F176" s="1">
        <v>27</v>
      </c>
      <c r="G176" s="21">
        <f t="shared" si="127"/>
        <v>96.428571428571431</v>
      </c>
      <c r="H176" s="1">
        <v>27</v>
      </c>
      <c r="I176" s="21">
        <f t="shared" si="129"/>
        <v>77.142857142857153</v>
      </c>
      <c r="J176" s="1">
        <v>33</v>
      </c>
      <c r="K176" s="21">
        <f t="shared" si="111"/>
        <v>94.285714285714278</v>
      </c>
      <c r="L176" s="1">
        <v>26</v>
      </c>
      <c r="M176" s="21">
        <f t="shared" si="130"/>
        <v>96.296296296296291</v>
      </c>
      <c r="N176" s="1">
        <v>27</v>
      </c>
      <c r="O176" s="21">
        <f t="shared" si="131"/>
        <v>79.411764705882348</v>
      </c>
      <c r="P176" s="1">
        <v>27</v>
      </c>
      <c r="Q176" s="21">
        <f t="shared" si="132"/>
        <v>96.428571428571431</v>
      </c>
      <c r="R176" s="1">
        <v>34</v>
      </c>
      <c r="S176" s="21">
        <f t="shared" si="133"/>
        <v>97.142857142857139</v>
      </c>
      <c r="T176" s="1">
        <v>24</v>
      </c>
      <c r="U176" s="21">
        <f t="shared" si="134"/>
        <v>68.571428571428569</v>
      </c>
      <c r="V176" s="1">
        <v>23</v>
      </c>
      <c r="W176" s="21">
        <f t="shared" si="135"/>
        <v>82.142857142857139</v>
      </c>
      <c r="X176" s="1">
        <v>16</v>
      </c>
      <c r="Y176" s="21">
        <f t="shared" si="136"/>
        <v>45.714285714285715</v>
      </c>
      <c r="Z176" s="21">
        <v>26</v>
      </c>
      <c r="AA176" s="21">
        <f t="shared" si="137"/>
        <v>74.285714285714292</v>
      </c>
      <c r="AB176" s="21">
        <v>22</v>
      </c>
      <c r="AC176" s="21">
        <f t="shared" si="138"/>
        <v>78.571428571428569</v>
      </c>
      <c r="AD176" s="21">
        <v>15</v>
      </c>
      <c r="AE176" s="21">
        <f t="shared" si="139"/>
        <v>42.857142857142854</v>
      </c>
      <c r="AF176" s="21">
        <v>15</v>
      </c>
      <c r="AG176" s="21">
        <f t="shared" si="140"/>
        <v>53.571428571428569</v>
      </c>
      <c r="AH176" s="21">
        <v>22</v>
      </c>
      <c r="AI176" s="21">
        <f t="shared" si="141"/>
        <v>73.333333333333329</v>
      </c>
      <c r="AJ176" s="21"/>
      <c r="AK176" s="21"/>
      <c r="AL176" s="21"/>
      <c r="AM176" s="21"/>
      <c r="AN176" s="21"/>
      <c r="AO176" s="21"/>
      <c r="AP176" s="21"/>
      <c r="AQ176" s="21"/>
      <c r="AR176" s="21"/>
      <c r="AS176" s="26"/>
      <c r="AT176" s="21">
        <f t="shared" si="142"/>
        <v>78.511515717398055</v>
      </c>
      <c r="AU176" s="143"/>
      <c r="AV176" s="22"/>
      <c r="AW176" s="49"/>
      <c r="AX176" s="14"/>
      <c r="BA176" s="15"/>
      <c r="BC176" s="37"/>
    </row>
    <row r="177" spans="1:55" s="16" customFormat="1" ht="16.5" customHeight="1" x14ac:dyDescent="0.2">
      <c r="A177" s="50">
        <v>10</v>
      </c>
      <c r="B177" s="36">
        <v>18101201</v>
      </c>
      <c r="C177" s="19" t="s">
        <v>210</v>
      </c>
      <c r="D177" s="1">
        <v>27</v>
      </c>
      <c r="E177" s="1">
        <f>D177/27*100</f>
        <v>100</v>
      </c>
      <c r="F177" s="1">
        <v>28</v>
      </c>
      <c r="G177" s="21">
        <f t="shared" si="127"/>
        <v>100</v>
      </c>
      <c r="H177" s="1">
        <v>35</v>
      </c>
      <c r="I177" s="21">
        <f t="shared" si="129"/>
        <v>100</v>
      </c>
      <c r="J177" s="1">
        <v>35</v>
      </c>
      <c r="K177" s="21">
        <f t="shared" si="111"/>
        <v>100</v>
      </c>
      <c r="L177" s="1">
        <v>26</v>
      </c>
      <c r="M177" s="21">
        <f t="shared" si="130"/>
        <v>96.296296296296291</v>
      </c>
      <c r="N177" s="1">
        <v>33</v>
      </c>
      <c r="O177" s="21">
        <f t="shared" si="131"/>
        <v>97.058823529411768</v>
      </c>
      <c r="P177" s="1">
        <v>23</v>
      </c>
      <c r="Q177" s="21">
        <f t="shared" si="132"/>
        <v>82.142857142857139</v>
      </c>
      <c r="R177" s="1">
        <v>35</v>
      </c>
      <c r="S177" s="21">
        <f t="shared" si="133"/>
        <v>100</v>
      </c>
      <c r="T177" s="1">
        <v>35</v>
      </c>
      <c r="U177" s="21">
        <f t="shared" si="134"/>
        <v>100</v>
      </c>
      <c r="V177" s="1">
        <v>28</v>
      </c>
      <c r="W177" s="21">
        <f t="shared" si="135"/>
        <v>100</v>
      </c>
      <c r="X177" s="1">
        <v>34</v>
      </c>
      <c r="Y177" s="21">
        <f t="shared" si="136"/>
        <v>97.142857142857139</v>
      </c>
      <c r="Z177" s="21">
        <v>35</v>
      </c>
      <c r="AA177" s="21">
        <f t="shared" si="137"/>
        <v>100</v>
      </c>
      <c r="AB177" s="21">
        <v>28</v>
      </c>
      <c r="AC177" s="21">
        <f t="shared" si="138"/>
        <v>100</v>
      </c>
      <c r="AD177" s="21">
        <v>34</v>
      </c>
      <c r="AE177" s="21">
        <f t="shared" si="139"/>
        <v>97.142857142857139</v>
      </c>
      <c r="AF177" s="21">
        <v>26</v>
      </c>
      <c r="AG177" s="21">
        <f t="shared" si="140"/>
        <v>92.857142857142861</v>
      </c>
      <c r="AH177" s="21">
        <v>30</v>
      </c>
      <c r="AI177" s="21">
        <f t="shared" si="141"/>
        <v>100</v>
      </c>
      <c r="AJ177" s="21"/>
      <c r="AK177" s="21"/>
      <c r="AL177" s="21"/>
      <c r="AM177" s="21"/>
      <c r="AN177" s="21"/>
      <c r="AO177" s="21"/>
      <c r="AP177" s="21"/>
      <c r="AQ177" s="21"/>
      <c r="AR177" s="21"/>
      <c r="AS177" s="26"/>
      <c r="AT177" s="21">
        <f t="shared" si="142"/>
        <v>97.66505213196389</v>
      </c>
      <c r="AU177" s="143"/>
      <c r="AV177" s="22"/>
      <c r="AW177" s="49"/>
      <c r="AX177" s="14"/>
      <c r="BA177" s="15"/>
      <c r="BC177" s="37"/>
    </row>
    <row r="178" spans="1:55" s="16" customFormat="1" ht="16.5" customHeight="1" x14ac:dyDescent="0.2">
      <c r="A178" s="50">
        <v>11</v>
      </c>
      <c r="B178" s="36">
        <v>18101209</v>
      </c>
      <c r="C178" s="19" t="s">
        <v>211</v>
      </c>
      <c r="D178" s="1">
        <v>35</v>
      </c>
      <c r="E178" s="1">
        <f t="shared" si="128"/>
        <v>100</v>
      </c>
      <c r="F178" s="1">
        <v>28</v>
      </c>
      <c r="G178" s="21">
        <f t="shared" si="127"/>
        <v>100</v>
      </c>
      <c r="H178" s="1">
        <v>34</v>
      </c>
      <c r="I178" s="21">
        <f t="shared" si="129"/>
        <v>97.142857142857139</v>
      </c>
      <c r="J178" s="1">
        <v>35</v>
      </c>
      <c r="K178" s="21">
        <f t="shared" si="111"/>
        <v>100</v>
      </c>
      <c r="L178" s="1">
        <v>27</v>
      </c>
      <c r="M178" s="21">
        <f t="shared" si="130"/>
        <v>100</v>
      </c>
      <c r="N178" s="1">
        <v>34</v>
      </c>
      <c r="O178" s="21">
        <f t="shared" si="131"/>
        <v>100</v>
      </c>
      <c r="P178" s="1">
        <v>24</v>
      </c>
      <c r="Q178" s="21">
        <f t="shared" si="132"/>
        <v>85.714285714285708</v>
      </c>
      <c r="R178" s="1">
        <v>35</v>
      </c>
      <c r="S178" s="21">
        <f t="shared" si="133"/>
        <v>100</v>
      </c>
      <c r="T178" s="1">
        <v>35</v>
      </c>
      <c r="U178" s="21">
        <f t="shared" si="134"/>
        <v>100</v>
      </c>
      <c r="V178" s="1">
        <v>28</v>
      </c>
      <c r="W178" s="21">
        <f t="shared" si="135"/>
        <v>100</v>
      </c>
      <c r="X178" s="1">
        <v>35</v>
      </c>
      <c r="Y178" s="21">
        <f t="shared" si="136"/>
        <v>100</v>
      </c>
      <c r="Z178" s="21">
        <v>35</v>
      </c>
      <c r="AA178" s="21">
        <f t="shared" si="137"/>
        <v>100</v>
      </c>
      <c r="AB178" s="21">
        <v>28</v>
      </c>
      <c r="AC178" s="21">
        <f t="shared" si="138"/>
        <v>100</v>
      </c>
      <c r="AD178" s="21">
        <v>35</v>
      </c>
      <c r="AE178" s="21">
        <f t="shared" si="139"/>
        <v>100</v>
      </c>
      <c r="AF178" s="21">
        <v>27</v>
      </c>
      <c r="AG178" s="21">
        <f t="shared" si="140"/>
        <v>96.428571428571431</v>
      </c>
      <c r="AH178" s="21">
        <v>30</v>
      </c>
      <c r="AI178" s="21">
        <f t="shared" si="141"/>
        <v>100</v>
      </c>
      <c r="AJ178" s="21"/>
      <c r="AK178" s="21"/>
      <c r="AL178" s="21"/>
      <c r="AM178" s="21"/>
      <c r="AN178" s="21"/>
      <c r="AO178" s="21"/>
      <c r="AP178" s="21"/>
      <c r="AQ178" s="21"/>
      <c r="AR178" s="21"/>
      <c r="AS178" s="26"/>
      <c r="AT178" s="21">
        <f t="shared" si="142"/>
        <v>98.705357142857153</v>
      </c>
      <c r="AU178" s="143"/>
      <c r="AV178" s="22"/>
      <c r="AW178" s="49"/>
      <c r="AX178" s="14"/>
      <c r="BA178" s="15"/>
      <c r="BC178" s="37"/>
    </row>
    <row r="179" spans="1:55" s="16" customFormat="1" ht="16.5" customHeight="1" x14ac:dyDescent="0.2">
      <c r="A179" s="50">
        <v>12</v>
      </c>
      <c r="B179" s="71">
        <v>18101176</v>
      </c>
      <c r="C179" s="69" t="s">
        <v>212</v>
      </c>
      <c r="D179" s="1">
        <v>35</v>
      </c>
      <c r="E179" s="1">
        <f t="shared" si="128"/>
        <v>100</v>
      </c>
      <c r="F179" s="1">
        <v>26</v>
      </c>
      <c r="G179" s="21">
        <f t="shared" si="127"/>
        <v>92.857142857142861</v>
      </c>
      <c r="H179" s="1">
        <v>34</v>
      </c>
      <c r="I179" s="21">
        <f t="shared" si="129"/>
        <v>97.142857142857139</v>
      </c>
      <c r="J179" s="1">
        <v>33</v>
      </c>
      <c r="K179" s="21">
        <f>J179/(35-1)*100</f>
        <v>97.058823529411768</v>
      </c>
      <c r="L179" s="1">
        <v>25</v>
      </c>
      <c r="M179" s="21">
        <f t="shared" si="130"/>
        <v>92.592592592592595</v>
      </c>
      <c r="N179" s="1">
        <v>34</v>
      </c>
      <c r="O179" s="21">
        <f t="shared" si="131"/>
        <v>100</v>
      </c>
      <c r="P179" s="1">
        <v>25</v>
      </c>
      <c r="Q179" s="21">
        <f t="shared" si="132"/>
        <v>89.285714285714292</v>
      </c>
      <c r="R179" s="1">
        <v>31</v>
      </c>
      <c r="S179" s="21">
        <f t="shared" si="133"/>
        <v>88.571428571428569</v>
      </c>
      <c r="T179" s="1">
        <v>20</v>
      </c>
      <c r="U179" s="21">
        <f t="shared" si="134"/>
        <v>57.142857142857139</v>
      </c>
      <c r="V179" s="1">
        <v>22</v>
      </c>
      <c r="W179" s="21">
        <f t="shared" si="135"/>
        <v>78.571428571428569</v>
      </c>
      <c r="X179" s="1">
        <v>31</v>
      </c>
      <c r="Y179" s="21">
        <f t="shared" si="136"/>
        <v>88.571428571428569</v>
      </c>
      <c r="Z179" s="21">
        <v>34</v>
      </c>
      <c r="AA179" s="21">
        <f t="shared" si="137"/>
        <v>97.142857142857139</v>
      </c>
      <c r="AB179" s="21">
        <v>25</v>
      </c>
      <c r="AC179" s="21">
        <f t="shared" si="138"/>
        <v>89.285714285714292</v>
      </c>
      <c r="AD179" s="21">
        <v>28</v>
      </c>
      <c r="AE179" s="21">
        <f t="shared" si="139"/>
        <v>80</v>
      </c>
      <c r="AF179" s="21">
        <v>17</v>
      </c>
      <c r="AG179" s="21">
        <f t="shared" si="140"/>
        <v>60.714285714285708</v>
      </c>
      <c r="AH179" s="21">
        <v>30</v>
      </c>
      <c r="AI179" s="21">
        <f t="shared" si="141"/>
        <v>100</v>
      </c>
      <c r="AJ179" s="21"/>
      <c r="AK179" s="21"/>
      <c r="AL179" s="21"/>
      <c r="AM179" s="21"/>
      <c r="AN179" s="21"/>
      <c r="AO179" s="21"/>
      <c r="AP179" s="21"/>
      <c r="AQ179" s="21"/>
      <c r="AR179" s="21"/>
      <c r="AS179" s="26"/>
      <c r="AT179" s="21">
        <f t="shared" si="142"/>
        <v>88.058570650482409</v>
      </c>
      <c r="AU179" s="143"/>
      <c r="AV179" s="22"/>
      <c r="AW179" s="49"/>
      <c r="AX179" s="14"/>
      <c r="BA179" s="15"/>
      <c r="BC179" s="37"/>
    </row>
    <row r="180" spans="1:55" s="16" customFormat="1" ht="16.5" customHeight="1" x14ac:dyDescent="0.2">
      <c r="A180" s="50">
        <v>13</v>
      </c>
      <c r="B180" s="71">
        <v>18101110</v>
      </c>
      <c r="C180" s="69" t="s">
        <v>213</v>
      </c>
      <c r="D180" s="1">
        <v>35</v>
      </c>
      <c r="E180" s="1">
        <f t="shared" si="128"/>
        <v>100</v>
      </c>
      <c r="F180" s="1">
        <v>27</v>
      </c>
      <c r="G180" s="21">
        <f t="shared" si="127"/>
        <v>96.428571428571431</v>
      </c>
      <c r="H180" s="1">
        <v>35</v>
      </c>
      <c r="I180" s="21">
        <f t="shared" si="129"/>
        <v>100</v>
      </c>
      <c r="J180" s="1">
        <v>35</v>
      </c>
      <c r="K180" s="21">
        <f t="shared" si="111"/>
        <v>100</v>
      </c>
      <c r="L180" s="1">
        <v>26</v>
      </c>
      <c r="M180" s="21">
        <f t="shared" si="130"/>
        <v>96.296296296296291</v>
      </c>
      <c r="N180" s="1">
        <v>34</v>
      </c>
      <c r="O180" s="21">
        <f t="shared" si="131"/>
        <v>100</v>
      </c>
      <c r="P180" s="1">
        <v>28</v>
      </c>
      <c r="Q180" s="21">
        <f t="shared" si="132"/>
        <v>100</v>
      </c>
      <c r="R180" s="1">
        <v>35</v>
      </c>
      <c r="S180" s="21">
        <f t="shared" si="133"/>
        <v>100</v>
      </c>
      <c r="T180" s="1">
        <v>35</v>
      </c>
      <c r="U180" s="21">
        <f t="shared" si="134"/>
        <v>100</v>
      </c>
      <c r="V180" s="1">
        <v>26</v>
      </c>
      <c r="W180" s="21">
        <f t="shared" si="135"/>
        <v>92.857142857142861</v>
      </c>
      <c r="X180" s="1">
        <v>35</v>
      </c>
      <c r="Y180" s="21">
        <f t="shared" si="136"/>
        <v>100</v>
      </c>
      <c r="Z180" s="21">
        <v>33</v>
      </c>
      <c r="AA180" s="21">
        <f t="shared" si="137"/>
        <v>94.285714285714278</v>
      </c>
      <c r="AB180" s="21">
        <v>22</v>
      </c>
      <c r="AC180" s="21">
        <f t="shared" si="138"/>
        <v>78.571428571428569</v>
      </c>
      <c r="AD180" s="21">
        <v>27</v>
      </c>
      <c r="AE180" s="21">
        <f t="shared" si="139"/>
        <v>77.142857142857153</v>
      </c>
      <c r="AF180" s="21">
        <v>22</v>
      </c>
      <c r="AG180" s="21">
        <f t="shared" si="140"/>
        <v>78.571428571428569</v>
      </c>
      <c r="AH180" s="21">
        <v>24</v>
      </c>
      <c r="AI180" s="21">
        <f t="shared" si="141"/>
        <v>80</v>
      </c>
      <c r="AJ180" s="21"/>
      <c r="AK180" s="21"/>
      <c r="AL180" s="21"/>
      <c r="AM180" s="21"/>
      <c r="AN180" s="21"/>
      <c r="AO180" s="21"/>
      <c r="AP180" s="21"/>
      <c r="AQ180" s="21"/>
      <c r="AR180" s="21"/>
      <c r="AS180" s="26"/>
      <c r="AT180" s="21">
        <f t="shared" si="142"/>
        <v>93.384589947089935</v>
      </c>
      <c r="AU180" s="143"/>
      <c r="AV180" s="22"/>
      <c r="AW180" s="49"/>
      <c r="AX180" s="14"/>
      <c r="BA180" s="15"/>
      <c r="BC180" s="37"/>
    </row>
    <row r="181" spans="1:55" s="16" customFormat="1" ht="16.5" customHeight="1" x14ac:dyDescent="0.2">
      <c r="A181" s="50">
        <v>14</v>
      </c>
      <c r="B181" s="71">
        <v>18102016</v>
      </c>
      <c r="C181" s="69" t="s">
        <v>214</v>
      </c>
      <c r="D181" s="1">
        <v>35</v>
      </c>
      <c r="E181" s="1">
        <f t="shared" si="128"/>
        <v>100</v>
      </c>
      <c r="F181" s="1">
        <v>28</v>
      </c>
      <c r="G181" s="21">
        <f t="shared" si="127"/>
        <v>100</v>
      </c>
      <c r="H181" s="1">
        <v>34</v>
      </c>
      <c r="I181" s="21">
        <f t="shared" si="129"/>
        <v>97.142857142857139</v>
      </c>
      <c r="J181" s="1">
        <v>35</v>
      </c>
      <c r="K181" s="21">
        <f t="shared" si="111"/>
        <v>100</v>
      </c>
      <c r="L181" s="1">
        <v>26</v>
      </c>
      <c r="M181" s="21">
        <f t="shared" si="130"/>
        <v>96.296296296296291</v>
      </c>
      <c r="N181" s="1">
        <v>34</v>
      </c>
      <c r="O181" s="21">
        <f t="shared" si="131"/>
        <v>100</v>
      </c>
      <c r="P181" s="1">
        <v>28</v>
      </c>
      <c r="Q181" s="21">
        <f t="shared" si="132"/>
        <v>100</v>
      </c>
      <c r="R181" s="1">
        <v>35</v>
      </c>
      <c r="S181" s="21">
        <f t="shared" si="133"/>
        <v>100</v>
      </c>
      <c r="T181" s="1">
        <v>35</v>
      </c>
      <c r="U181" s="21">
        <f t="shared" si="134"/>
        <v>100</v>
      </c>
      <c r="V181" s="1">
        <v>27</v>
      </c>
      <c r="W181" s="21">
        <f t="shared" si="135"/>
        <v>96.428571428571431</v>
      </c>
      <c r="X181" s="1">
        <v>35</v>
      </c>
      <c r="Y181" s="21">
        <f t="shared" si="136"/>
        <v>100</v>
      </c>
      <c r="Z181" s="21">
        <v>35</v>
      </c>
      <c r="AA181" s="21">
        <f t="shared" si="137"/>
        <v>100</v>
      </c>
      <c r="AB181" s="21">
        <v>26</v>
      </c>
      <c r="AC181" s="21">
        <f t="shared" si="138"/>
        <v>92.857142857142861</v>
      </c>
      <c r="AD181" s="21">
        <v>35</v>
      </c>
      <c r="AE181" s="21">
        <f t="shared" si="139"/>
        <v>100</v>
      </c>
      <c r="AF181" s="21">
        <v>24</v>
      </c>
      <c r="AG181" s="21">
        <f t="shared" si="140"/>
        <v>85.714285714285708</v>
      </c>
      <c r="AH181" s="21">
        <v>30</v>
      </c>
      <c r="AI181" s="21">
        <f t="shared" si="141"/>
        <v>100</v>
      </c>
      <c r="AJ181" s="21"/>
      <c r="AK181" s="21"/>
      <c r="AL181" s="21"/>
      <c r="AM181" s="21"/>
      <c r="AN181" s="21"/>
      <c r="AO181" s="21"/>
      <c r="AP181" s="21"/>
      <c r="AQ181" s="21"/>
      <c r="AR181" s="21"/>
      <c r="AS181" s="26"/>
      <c r="AT181" s="21">
        <f t="shared" si="142"/>
        <v>98.027447089947088</v>
      </c>
      <c r="AU181" s="143"/>
      <c r="AV181" s="22"/>
      <c r="AW181" s="49"/>
      <c r="AX181" s="14"/>
      <c r="BA181" s="15"/>
      <c r="BC181" s="37"/>
    </row>
    <row r="182" spans="1:55" s="16" customFormat="1" ht="16.5" customHeight="1" x14ac:dyDescent="0.2">
      <c r="A182" s="50">
        <v>15</v>
      </c>
      <c r="B182" s="71">
        <v>18101138</v>
      </c>
      <c r="C182" s="69" t="s">
        <v>215</v>
      </c>
      <c r="D182" s="1">
        <v>35</v>
      </c>
      <c r="E182" s="1">
        <f t="shared" si="128"/>
        <v>100</v>
      </c>
      <c r="F182" s="1">
        <v>22</v>
      </c>
      <c r="G182" s="21">
        <f t="shared" si="127"/>
        <v>78.571428571428569</v>
      </c>
      <c r="H182" s="1">
        <v>21</v>
      </c>
      <c r="I182" s="21">
        <f t="shared" si="129"/>
        <v>60</v>
      </c>
      <c r="J182" s="1">
        <v>25</v>
      </c>
      <c r="K182" s="21">
        <f t="shared" si="111"/>
        <v>71.428571428571431</v>
      </c>
      <c r="L182" s="1">
        <v>14</v>
      </c>
      <c r="M182" s="21">
        <f t="shared" si="130"/>
        <v>51.851851851851848</v>
      </c>
      <c r="N182" s="1">
        <v>24</v>
      </c>
      <c r="O182" s="21">
        <f t="shared" si="131"/>
        <v>70.588235294117652</v>
      </c>
      <c r="P182" s="1">
        <v>12</v>
      </c>
      <c r="Q182" s="21">
        <f t="shared" si="132"/>
        <v>42.857142857142854</v>
      </c>
      <c r="R182" s="1">
        <v>19</v>
      </c>
      <c r="S182" s="21">
        <f t="shared" si="133"/>
        <v>54.285714285714285</v>
      </c>
      <c r="T182" s="1">
        <v>23</v>
      </c>
      <c r="U182" s="21">
        <f t="shared" si="134"/>
        <v>65.714285714285708</v>
      </c>
      <c r="V182" s="1">
        <v>9</v>
      </c>
      <c r="W182" s="21">
        <f t="shared" si="135"/>
        <v>32.142857142857146</v>
      </c>
      <c r="X182" s="1">
        <v>13</v>
      </c>
      <c r="Y182" s="21">
        <f t="shared" si="136"/>
        <v>37.142857142857146</v>
      </c>
      <c r="Z182" s="21">
        <v>28</v>
      </c>
      <c r="AA182" s="21">
        <f t="shared" si="137"/>
        <v>80</v>
      </c>
      <c r="AB182" s="21">
        <v>12</v>
      </c>
      <c r="AC182" s="21">
        <f t="shared" si="138"/>
        <v>42.857142857142854</v>
      </c>
      <c r="AD182" s="21">
        <v>26</v>
      </c>
      <c r="AE182" s="21">
        <f t="shared" si="139"/>
        <v>74.285714285714292</v>
      </c>
      <c r="AF182" s="21">
        <v>14</v>
      </c>
      <c r="AG182" s="21">
        <f t="shared" si="140"/>
        <v>50</v>
      </c>
      <c r="AH182" s="21">
        <v>3</v>
      </c>
      <c r="AI182" s="21">
        <f t="shared" si="141"/>
        <v>10</v>
      </c>
      <c r="AJ182" s="21"/>
      <c r="AK182" s="21"/>
      <c r="AL182" s="21"/>
      <c r="AM182" s="21"/>
      <c r="AN182" s="21"/>
      <c r="AO182" s="21"/>
      <c r="AP182" s="21"/>
      <c r="AQ182" s="21"/>
      <c r="AR182" s="21"/>
      <c r="AS182" s="26"/>
      <c r="AT182" s="21">
        <f t="shared" si="142"/>
        <v>57.607862589480234</v>
      </c>
      <c r="AU182" s="143"/>
      <c r="AV182" s="22"/>
      <c r="AW182" s="49"/>
      <c r="AX182" s="14"/>
      <c r="BA182" s="15"/>
      <c r="BC182" s="37"/>
    </row>
    <row r="183" spans="1:55" s="16" customFormat="1" ht="16.5" customHeight="1" x14ac:dyDescent="0.2">
      <c r="A183" s="50">
        <v>16</v>
      </c>
      <c r="B183" s="71">
        <v>18102001</v>
      </c>
      <c r="C183" s="69" t="s">
        <v>216</v>
      </c>
      <c r="D183" s="1">
        <v>35</v>
      </c>
      <c r="E183" s="1">
        <f t="shared" si="128"/>
        <v>100</v>
      </c>
      <c r="F183" s="1">
        <f>27+1</f>
        <v>28</v>
      </c>
      <c r="G183" s="21">
        <f t="shared" si="127"/>
        <v>100</v>
      </c>
      <c r="H183" s="1">
        <v>35</v>
      </c>
      <c r="I183" s="21">
        <f t="shared" si="129"/>
        <v>100</v>
      </c>
      <c r="J183" s="1">
        <v>35</v>
      </c>
      <c r="K183" s="21">
        <f t="shared" si="111"/>
        <v>100</v>
      </c>
      <c r="L183" s="1">
        <v>27</v>
      </c>
      <c r="M183" s="21">
        <f t="shared" si="130"/>
        <v>100</v>
      </c>
      <c r="N183" s="1">
        <v>34</v>
      </c>
      <c r="O183" s="21">
        <f t="shared" si="131"/>
        <v>100</v>
      </c>
      <c r="P183" s="1">
        <v>27</v>
      </c>
      <c r="Q183" s="21">
        <f t="shared" si="132"/>
        <v>96.428571428571431</v>
      </c>
      <c r="R183" s="1">
        <v>34</v>
      </c>
      <c r="S183" s="21">
        <f t="shared" si="133"/>
        <v>97.142857142857139</v>
      </c>
      <c r="T183" s="1">
        <v>28</v>
      </c>
      <c r="U183" s="21">
        <f t="shared" si="134"/>
        <v>80</v>
      </c>
      <c r="V183" s="1">
        <v>26</v>
      </c>
      <c r="W183" s="21">
        <f t="shared" si="135"/>
        <v>92.857142857142861</v>
      </c>
      <c r="X183" s="1">
        <v>27</v>
      </c>
      <c r="Y183" s="21">
        <f t="shared" si="136"/>
        <v>77.142857142857153</v>
      </c>
      <c r="Z183" s="21">
        <v>33</v>
      </c>
      <c r="AA183" s="21">
        <f t="shared" si="137"/>
        <v>94.285714285714278</v>
      </c>
      <c r="AB183" s="21">
        <v>21</v>
      </c>
      <c r="AC183" s="21">
        <f t="shared" si="138"/>
        <v>75</v>
      </c>
      <c r="AD183" s="21">
        <v>34</v>
      </c>
      <c r="AE183" s="21">
        <f t="shared" si="139"/>
        <v>97.142857142857139</v>
      </c>
      <c r="AF183" s="21">
        <v>21</v>
      </c>
      <c r="AG183" s="21">
        <f t="shared" si="140"/>
        <v>75</v>
      </c>
      <c r="AH183" s="21">
        <v>29</v>
      </c>
      <c r="AI183" s="21">
        <f t="shared" si="141"/>
        <v>96.666666666666671</v>
      </c>
      <c r="AJ183" s="21"/>
      <c r="AK183" s="21"/>
      <c r="AL183" s="21"/>
      <c r="AM183" s="21"/>
      <c r="AN183" s="21"/>
      <c r="AO183" s="21"/>
      <c r="AP183" s="21"/>
      <c r="AQ183" s="21"/>
      <c r="AR183" s="21"/>
      <c r="AS183" s="26"/>
      <c r="AT183" s="21">
        <f t="shared" si="142"/>
        <v>92.604166666666657</v>
      </c>
      <c r="AU183" s="143"/>
      <c r="AV183" s="22"/>
      <c r="AW183" s="49"/>
      <c r="AX183" s="14"/>
      <c r="BA183" s="15"/>
      <c r="BC183" s="37"/>
    </row>
    <row r="184" spans="1:55" s="16" customFormat="1" ht="16.5" customHeight="1" x14ac:dyDescent="0.2">
      <c r="A184" s="50">
        <v>17</v>
      </c>
      <c r="B184" s="36">
        <v>18102069</v>
      </c>
      <c r="C184" s="19" t="s">
        <v>217</v>
      </c>
      <c r="D184" s="1">
        <v>27</v>
      </c>
      <c r="E184" s="1">
        <f>D184/27*100</f>
        <v>100</v>
      </c>
      <c r="F184" s="1">
        <v>28</v>
      </c>
      <c r="G184" s="21">
        <f t="shared" si="127"/>
        <v>100</v>
      </c>
      <c r="H184" s="1">
        <v>35</v>
      </c>
      <c r="I184" s="21">
        <f t="shared" si="129"/>
        <v>100</v>
      </c>
      <c r="J184" s="1">
        <v>35</v>
      </c>
      <c r="K184" s="21">
        <f t="shared" si="111"/>
        <v>100</v>
      </c>
      <c r="L184" s="1">
        <v>26</v>
      </c>
      <c r="M184" s="21">
        <f t="shared" si="130"/>
        <v>96.296296296296291</v>
      </c>
      <c r="N184" s="1">
        <v>31</v>
      </c>
      <c r="O184" s="21">
        <f t="shared" si="131"/>
        <v>91.17647058823529</v>
      </c>
      <c r="P184" s="1">
        <v>27</v>
      </c>
      <c r="Q184" s="21">
        <f t="shared" si="132"/>
        <v>96.428571428571431</v>
      </c>
      <c r="R184" s="1">
        <v>32</v>
      </c>
      <c r="S184" s="21">
        <f t="shared" si="133"/>
        <v>91.428571428571431</v>
      </c>
      <c r="T184" s="1">
        <v>33</v>
      </c>
      <c r="U184" s="21">
        <f t="shared" si="134"/>
        <v>94.285714285714278</v>
      </c>
      <c r="V184" s="1">
        <v>26</v>
      </c>
      <c r="W184" s="21">
        <f t="shared" si="135"/>
        <v>92.857142857142861</v>
      </c>
      <c r="X184" s="1">
        <v>34</v>
      </c>
      <c r="Y184" s="21">
        <f t="shared" si="136"/>
        <v>97.142857142857139</v>
      </c>
      <c r="Z184" s="21">
        <v>35</v>
      </c>
      <c r="AA184" s="21">
        <f t="shared" si="137"/>
        <v>100</v>
      </c>
      <c r="AB184" s="21">
        <v>28</v>
      </c>
      <c r="AC184" s="21">
        <f t="shared" si="138"/>
        <v>100</v>
      </c>
      <c r="AD184" s="21">
        <v>32</v>
      </c>
      <c r="AE184" s="21">
        <f t="shared" si="139"/>
        <v>91.428571428571431</v>
      </c>
      <c r="AF184" s="21">
        <v>27</v>
      </c>
      <c r="AG184" s="21">
        <f t="shared" si="140"/>
        <v>96.428571428571431</v>
      </c>
      <c r="AH184" s="21">
        <v>30</v>
      </c>
      <c r="AI184" s="21">
        <f t="shared" si="141"/>
        <v>100</v>
      </c>
      <c r="AJ184" s="21"/>
      <c r="AK184" s="21"/>
      <c r="AL184" s="21"/>
      <c r="AM184" s="21"/>
      <c r="AN184" s="21"/>
      <c r="AO184" s="21"/>
      <c r="AP184" s="21"/>
      <c r="AQ184" s="21"/>
      <c r="AR184" s="21"/>
      <c r="AS184" s="26"/>
      <c r="AT184" s="21">
        <f t="shared" si="142"/>
        <v>96.717047930283229</v>
      </c>
      <c r="AU184" s="143"/>
      <c r="AV184" s="22"/>
      <c r="AW184" s="49"/>
      <c r="AX184" s="14"/>
      <c r="BA184" s="15"/>
      <c r="BC184" s="37"/>
    </row>
    <row r="185" spans="1:55" s="16" customFormat="1" ht="16.5" customHeight="1" x14ac:dyDescent="0.2">
      <c r="A185" s="50">
        <v>18</v>
      </c>
      <c r="B185" s="36">
        <v>18103075</v>
      </c>
      <c r="C185" s="19" t="s">
        <v>218</v>
      </c>
      <c r="D185" s="1">
        <v>27</v>
      </c>
      <c r="E185" s="1">
        <f>D185/27*100</f>
        <v>100</v>
      </c>
      <c r="F185" s="1">
        <v>28</v>
      </c>
      <c r="G185" s="21">
        <f t="shared" si="127"/>
        <v>100</v>
      </c>
      <c r="H185" s="1">
        <v>35</v>
      </c>
      <c r="I185" s="21">
        <f t="shared" si="129"/>
        <v>100</v>
      </c>
      <c r="J185" s="1">
        <v>35</v>
      </c>
      <c r="K185" s="21">
        <f t="shared" si="111"/>
        <v>100</v>
      </c>
      <c r="L185" s="1">
        <v>27</v>
      </c>
      <c r="M185" s="21">
        <f t="shared" si="130"/>
        <v>100</v>
      </c>
      <c r="N185" s="1">
        <v>34</v>
      </c>
      <c r="O185" s="21">
        <f t="shared" si="131"/>
        <v>100</v>
      </c>
      <c r="P185" s="1">
        <v>24</v>
      </c>
      <c r="Q185" s="21">
        <f t="shared" si="132"/>
        <v>85.714285714285708</v>
      </c>
      <c r="R185" s="1">
        <v>35</v>
      </c>
      <c r="S185" s="21">
        <f t="shared" si="133"/>
        <v>100</v>
      </c>
      <c r="T185" s="1">
        <v>34</v>
      </c>
      <c r="U185" s="21">
        <f t="shared" si="134"/>
        <v>97.142857142857139</v>
      </c>
      <c r="V185" s="1">
        <v>28</v>
      </c>
      <c r="W185" s="21">
        <f t="shared" si="135"/>
        <v>100</v>
      </c>
      <c r="X185" s="1">
        <v>35</v>
      </c>
      <c r="Y185" s="21">
        <f t="shared" si="136"/>
        <v>100</v>
      </c>
      <c r="Z185" s="21">
        <v>34</v>
      </c>
      <c r="AA185" s="21">
        <f t="shared" si="137"/>
        <v>97.142857142857139</v>
      </c>
      <c r="AB185" s="21">
        <v>27</v>
      </c>
      <c r="AC185" s="21">
        <f t="shared" si="138"/>
        <v>96.428571428571431</v>
      </c>
      <c r="AD185" s="21">
        <v>35</v>
      </c>
      <c r="AE185" s="21">
        <f t="shared" si="139"/>
        <v>100</v>
      </c>
      <c r="AF185" s="21">
        <v>27</v>
      </c>
      <c r="AG185" s="21">
        <f t="shared" si="140"/>
        <v>96.428571428571431</v>
      </c>
      <c r="AH185" s="21">
        <v>30</v>
      </c>
      <c r="AI185" s="21">
        <f t="shared" si="141"/>
        <v>100</v>
      </c>
      <c r="AJ185" s="21"/>
      <c r="AK185" s="21"/>
      <c r="AL185" s="21"/>
      <c r="AM185" s="21"/>
      <c r="AN185" s="21"/>
      <c r="AO185" s="21"/>
      <c r="AP185" s="21"/>
      <c r="AQ185" s="21"/>
      <c r="AR185" s="21"/>
      <c r="AS185" s="26"/>
      <c r="AT185" s="21">
        <f t="shared" si="142"/>
        <v>98.303571428571431</v>
      </c>
      <c r="AU185" s="143"/>
      <c r="AV185" s="22"/>
      <c r="AW185" s="49"/>
      <c r="AX185" s="14"/>
      <c r="BA185" s="15"/>
      <c r="BC185" s="37"/>
    </row>
    <row r="186" spans="1:55" s="16" customFormat="1" ht="16.5" customHeight="1" x14ac:dyDescent="0.2">
      <c r="A186" s="50">
        <v>19</v>
      </c>
      <c r="B186" s="71">
        <v>18101103</v>
      </c>
      <c r="C186" s="69" t="s">
        <v>219</v>
      </c>
      <c r="D186" s="1">
        <v>35</v>
      </c>
      <c r="E186" s="1">
        <f t="shared" si="128"/>
        <v>100</v>
      </c>
      <c r="F186" s="1">
        <v>25</v>
      </c>
      <c r="G186" s="21">
        <f t="shared" si="127"/>
        <v>89.285714285714292</v>
      </c>
      <c r="H186" s="1">
        <v>31</v>
      </c>
      <c r="I186" s="21">
        <f t="shared" si="129"/>
        <v>88.571428571428569</v>
      </c>
      <c r="J186" s="1">
        <v>34</v>
      </c>
      <c r="K186" s="21">
        <f t="shared" si="111"/>
        <v>97.142857142857139</v>
      </c>
      <c r="L186" s="1">
        <v>23</v>
      </c>
      <c r="M186" s="21">
        <f t="shared" si="130"/>
        <v>85.18518518518519</v>
      </c>
      <c r="N186" s="1">
        <v>30</v>
      </c>
      <c r="O186" s="21">
        <f t="shared" si="131"/>
        <v>88.235294117647058</v>
      </c>
      <c r="P186" s="1">
        <f>20+1</f>
        <v>21</v>
      </c>
      <c r="Q186" s="21">
        <f t="shared" si="132"/>
        <v>75</v>
      </c>
      <c r="R186" s="1">
        <v>33</v>
      </c>
      <c r="S186" s="21">
        <f t="shared" si="133"/>
        <v>94.285714285714278</v>
      </c>
      <c r="T186" s="1">
        <v>31</v>
      </c>
      <c r="U186" s="21">
        <f t="shared" si="134"/>
        <v>88.571428571428569</v>
      </c>
      <c r="V186" s="1">
        <v>26</v>
      </c>
      <c r="W186" s="21">
        <f t="shared" si="135"/>
        <v>92.857142857142861</v>
      </c>
      <c r="X186" s="1">
        <v>26</v>
      </c>
      <c r="Y186" s="21">
        <f t="shared" si="136"/>
        <v>74.285714285714292</v>
      </c>
      <c r="Z186" s="21">
        <v>33</v>
      </c>
      <c r="AA186" s="21">
        <f t="shared" si="137"/>
        <v>94.285714285714278</v>
      </c>
      <c r="AB186" s="21">
        <v>27</v>
      </c>
      <c r="AC186" s="21">
        <f t="shared" si="138"/>
        <v>96.428571428571431</v>
      </c>
      <c r="AD186" s="21">
        <v>27</v>
      </c>
      <c r="AE186" s="21">
        <f t="shared" si="139"/>
        <v>77.142857142857153</v>
      </c>
      <c r="AF186" s="21">
        <v>24</v>
      </c>
      <c r="AG186" s="21">
        <f t="shared" si="140"/>
        <v>85.714285714285708</v>
      </c>
      <c r="AH186" s="21">
        <v>27</v>
      </c>
      <c r="AI186" s="21">
        <f t="shared" si="141"/>
        <v>90</v>
      </c>
      <c r="AJ186" s="21"/>
      <c r="AK186" s="21"/>
      <c r="AL186" s="21"/>
      <c r="AM186" s="21"/>
      <c r="AN186" s="21"/>
      <c r="AO186" s="21"/>
      <c r="AP186" s="21"/>
      <c r="AQ186" s="21"/>
      <c r="AR186" s="21"/>
      <c r="AS186" s="26"/>
      <c r="AT186" s="21">
        <f t="shared" si="142"/>
        <v>88.561994242141296</v>
      </c>
      <c r="AU186" s="143"/>
      <c r="AV186" s="22"/>
      <c r="AW186" s="49"/>
      <c r="AX186" s="14"/>
      <c r="BA186" s="15"/>
      <c r="BC186" s="37"/>
    </row>
    <row r="187" spans="1:55" s="16" customFormat="1" ht="16.5" customHeight="1" x14ac:dyDescent="0.2">
      <c r="A187" s="50">
        <v>20</v>
      </c>
      <c r="B187" s="71">
        <v>18104014</v>
      </c>
      <c r="C187" s="69" t="s">
        <v>220</v>
      </c>
      <c r="D187" s="1">
        <v>35</v>
      </c>
      <c r="E187" s="1">
        <f t="shared" si="128"/>
        <v>100</v>
      </c>
      <c r="F187" s="1">
        <v>28</v>
      </c>
      <c r="G187" s="21">
        <f t="shared" si="127"/>
        <v>100</v>
      </c>
      <c r="H187" s="1">
        <v>33</v>
      </c>
      <c r="I187" s="21">
        <f t="shared" si="129"/>
        <v>94.285714285714278</v>
      </c>
      <c r="J187" s="1">
        <v>34</v>
      </c>
      <c r="K187" s="21">
        <f t="shared" si="111"/>
        <v>97.142857142857139</v>
      </c>
      <c r="L187" s="1">
        <v>25</v>
      </c>
      <c r="M187" s="21">
        <f t="shared" si="130"/>
        <v>92.592592592592595</v>
      </c>
      <c r="N187" s="1">
        <v>30</v>
      </c>
      <c r="O187" s="21">
        <f t="shared" si="131"/>
        <v>88.235294117647058</v>
      </c>
      <c r="P187" s="1">
        <v>26</v>
      </c>
      <c r="Q187" s="21">
        <f t="shared" si="132"/>
        <v>92.857142857142861</v>
      </c>
      <c r="R187" s="1">
        <v>34</v>
      </c>
      <c r="S187" s="21">
        <f t="shared" si="133"/>
        <v>97.142857142857139</v>
      </c>
      <c r="T187" s="1">
        <v>30</v>
      </c>
      <c r="U187" s="21">
        <f t="shared" si="134"/>
        <v>85.714285714285708</v>
      </c>
      <c r="V187" s="1">
        <v>28</v>
      </c>
      <c r="W187" s="21">
        <f t="shared" si="135"/>
        <v>100</v>
      </c>
      <c r="X187" s="1">
        <v>32</v>
      </c>
      <c r="Y187" s="21">
        <f t="shared" si="136"/>
        <v>91.428571428571431</v>
      </c>
      <c r="Z187" s="21">
        <v>35</v>
      </c>
      <c r="AA187" s="21">
        <f t="shared" si="137"/>
        <v>100</v>
      </c>
      <c r="AB187" s="21">
        <v>28</v>
      </c>
      <c r="AC187" s="21">
        <f t="shared" si="138"/>
        <v>100</v>
      </c>
      <c r="AD187" s="21">
        <v>33</v>
      </c>
      <c r="AE187" s="21">
        <f t="shared" si="139"/>
        <v>94.285714285714278</v>
      </c>
      <c r="AF187" s="21">
        <v>22</v>
      </c>
      <c r="AG187" s="21">
        <f t="shared" si="140"/>
        <v>78.571428571428569</v>
      </c>
      <c r="AH187" s="21">
        <v>30</v>
      </c>
      <c r="AI187" s="21">
        <f t="shared" si="141"/>
        <v>100</v>
      </c>
      <c r="AJ187" s="21"/>
      <c r="AK187" s="21"/>
      <c r="AL187" s="21"/>
      <c r="AM187" s="21"/>
      <c r="AN187" s="21"/>
      <c r="AO187" s="21"/>
      <c r="AP187" s="21"/>
      <c r="AQ187" s="21"/>
      <c r="AR187" s="21"/>
      <c r="AS187" s="26"/>
      <c r="AT187" s="21">
        <f t="shared" si="142"/>
        <v>94.516028633675674</v>
      </c>
      <c r="AU187" s="143"/>
      <c r="AV187" s="22"/>
      <c r="AW187" s="49"/>
      <c r="AX187" s="14"/>
      <c r="BA187" s="15"/>
      <c r="BC187" s="37"/>
    </row>
    <row r="188" spans="1:55" s="16" customFormat="1" ht="16.5" customHeight="1" x14ac:dyDescent="0.2">
      <c r="A188" s="54"/>
      <c r="B188" s="7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98"/>
      <c r="N188" s="14"/>
      <c r="O188" s="127"/>
      <c r="P188" s="40"/>
      <c r="Q188" s="127"/>
      <c r="R188" s="14"/>
      <c r="S188" s="98"/>
      <c r="T188" s="40"/>
      <c r="U188" s="127"/>
      <c r="V188" s="40"/>
      <c r="W188" s="127"/>
      <c r="X188" s="40"/>
      <c r="Y188" s="127"/>
      <c r="Z188" s="98"/>
      <c r="AA188" s="98"/>
      <c r="AB188" s="98"/>
      <c r="AC188" s="98"/>
      <c r="AD188" s="98"/>
      <c r="AE188" s="98"/>
      <c r="AF188" s="127"/>
      <c r="AG188" s="127"/>
      <c r="AH188" s="127"/>
      <c r="AI188" s="127"/>
      <c r="AJ188" s="127"/>
      <c r="AK188" s="127"/>
      <c r="AL188" s="127"/>
      <c r="AM188" s="127"/>
      <c r="AN188" s="127"/>
      <c r="AO188" s="127"/>
      <c r="AP188" s="127"/>
      <c r="AQ188" s="127"/>
      <c r="AR188" s="127"/>
      <c r="AS188" s="127"/>
      <c r="AT188" s="127"/>
      <c r="AU188" s="98"/>
      <c r="AV188" s="22"/>
      <c r="AW188" s="49"/>
      <c r="AX188" s="14"/>
      <c r="BA188" s="15"/>
      <c r="BC188" s="37"/>
    </row>
    <row r="189" spans="1:55" s="16" customFormat="1" ht="16.5" customHeight="1" x14ac:dyDescent="0.2">
      <c r="A189" s="54"/>
      <c r="B189" s="7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98"/>
      <c r="N189" s="14"/>
      <c r="O189" s="127"/>
      <c r="P189" s="40"/>
      <c r="Q189" s="127"/>
      <c r="R189" s="14"/>
      <c r="S189" s="98"/>
      <c r="T189" s="40"/>
      <c r="U189" s="127"/>
      <c r="V189" s="40"/>
      <c r="W189" s="127"/>
      <c r="X189" s="40"/>
      <c r="Y189" s="127"/>
      <c r="Z189" s="98"/>
      <c r="AA189" s="98"/>
      <c r="AB189" s="98"/>
      <c r="AC189" s="98"/>
      <c r="AD189" s="98"/>
      <c r="AE189" s="98"/>
      <c r="AF189" s="127"/>
      <c r="AG189" s="127"/>
      <c r="AH189" s="127"/>
      <c r="AI189" s="127"/>
      <c r="AJ189" s="127"/>
      <c r="AK189" s="127"/>
      <c r="AL189" s="127"/>
      <c r="AM189" s="127"/>
      <c r="AN189" s="127"/>
      <c r="AO189" s="127"/>
      <c r="AP189" s="127"/>
      <c r="AQ189" s="127"/>
      <c r="AR189" s="127"/>
      <c r="AS189" s="127"/>
      <c r="AT189" s="127"/>
      <c r="AU189" s="98"/>
      <c r="AV189" s="22"/>
      <c r="AW189" s="49"/>
      <c r="AX189" s="14"/>
      <c r="BA189" s="15"/>
      <c r="BC189" s="37"/>
    </row>
    <row r="190" spans="1:55" s="16" customFormat="1" ht="16.5" customHeight="1" x14ac:dyDescent="0.2">
      <c r="A190" s="54"/>
      <c r="B190" s="54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92"/>
      <c r="N190" s="55"/>
      <c r="O190" s="85"/>
      <c r="P190" s="76"/>
      <c r="Q190" s="85"/>
      <c r="R190" s="55"/>
      <c r="S190" s="92"/>
      <c r="T190" s="76"/>
      <c r="U190" s="85"/>
      <c r="V190" s="76"/>
      <c r="W190" s="85"/>
      <c r="X190" s="76"/>
      <c r="Y190" s="85"/>
      <c r="Z190" s="92"/>
      <c r="AA190" s="92"/>
      <c r="AB190" s="92"/>
      <c r="AC190" s="92"/>
      <c r="AD190" s="92"/>
      <c r="AE190" s="92"/>
      <c r="AF190" s="85"/>
      <c r="AG190" s="85"/>
      <c r="AH190" s="85"/>
      <c r="AI190" s="85"/>
      <c r="AJ190" s="85"/>
      <c r="AK190" s="85"/>
      <c r="AL190" s="85"/>
      <c r="AM190" s="85"/>
      <c r="AN190" s="85"/>
      <c r="AO190" s="85"/>
      <c r="AP190" s="85"/>
      <c r="AQ190" s="85"/>
      <c r="AR190" s="85"/>
      <c r="AS190" s="85"/>
      <c r="AT190" s="85"/>
      <c r="AU190" s="92"/>
      <c r="AV190" s="22"/>
      <c r="AW190" s="49"/>
      <c r="AX190" s="14"/>
      <c r="BA190" s="15"/>
      <c r="BC190" s="37"/>
    </row>
    <row r="191" spans="1:55" s="16" customFormat="1" ht="16.5" customHeight="1" x14ac:dyDescent="0.2">
      <c r="A191" s="50">
        <v>1</v>
      </c>
      <c r="B191" s="71">
        <v>18101149</v>
      </c>
      <c r="C191" s="69" t="s">
        <v>221</v>
      </c>
      <c r="D191" s="1">
        <v>35</v>
      </c>
      <c r="E191" s="1">
        <f t="shared" ref="E191:E210" si="143">D191/35*100</f>
        <v>100</v>
      </c>
      <c r="F191" s="1">
        <v>28</v>
      </c>
      <c r="G191" s="21">
        <f t="shared" si="127"/>
        <v>100</v>
      </c>
      <c r="H191" s="1">
        <v>34</v>
      </c>
      <c r="I191" s="21">
        <f t="shared" ref="I191:I210" si="144">H191/35*100</f>
        <v>97.142857142857139</v>
      </c>
      <c r="J191" s="1">
        <v>33</v>
      </c>
      <c r="K191" s="21">
        <f t="shared" si="111"/>
        <v>94.285714285714278</v>
      </c>
      <c r="L191" s="1">
        <v>23</v>
      </c>
      <c r="M191" s="21">
        <f t="shared" ref="M191:M210" si="145">L191/27*100</f>
        <v>85.18518518518519</v>
      </c>
      <c r="N191" s="1">
        <v>28</v>
      </c>
      <c r="O191" s="21">
        <f t="shared" ref="O191:O210" si="146">N191/34*100</f>
        <v>82.35294117647058</v>
      </c>
      <c r="P191" s="1">
        <v>24</v>
      </c>
      <c r="Q191" s="21">
        <f t="shared" ref="Q191:Q210" si="147">P191/28*100</f>
        <v>85.714285714285708</v>
      </c>
      <c r="R191" s="1">
        <v>33</v>
      </c>
      <c r="S191" s="21">
        <f t="shared" ref="S191:S210" si="148">R191/35*100</f>
        <v>94.285714285714278</v>
      </c>
      <c r="T191" s="1">
        <v>13</v>
      </c>
      <c r="U191" s="21">
        <f t="shared" ref="U191:U210" si="149">T191/35*100</f>
        <v>37.142857142857146</v>
      </c>
      <c r="V191" s="1">
        <v>10</v>
      </c>
      <c r="W191" s="21">
        <f t="shared" ref="W191:W210" si="150">V191/28*100</f>
        <v>35.714285714285715</v>
      </c>
      <c r="X191" s="1">
        <v>19</v>
      </c>
      <c r="Y191" s="21">
        <f t="shared" ref="Y191:Y210" si="151">X191/35*100</f>
        <v>54.285714285714285</v>
      </c>
      <c r="Z191" s="21">
        <v>29</v>
      </c>
      <c r="AA191" s="21">
        <f t="shared" ref="AA191:AA210" si="152">Z191/35*100</f>
        <v>82.857142857142861</v>
      </c>
      <c r="AB191" s="21">
        <v>21</v>
      </c>
      <c r="AC191" s="21">
        <f t="shared" ref="AC191:AC210" si="153">AB191/28*100</f>
        <v>75</v>
      </c>
      <c r="AD191" s="21">
        <v>30</v>
      </c>
      <c r="AE191" s="21">
        <f t="shared" ref="AE191:AE210" si="154">AD191/35*100</f>
        <v>85.714285714285708</v>
      </c>
      <c r="AF191" s="21">
        <v>21</v>
      </c>
      <c r="AG191" s="21">
        <f t="shared" ref="AG191:AG210" si="155">AF191/28*100</f>
        <v>75</v>
      </c>
      <c r="AH191" s="21">
        <v>29</v>
      </c>
      <c r="AI191" s="21">
        <f t="shared" ref="AI191:AI210" si="156">AH191/30*100</f>
        <v>96.666666666666671</v>
      </c>
      <c r="AJ191" s="21"/>
      <c r="AK191" s="21"/>
      <c r="AL191" s="21"/>
      <c r="AM191" s="21"/>
      <c r="AN191" s="21"/>
      <c r="AO191" s="21"/>
      <c r="AP191" s="21"/>
      <c r="AQ191" s="21"/>
      <c r="AR191" s="21"/>
      <c r="AS191" s="26"/>
      <c r="AT191" s="21">
        <f t="shared" ref="AT191:AT210" si="157">AVERAGE(Q191,S191,U191,W191,Y191,AA191,AC191,AE191,AG191,AI191,AK191,AM191,AO191,AQ191,AS191,O191,M191,K191,I191,G191,E191)</f>
        <v>80.084228135698723</v>
      </c>
      <c r="AU191" s="147" t="s">
        <v>59</v>
      </c>
      <c r="AV191" s="22"/>
      <c r="AW191" s="49"/>
      <c r="AX191" s="14"/>
      <c r="BA191" s="15"/>
      <c r="BC191" s="37"/>
    </row>
    <row r="192" spans="1:55" s="16" customFormat="1" ht="16.5" customHeight="1" x14ac:dyDescent="0.2">
      <c r="A192" s="50">
        <v>2</v>
      </c>
      <c r="B192" s="71">
        <v>18101106</v>
      </c>
      <c r="C192" s="18" t="s">
        <v>222</v>
      </c>
      <c r="D192" s="1">
        <v>35</v>
      </c>
      <c r="E192" s="1">
        <f t="shared" si="143"/>
        <v>100</v>
      </c>
      <c r="F192" s="1">
        <v>28</v>
      </c>
      <c r="G192" s="21">
        <f t="shared" si="127"/>
        <v>100</v>
      </c>
      <c r="H192" s="1">
        <v>34</v>
      </c>
      <c r="I192" s="21">
        <f t="shared" si="144"/>
        <v>97.142857142857139</v>
      </c>
      <c r="J192" s="1">
        <v>35</v>
      </c>
      <c r="K192" s="21">
        <f t="shared" si="111"/>
        <v>100</v>
      </c>
      <c r="L192" s="1">
        <v>26</v>
      </c>
      <c r="M192" s="21">
        <f t="shared" si="145"/>
        <v>96.296296296296291</v>
      </c>
      <c r="N192" s="1">
        <v>31</v>
      </c>
      <c r="O192" s="21">
        <f t="shared" si="146"/>
        <v>91.17647058823529</v>
      </c>
      <c r="P192" s="1">
        <v>25</v>
      </c>
      <c r="Q192" s="21">
        <f t="shared" si="147"/>
        <v>89.285714285714292</v>
      </c>
      <c r="R192" s="1">
        <v>35</v>
      </c>
      <c r="S192" s="21">
        <f t="shared" si="148"/>
        <v>100</v>
      </c>
      <c r="T192" s="1">
        <v>35</v>
      </c>
      <c r="U192" s="21">
        <f t="shared" si="149"/>
        <v>100</v>
      </c>
      <c r="V192" s="1">
        <v>27</v>
      </c>
      <c r="W192" s="21">
        <f t="shared" si="150"/>
        <v>96.428571428571431</v>
      </c>
      <c r="X192" s="1">
        <v>31</v>
      </c>
      <c r="Y192" s="21">
        <f t="shared" si="151"/>
        <v>88.571428571428569</v>
      </c>
      <c r="Z192" s="21">
        <v>35</v>
      </c>
      <c r="AA192" s="21">
        <f t="shared" si="152"/>
        <v>100</v>
      </c>
      <c r="AB192" s="21">
        <v>27</v>
      </c>
      <c r="AC192" s="21">
        <f t="shared" si="153"/>
        <v>96.428571428571431</v>
      </c>
      <c r="AD192" s="21">
        <v>35</v>
      </c>
      <c r="AE192" s="21">
        <f t="shared" si="154"/>
        <v>100</v>
      </c>
      <c r="AF192" s="21">
        <v>27</v>
      </c>
      <c r="AG192" s="21">
        <f t="shared" si="155"/>
        <v>96.428571428571431</v>
      </c>
      <c r="AH192" s="21">
        <v>30</v>
      </c>
      <c r="AI192" s="21">
        <f t="shared" si="156"/>
        <v>100</v>
      </c>
      <c r="AJ192" s="21"/>
      <c r="AK192" s="21"/>
      <c r="AL192" s="21"/>
      <c r="AM192" s="21"/>
      <c r="AN192" s="21"/>
      <c r="AO192" s="21"/>
      <c r="AP192" s="21"/>
      <c r="AQ192" s="21"/>
      <c r="AR192" s="21"/>
      <c r="AS192" s="26"/>
      <c r="AT192" s="21">
        <f t="shared" si="157"/>
        <v>96.984905073140368</v>
      </c>
      <c r="AU192" s="143"/>
      <c r="AV192" s="22"/>
      <c r="AW192" s="49"/>
      <c r="AX192" s="14"/>
      <c r="BA192" s="15"/>
      <c r="BC192" s="37"/>
    </row>
    <row r="193" spans="1:55" s="16" customFormat="1" ht="16.5" customHeight="1" x14ac:dyDescent="0.2">
      <c r="A193" s="50">
        <v>3</v>
      </c>
      <c r="B193" s="71">
        <v>18101029</v>
      </c>
      <c r="C193" s="69" t="s">
        <v>223</v>
      </c>
      <c r="D193" s="1">
        <v>35</v>
      </c>
      <c r="E193" s="1">
        <f t="shared" si="143"/>
        <v>100</v>
      </c>
      <c r="F193" s="1">
        <v>27</v>
      </c>
      <c r="G193" s="21">
        <f t="shared" si="127"/>
        <v>96.428571428571431</v>
      </c>
      <c r="H193" s="1">
        <v>34</v>
      </c>
      <c r="I193" s="21">
        <f t="shared" si="144"/>
        <v>97.142857142857139</v>
      </c>
      <c r="J193" s="1">
        <v>30</v>
      </c>
      <c r="K193" s="21">
        <f t="shared" si="111"/>
        <v>85.714285714285708</v>
      </c>
      <c r="L193" s="1">
        <v>22</v>
      </c>
      <c r="M193" s="21">
        <f t="shared" si="145"/>
        <v>81.481481481481481</v>
      </c>
      <c r="N193" s="1">
        <f>29+1</f>
        <v>30</v>
      </c>
      <c r="O193" s="21">
        <f t="shared" si="146"/>
        <v>88.235294117647058</v>
      </c>
      <c r="P193" s="1">
        <v>22</v>
      </c>
      <c r="Q193" s="21">
        <f t="shared" si="147"/>
        <v>78.571428571428569</v>
      </c>
      <c r="R193" s="1">
        <v>27</v>
      </c>
      <c r="S193" s="21">
        <f t="shared" si="148"/>
        <v>77.142857142857153</v>
      </c>
      <c r="T193" s="1">
        <v>23</v>
      </c>
      <c r="U193" s="21">
        <f t="shared" si="149"/>
        <v>65.714285714285708</v>
      </c>
      <c r="V193" s="1">
        <v>20</v>
      </c>
      <c r="W193" s="21">
        <f t="shared" si="150"/>
        <v>71.428571428571431</v>
      </c>
      <c r="X193" s="1">
        <v>20</v>
      </c>
      <c r="Y193" s="21">
        <f t="shared" si="151"/>
        <v>57.142857142857139</v>
      </c>
      <c r="Z193" s="21">
        <v>24</v>
      </c>
      <c r="AA193" s="21">
        <f t="shared" si="152"/>
        <v>68.571428571428569</v>
      </c>
      <c r="AB193" s="21">
        <f>21+1</f>
        <v>22</v>
      </c>
      <c r="AC193" s="21">
        <f t="shared" si="153"/>
        <v>78.571428571428569</v>
      </c>
      <c r="AD193" s="21">
        <v>25</v>
      </c>
      <c r="AE193" s="21">
        <f t="shared" si="154"/>
        <v>71.428571428571431</v>
      </c>
      <c r="AF193" s="21">
        <v>16</v>
      </c>
      <c r="AG193" s="21">
        <f t="shared" si="155"/>
        <v>57.142857142857139</v>
      </c>
      <c r="AH193" s="21">
        <v>21</v>
      </c>
      <c r="AI193" s="21">
        <f t="shared" si="156"/>
        <v>70</v>
      </c>
      <c r="AJ193" s="21"/>
      <c r="AK193" s="21"/>
      <c r="AL193" s="21"/>
      <c r="AM193" s="21"/>
      <c r="AN193" s="21"/>
      <c r="AO193" s="21"/>
      <c r="AP193" s="21"/>
      <c r="AQ193" s="21"/>
      <c r="AR193" s="21"/>
      <c r="AS193" s="26"/>
      <c r="AT193" s="21">
        <f t="shared" si="157"/>
        <v>77.794798474945523</v>
      </c>
      <c r="AU193" s="143"/>
      <c r="AV193" s="22"/>
      <c r="AW193" s="49"/>
      <c r="AX193" s="14"/>
      <c r="BA193" s="15"/>
      <c r="BC193" s="37"/>
    </row>
    <row r="194" spans="1:55" s="16" customFormat="1" ht="16.5" customHeight="1" x14ac:dyDescent="0.2">
      <c r="A194" s="50">
        <v>4</v>
      </c>
      <c r="B194" s="71">
        <v>18101160</v>
      </c>
      <c r="C194" s="69" t="s">
        <v>224</v>
      </c>
      <c r="D194" s="1">
        <v>35</v>
      </c>
      <c r="E194" s="1">
        <f t="shared" si="143"/>
        <v>100</v>
      </c>
      <c r="F194" s="1">
        <v>26</v>
      </c>
      <c r="G194" s="21">
        <f t="shared" si="127"/>
        <v>92.857142857142861</v>
      </c>
      <c r="H194" s="1">
        <v>32</v>
      </c>
      <c r="I194" s="21">
        <f t="shared" si="144"/>
        <v>91.428571428571431</v>
      </c>
      <c r="J194" s="1">
        <v>32</v>
      </c>
      <c r="K194" s="21">
        <f t="shared" si="111"/>
        <v>91.428571428571431</v>
      </c>
      <c r="L194" s="1">
        <f>25+1</f>
        <v>26</v>
      </c>
      <c r="M194" s="21">
        <f t="shared" si="145"/>
        <v>96.296296296296291</v>
      </c>
      <c r="N194" s="1">
        <v>34</v>
      </c>
      <c r="O194" s="21">
        <f t="shared" si="146"/>
        <v>100</v>
      </c>
      <c r="P194" s="1">
        <v>22</v>
      </c>
      <c r="Q194" s="21">
        <f t="shared" si="147"/>
        <v>78.571428571428569</v>
      </c>
      <c r="R194" s="1">
        <v>32</v>
      </c>
      <c r="S194" s="21">
        <f t="shared" si="148"/>
        <v>91.428571428571431</v>
      </c>
      <c r="T194" s="1">
        <v>31</v>
      </c>
      <c r="U194" s="21">
        <f t="shared" si="149"/>
        <v>88.571428571428569</v>
      </c>
      <c r="V194" s="1">
        <v>18</v>
      </c>
      <c r="W194" s="21">
        <f t="shared" si="150"/>
        <v>64.285714285714292</v>
      </c>
      <c r="X194" s="1">
        <v>29</v>
      </c>
      <c r="Y194" s="21">
        <f t="shared" si="151"/>
        <v>82.857142857142861</v>
      </c>
      <c r="Z194" s="21">
        <v>32</v>
      </c>
      <c r="AA194" s="21">
        <f t="shared" si="152"/>
        <v>91.428571428571431</v>
      </c>
      <c r="AB194" s="21">
        <v>19</v>
      </c>
      <c r="AC194" s="21">
        <f>AB194/(28-5)*100</f>
        <v>82.608695652173907</v>
      </c>
      <c r="AD194" s="21">
        <v>34</v>
      </c>
      <c r="AE194" s="21">
        <f t="shared" si="154"/>
        <v>97.142857142857139</v>
      </c>
      <c r="AF194" s="21">
        <v>22</v>
      </c>
      <c r="AG194" s="21">
        <f t="shared" si="155"/>
        <v>78.571428571428569</v>
      </c>
      <c r="AH194" s="21">
        <v>26</v>
      </c>
      <c r="AI194" s="21">
        <f t="shared" si="156"/>
        <v>86.666666666666671</v>
      </c>
      <c r="AJ194" s="21"/>
      <c r="AK194" s="21"/>
      <c r="AL194" s="21"/>
      <c r="AM194" s="21"/>
      <c r="AN194" s="21"/>
      <c r="AO194" s="21"/>
      <c r="AP194" s="21"/>
      <c r="AQ194" s="21"/>
      <c r="AR194" s="21"/>
      <c r="AS194" s="26"/>
      <c r="AT194" s="21">
        <f t="shared" si="157"/>
        <v>88.383942949160314</v>
      </c>
      <c r="AU194" s="143"/>
      <c r="AV194" s="22"/>
      <c r="AW194" s="49"/>
      <c r="AX194" s="14"/>
      <c r="BA194" s="15"/>
      <c r="BC194" s="37"/>
    </row>
    <row r="195" spans="1:55" s="16" customFormat="1" ht="16.5" customHeight="1" x14ac:dyDescent="0.2">
      <c r="A195" s="50">
        <v>5</v>
      </c>
      <c r="B195" s="71">
        <v>18101049</v>
      </c>
      <c r="C195" s="69" t="s">
        <v>225</v>
      </c>
      <c r="D195" s="1">
        <v>35</v>
      </c>
      <c r="E195" s="1">
        <f t="shared" si="143"/>
        <v>100</v>
      </c>
      <c r="F195" s="1">
        <v>26</v>
      </c>
      <c r="G195" s="21">
        <f t="shared" si="127"/>
        <v>92.857142857142861</v>
      </c>
      <c r="H195" s="1">
        <v>33</v>
      </c>
      <c r="I195" s="21">
        <f t="shared" si="144"/>
        <v>94.285714285714278</v>
      </c>
      <c r="J195" s="1">
        <v>34</v>
      </c>
      <c r="K195" s="21">
        <f t="shared" si="111"/>
        <v>97.142857142857139</v>
      </c>
      <c r="L195" s="1">
        <v>27</v>
      </c>
      <c r="M195" s="21">
        <f t="shared" si="145"/>
        <v>100</v>
      </c>
      <c r="N195" s="1">
        <f>28+1</f>
        <v>29</v>
      </c>
      <c r="O195" s="21">
        <f t="shared" si="146"/>
        <v>85.294117647058826</v>
      </c>
      <c r="P195" s="1">
        <v>26</v>
      </c>
      <c r="Q195" s="21">
        <f t="shared" si="147"/>
        <v>92.857142857142861</v>
      </c>
      <c r="R195" s="1">
        <v>35</v>
      </c>
      <c r="S195" s="21">
        <f t="shared" si="148"/>
        <v>100</v>
      </c>
      <c r="T195" s="1">
        <v>34</v>
      </c>
      <c r="U195" s="21">
        <f t="shared" si="149"/>
        <v>97.142857142857139</v>
      </c>
      <c r="V195" s="1">
        <v>19</v>
      </c>
      <c r="W195" s="21">
        <f t="shared" si="150"/>
        <v>67.857142857142861</v>
      </c>
      <c r="X195" s="1">
        <v>28</v>
      </c>
      <c r="Y195" s="21">
        <f t="shared" si="151"/>
        <v>80</v>
      </c>
      <c r="Z195" s="21">
        <f>34+1</f>
        <v>35</v>
      </c>
      <c r="AA195" s="21">
        <f t="shared" si="152"/>
        <v>100</v>
      </c>
      <c r="AB195" s="21">
        <f>21+2</f>
        <v>23</v>
      </c>
      <c r="AC195" s="21">
        <f t="shared" si="153"/>
        <v>82.142857142857139</v>
      </c>
      <c r="AD195" s="21">
        <v>27</v>
      </c>
      <c r="AE195" s="21">
        <f t="shared" si="154"/>
        <v>77.142857142857153</v>
      </c>
      <c r="AF195" s="21">
        <v>17</v>
      </c>
      <c r="AG195" s="21">
        <f t="shared" si="155"/>
        <v>60.714285714285708</v>
      </c>
      <c r="AH195" s="21">
        <v>30</v>
      </c>
      <c r="AI195" s="21">
        <f t="shared" si="156"/>
        <v>100</v>
      </c>
      <c r="AJ195" s="21"/>
      <c r="AK195" s="21"/>
      <c r="AL195" s="21"/>
      <c r="AM195" s="21"/>
      <c r="AN195" s="21"/>
      <c r="AO195" s="21"/>
      <c r="AP195" s="21"/>
      <c r="AQ195" s="21"/>
      <c r="AR195" s="21"/>
      <c r="AS195" s="26"/>
      <c r="AT195" s="21">
        <f t="shared" si="157"/>
        <v>89.214810924369743</v>
      </c>
      <c r="AU195" s="143"/>
      <c r="AV195" s="22"/>
      <c r="AW195" s="49"/>
      <c r="AX195" s="14"/>
      <c r="BA195" s="15"/>
      <c r="BC195" s="37"/>
    </row>
    <row r="196" spans="1:55" s="16" customFormat="1" ht="16.5" customHeight="1" x14ac:dyDescent="0.2">
      <c r="A196" s="50">
        <v>6</v>
      </c>
      <c r="B196" s="71">
        <v>18101037</v>
      </c>
      <c r="C196" s="69" t="s">
        <v>226</v>
      </c>
      <c r="D196" s="1">
        <v>35</v>
      </c>
      <c r="E196" s="1">
        <f t="shared" si="143"/>
        <v>100</v>
      </c>
      <c r="F196" s="1">
        <v>28</v>
      </c>
      <c r="G196" s="21">
        <f t="shared" si="127"/>
        <v>100</v>
      </c>
      <c r="H196" s="1">
        <v>35</v>
      </c>
      <c r="I196" s="21">
        <f t="shared" si="144"/>
        <v>100</v>
      </c>
      <c r="J196" s="1">
        <v>35</v>
      </c>
      <c r="K196" s="21">
        <f t="shared" si="111"/>
        <v>100</v>
      </c>
      <c r="L196" s="1">
        <v>27</v>
      </c>
      <c r="M196" s="21">
        <f t="shared" si="145"/>
        <v>100</v>
      </c>
      <c r="N196" s="1">
        <v>34</v>
      </c>
      <c r="O196" s="21">
        <f t="shared" si="146"/>
        <v>100</v>
      </c>
      <c r="P196" s="1">
        <v>28</v>
      </c>
      <c r="Q196" s="21">
        <f t="shared" si="147"/>
        <v>100</v>
      </c>
      <c r="R196" s="1">
        <v>35</v>
      </c>
      <c r="S196" s="21">
        <f t="shared" si="148"/>
        <v>100</v>
      </c>
      <c r="T196" s="1">
        <v>34</v>
      </c>
      <c r="U196" s="21">
        <f t="shared" si="149"/>
        <v>97.142857142857139</v>
      </c>
      <c r="V196" s="1">
        <v>28</v>
      </c>
      <c r="W196" s="21">
        <f t="shared" si="150"/>
        <v>100</v>
      </c>
      <c r="X196" s="1">
        <v>35</v>
      </c>
      <c r="Y196" s="21">
        <f t="shared" si="151"/>
        <v>100</v>
      </c>
      <c r="Z196" s="21">
        <v>35</v>
      </c>
      <c r="AA196" s="21">
        <f t="shared" si="152"/>
        <v>100</v>
      </c>
      <c r="AB196" s="21">
        <v>28</v>
      </c>
      <c r="AC196" s="21">
        <f t="shared" si="153"/>
        <v>100</v>
      </c>
      <c r="AD196" s="21">
        <v>35</v>
      </c>
      <c r="AE196" s="21">
        <f t="shared" si="154"/>
        <v>100</v>
      </c>
      <c r="AF196" s="21">
        <v>27</v>
      </c>
      <c r="AG196" s="21">
        <f t="shared" si="155"/>
        <v>96.428571428571431</v>
      </c>
      <c r="AH196" s="21">
        <v>30</v>
      </c>
      <c r="AI196" s="21">
        <f t="shared" si="156"/>
        <v>100</v>
      </c>
      <c r="AJ196" s="21"/>
      <c r="AK196" s="21"/>
      <c r="AL196" s="21"/>
      <c r="AM196" s="21"/>
      <c r="AN196" s="21"/>
      <c r="AO196" s="21"/>
      <c r="AP196" s="21"/>
      <c r="AQ196" s="21"/>
      <c r="AR196" s="21"/>
      <c r="AS196" s="26"/>
      <c r="AT196" s="21">
        <f t="shared" si="157"/>
        <v>99.598214285714278</v>
      </c>
      <c r="AU196" s="143"/>
      <c r="AV196" s="22"/>
      <c r="AW196" s="49"/>
      <c r="AX196" s="14"/>
      <c r="BA196" s="15"/>
      <c r="BC196" s="37"/>
    </row>
    <row r="197" spans="1:55" s="16" customFormat="1" ht="16.5" customHeight="1" x14ac:dyDescent="0.2">
      <c r="A197" s="50">
        <v>7</v>
      </c>
      <c r="B197" s="71">
        <v>18101053</v>
      </c>
      <c r="C197" s="69" t="s">
        <v>227</v>
      </c>
      <c r="D197" s="1">
        <v>35</v>
      </c>
      <c r="E197" s="1">
        <f t="shared" si="143"/>
        <v>100</v>
      </c>
      <c r="F197" s="1">
        <v>27</v>
      </c>
      <c r="G197" s="21">
        <f t="shared" si="127"/>
        <v>96.428571428571431</v>
      </c>
      <c r="H197" s="1">
        <v>35</v>
      </c>
      <c r="I197" s="21">
        <f t="shared" si="144"/>
        <v>100</v>
      </c>
      <c r="J197" s="1">
        <v>35</v>
      </c>
      <c r="K197" s="21">
        <f t="shared" si="111"/>
        <v>100</v>
      </c>
      <c r="L197" s="1">
        <v>25</v>
      </c>
      <c r="M197" s="21">
        <f t="shared" si="145"/>
        <v>92.592592592592595</v>
      </c>
      <c r="N197" s="1">
        <v>34</v>
      </c>
      <c r="O197" s="21">
        <f t="shared" si="146"/>
        <v>100</v>
      </c>
      <c r="P197" s="1">
        <v>24</v>
      </c>
      <c r="Q197" s="21">
        <f t="shared" si="147"/>
        <v>85.714285714285708</v>
      </c>
      <c r="R197" s="1">
        <v>34</v>
      </c>
      <c r="S197" s="21">
        <f t="shared" si="148"/>
        <v>97.142857142857139</v>
      </c>
      <c r="T197" s="1">
        <f>29+1</f>
        <v>30</v>
      </c>
      <c r="U197" s="21">
        <f t="shared" si="149"/>
        <v>85.714285714285708</v>
      </c>
      <c r="V197" s="1">
        <f>24+1</f>
        <v>25</v>
      </c>
      <c r="W197" s="21">
        <f t="shared" si="150"/>
        <v>89.285714285714292</v>
      </c>
      <c r="X197" s="1">
        <v>29</v>
      </c>
      <c r="Y197" s="21">
        <f t="shared" si="151"/>
        <v>82.857142857142861</v>
      </c>
      <c r="Z197" s="21">
        <v>33</v>
      </c>
      <c r="AA197" s="21">
        <f t="shared" si="152"/>
        <v>94.285714285714278</v>
      </c>
      <c r="AB197" s="21">
        <v>24</v>
      </c>
      <c r="AC197" s="21">
        <f t="shared" si="153"/>
        <v>85.714285714285708</v>
      </c>
      <c r="AD197" s="21">
        <v>23</v>
      </c>
      <c r="AE197" s="21">
        <f t="shared" si="154"/>
        <v>65.714285714285708</v>
      </c>
      <c r="AF197" s="21">
        <v>24</v>
      </c>
      <c r="AG197" s="21">
        <f t="shared" si="155"/>
        <v>85.714285714285708</v>
      </c>
      <c r="AH197" s="21">
        <v>26</v>
      </c>
      <c r="AI197" s="21">
        <f t="shared" si="156"/>
        <v>86.666666666666671</v>
      </c>
      <c r="AJ197" s="21"/>
      <c r="AK197" s="21"/>
      <c r="AL197" s="21"/>
      <c r="AM197" s="21"/>
      <c r="AN197" s="21"/>
      <c r="AO197" s="21"/>
      <c r="AP197" s="21"/>
      <c r="AQ197" s="21"/>
      <c r="AR197" s="21"/>
      <c r="AS197" s="26"/>
      <c r="AT197" s="21">
        <f t="shared" si="157"/>
        <v>90.489417989417973</v>
      </c>
      <c r="AU197" s="144"/>
      <c r="AV197" s="22"/>
      <c r="AW197" s="49"/>
      <c r="AX197" s="14"/>
      <c r="BA197" s="15"/>
      <c r="BC197" s="37"/>
    </row>
    <row r="198" spans="1:55" s="16" customFormat="1" ht="16.5" customHeight="1" x14ac:dyDescent="0.2">
      <c r="A198" s="50">
        <v>8</v>
      </c>
      <c r="B198" s="71">
        <v>18101190</v>
      </c>
      <c r="C198" s="69" t="s">
        <v>458</v>
      </c>
      <c r="D198" s="1">
        <v>35</v>
      </c>
      <c r="E198" s="1">
        <f t="shared" si="143"/>
        <v>100</v>
      </c>
      <c r="F198" s="1">
        <v>20</v>
      </c>
      <c r="G198" s="21">
        <f t="shared" si="127"/>
        <v>71.428571428571431</v>
      </c>
      <c r="H198" s="1">
        <v>26</v>
      </c>
      <c r="I198" s="21">
        <f t="shared" si="144"/>
        <v>74.285714285714292</v>
      </c>
      <c r="J198" s="1">
        <v>30</v>
      </c>
      <c r="K198" s="21">
        <f t="shared" si="111"/>
        <v>85.714285714285708</v>
      </c>
      <c r="L198" s="1">
        <f>23+1</f>
        <v>24</v>
      </c>
      <c r="M198" s="21">
        <f t="shared" si="145"/>
        <v>88.888888888888886</v>
      </c>
      <c r="N198" s="1">
        <v>28</v>
      </c>
      <c r="O198" s="21">
        <f t="shared" si="146"/>
        <v>82.35294117647058</v>
      </c>
      <c r="P198" s="1">
        <v>21</v>
      </c>
      <c r="Q198" s="21">
        <f t="shared" si="147"/>
        <v>75</v>
      </c>
      <c r="R198" s="1">
        <v>31</v>
      </c>
      <c r="S198" s="21">
        <f t="shared" si="148"/>
        <v>88.571428571428569</v>
      </c>
      <c r="T198" s="1">
        <v>24</v>
      </c>
      <c r="U198" s="21">
        <f t="shared" si="149"/>
        <v>68.571428571428569</v>
      </c>
      <c r="V198" s="1">
        <v>24</v>
      </c>
      <c r="W198" s="21">
        <f t="shared" si="150"/>
        <v>85.714285714285708</v>
      </c>
      <c r="X198" s="1">
        <v>25</v>
      </c>
      <c r="Y198" s="21">
        <f t="shared" si="151"/>
        <v>71.428571428571431</v>
      </c>
      <c r="Z198" s="21">
        <v>24</v>
      </c>
      <c r="AA198" s="21">
        <f t="shared" si="152"/>
        <v>68.571428571428569</v>
      </c>
      <c r="AB198" s="21">
        <v>20</v>
      </c>
      <c r="AC198" s="21">
        <f t="shared" si="153"/>
        <v>71.428571428571431</v>
      </c>
      <c r="AD198" s="21">
        <v>22</v>
      </c>
      <c r="AE198" s="21">
        <f t="shared" si="154"/>
        <v>62.857142857142854</v>
      </c>
      <c r="AF198" s="21">
        <v>16</v>
      </c>
      <c r="AG198" s="21">
        <f t="shared" si="155"/>
        <v>57.142857142857139</v>
      </c>
      <c r="AH198" s="21">
        <v>23</v>
      </c>
      <c r="AI198" s="21">
        <f t="shared" si="156"/>
        <v>76.666666666666671</v>
      </c>
      <c r="AJ198" s="21"/>
      <c r="AK198" s="21"/>
      <c r="AL198" s="21"/>
      <c r="AM198" s="21"/>
      <c r="AN198" s="21"/>
      <c r="AO198" s="21"/>
      <c r="AP198" s="21"/>
      <c r="AQ198" s="21"/>
      <c r="AR198" s="21"/>
      <c r="AS198" s="26"/>
      <c r="AT198" s="21">
        <f t="shared" si="157"/>
        <v>76.788923902894481</v>
      </c>
      <c r="AU198" s="143"/>
      <c r="AV198" s="22"/>
      <c r="AW198" s="49"/>
      <c r="AX198" s="14"/>
      <c r="BA198" s="15"/>
      <c r="BC198" s="37"/>
    </row>
    <row r="199" spans="1:55" s="16" customFormat="1" ht="16.5" customHeight="1" x14ac:dyDescent="0.2">
      <c r="A199" s="50">
        <v>9</v>
      </c>
      <c r="B199" s="71">
        <v>18101089</v>
      </c>
      <c r="C199" s="69" t="s">
        <v>228</v>
      </c>
      <c r="D199" s="1">
        <v>35</v>
      </c>
      <c r="E199" s="1">
        <f t="shared" si="143"/>
        <v>100</v>
      </c>
      <c r="F199" s="1">
        <v>26</v>
      </c>
      <c r="G199" s="21">
        <f t="shared" si="127"/>
        <v>92.857142857142861</v>
      </c>
      <c r="H199" s="1">
        <v>33</v>
      </c>
      <c r="I199" s="21">
        <f t="shared" si="144"/>
        <v>94.285714285714278</v>
      </c>
      <c r="J199" s="1">
        <v>33</v>
      </c>
      <c r="K199" s="21">
        <f t="shared" si="111"/>
        <v>94.285714285714278</v>
      </c>
      <c r="L199" s="1">
        <v>26</v>
      </c>
      <c r="M199" s="21">
        <f t="shared" si="145"/>
        <v>96.296296296296291</v>
      </c>
      <c r="N199" s="1">
        <f>31+1</f>
        <v>32</v>
      </c>
      <c r="O199" s="21">
        <f t="shared" si="146"/>
        <v>94.117647058823522</v>
      </c>
      <c r="P199" s="1">
        <f>19+1</f>
        <v>20</v>
      </c>
      <c r="Q199" s="21">
        <f t="shared" si="147"/>
        <v>71.428571428571431</v>
      </c>
      <c r="R199" s="1">
        <v>33</v>
      </c>
      <c r="S199" s="21">
        <f t="shared" si="148"/>
        <v>94.285714285714278</v>
      </c>
      <c r="T199" s="1">
        <v>29</v>
      </c>
      <c r="U199" s="21">
        <f t="shared" si="149"/>
        <v>82.857142857142861</v>
      </c>
      <c r="V199" s="1">
        <v>27</v>
      </c>
      <c r="W199" s="21">
        <f t="shared" si="150"/>
        <v>96.428571428571431</v>
      </c>
      <c r="X199" s="1">
        <v>32</v>
      </c>
      <c r="Y199" s="21">
        <f t="shared" si="151"/>
        <v>91.428571428571431</v>
      </c>
      <c r="Z199" s="21">
        <v>31</v>
      </c>
      <c r="AA199" s="21">
        <f t="shared" si="152"/>
        <v>88.571428571428569</v>
      </c>
      <c r="AB199" s="21">
        <v>20</v>
      </c>
      <c r="AC199" s="21">
        <f>AB199/(28-6)*100</f>
        <v>90.909090909090907</v>
      </c>
      <c r="AD199" s="21">
        <v>29</v>
      </c>
      <c r="AE199" s="21">
        <f t="shared" si="154"/>
        <v>82.857142857142861</v>
      </c>
      <c r="AF199" s="21">
        <v>26</v>
      </c>
      <c r="AG199" s="21">
        <f t="shared" si="155"/>
        <v>92.857142857142861</v>
      </c>
      <c r="AH199" s="21">
        <v>30</v>
      </c>
      <c r="AI199" s="21">
        <f t="shared" si="156"/>
        <v>100</v>
      </c>
      <c r="AJ199" s="21"/>
      <c r="AK199" s="21"/>
      <c r="AL199" s="21"/>
      <c r="AM199" s="21"/>
      <c r="AN199" s="21"/>
      <c r="AO199" s="21"/>
      <c r="AP199" s="21"/>
      <c r="AQ199" s="21"/>
      <c r="AR199" s="21"/>
      <c r="AS199" s="26"/>
      <c r="AT199" s="21">
        <f t="shared" si="157"/>
        <v>91.466618212941739</v>
      </c>
      <c r="AU199" s="143"/>
      <c r="AV199" s="22"/>
      <c r="AW199" s="49"/>
      <c r="AX199" s="14"/>
      <c r="BA199" s="15"/>
      <c r="BC199" s="37"/>
    </row>
    <row r="200" spans="1:55" s="16" customFormat="1" ht="16.5" customHeight="1" x14ac:dyDescent="0.2">
      <c r="A200" s="50">
        <v>10</v>
      </c>
      <c r="B200" s="71">
        <v>18101043</v>
      </c>
      <c r="C200" s="69" t="s">
        <v>229</v>
      </c>
      <c r="D200" s="1">
        <v>35</v>
      </c>
      <c r="E200" s="1">
        <f t="shared" si="143"/>
        <v>100</v>
      </c>
      <c r="F200" s="1">
        <v>22</v>
      </c>
      <c r="G200" s="21">
        <f t="shared" si="127"/>
        <v>78.571428571428569</v>
      </c>
      <c r="H200" s="1">
        <v>35</v>
      </c>
      <c r="I200" s="21">
        <f t="shared" si="144"/>
        <v>100</v>
      </c>
      <c r="J200" s="1">
        <v>35</v>
      </c>
      <c r="K200" s="21">
        <f t="shared" ref="K200:K210" si="158">J200/35*100</f>
        <v>100</v>
      </c>
      <c r="L200" s="1">
        <v>27</v>
      </c>
      <c r="M200" s="21">
        <f t="shared" si="145"/>
        <v>100</v>
      </c>
      <c r="N200" s="1">
        <v>33</v>
      </c>
      <c r="O200" s="21">
        <f t="shared" si="146"/>
        <v>97.058823529411768</v>
      </c>
      <c r="P200" s="1">
        <v>27</v>
      </c>
      <c r="Q200" s="21">
        <f t="shared" si="147"/>
        <v>96.428571428571431</v>
      </c>
      <c r="R200" s="1">
        <v>33</v>
      </c>
      <c r="S200" s="21">
        <f t="shared" si="148"/>
        <v>94.285714285714278</v>
      </c>
      <c r="T200" s="1">
        <v>32</v>
      </c>
      <c r="U200" s="21">
        <f t="shared" si="149"/>
        <v>91.428571428571431</v>
      </c>
      <c r="V200" s="1">
        <v>27</v>
      </c>
      <c r="W200" s="21">
        <f t="shared" si="150"/>
        <v>96.428571428571431</v>
      </c>
      <c r="X200" s="1">
        <v>34</v>
      </c>
      <c r="Y200" s="21">
        <f t="shared" si="151"/>
        <v>97.142857142857139</v>
      </c>
      <c r="Z200" s="21">
        <v>27</v>
      </c>
      <c r="AA200" s="21">
        <f t="shared" si="152"/>
        <v>77.142857142857153</v>
      </c>
      <c r="AB200" s="21">
        <v>28</v>
      </c>
      <c r="AC200" s="21">
        <f t="shared" si="153"/>
        <v>100</v>
      </c>
      <c r="AD200" s="21">
        <v>34</v>
      </c>
      <c r="AE200" s="21">
        <f t="shared" si="154"/>
        <v>97.142857142857139</v>
      </c>
      <c r="AF200" s="21">
        <v>27</v>
      </c>
      <c r="AG200" s="21">
        <f t="shared" si="155"/>
        <v>96.428571428571431</v>
      </c>
      <c r="AH200" s="21">
        <v>30</v>
      </c>
      <c r="AI200" s="21">
        <f t="shared" si="156"/>
        <v>100</v>
      </c>
      <c r="AJ200" s="21"/>
      <c r="AK200" s="21"/>
      <c r="AL200" s="21"/>
      <c r="AM200" s="21"/>
      <c r="AN200" s="21"/>
      <c r="AO200" s="21"/>
      <c r="AP200" s="21"/>
      <c r="AQ200" s="21"/>
      <c r="AR200" s="21"/>
      <c r="AS200" s="26"/>
      <c r="AT200" s="21">
        <f t="shared" si="157"/>
        <v>95.128676470588246</v>
      </c>
      <c r="AU200" s="144"/>
      <c r="AV200" s="22"/>
      <c r="AW200" s="49"/>
      <c r="AX200" s="14"/>
      <c r="BA200" s="15"/>
      <c r="BC200" s="37"/>
    </row>
    <row r="201" spans="1:55" s="16" customFormat="1" ht="16.5" customHeight="1" x14ac:dyDescent="0.2">
      <c r="A201" s="50">
        <v>11</v>
      </c>
      <c r="B201" s="71">
        <v>18103040</v>
      </c>
      <c r="C201" s="69" t="s">
        <v>230</v>
      </c>
      <c r="D201" s="1">
        <v>35</v>
      </c>
      <c r="E201" s="1">
        <f t="shared" si="143"/>
        <v>100</v>
      </c>
      <c r="F201" s="1">
        <v>27</v>
      </c>
      <c r="G201" s="21">
        <f t="shared" si="127"/>
        <v>96.428571428571431</v>
      </c>
      <c r="H201" s="1">
        <v>33</v>
      </c>
      <c r="I201" s="21">
        <f t="shared" si="144"/>
        <v>94.285714285714278</v>
      </c>
      <c r="J201" s="1">
        <v>33</v>
      </c>
      <c r="K201" s="21">
        <f t="shared" si="158"/>
        <v>94.285714285714278</v>
      </c>
      <c r="L201" s="1">
        <v>24</v>
      </c>
      <c r="M201" s="21">
        <f t="shared" si="145"/>
        <v>88.888888888888886</v>
      </c>
      <c r="N201" s="1">
        <v>34</v>
      </c>
      <c r="O201" s="21">
        <f t="shared" si="146"/>
        <v>100</v>
      </c>
      <c r="P201" s="1">
        <v>24</v>
      </c>
      <c r="Q201" s="21">
        <f t="shared" si="147"/>
        <v>85.714285714285708</v>
      </c>
      <c r="R201" s="1">
        <v>33</v>
      </c>
      <c r="S201" s="21">
        <f t="shared" si="148"/>
        <v>94.285714285714278</v>
      </c>
      <c r="T201" s="1">
        <v>31</v>
      </c>
      <c r="U201" s="21">
        <f t="shared" si="149"/>
        <v>88.571428571428569</v>
      </c>
      <c r="V201" s="1">
        <v>18</v>
      </c>
      <c r="W201" s="21">
        <f t="shared" si="150"/>
        <v>64.285714285714292</v>
      </c>
      <c r="X201" s="1">
        <v>29</v>
      </c>
      <c r="Y201" s="21">
        <f t="shared" si="151"/>
        <v>82.857142857142861</v>
      </c>
      <c r="Z201" s="21">
        <v>31</v>
      </c>
      <c r="AA201" s="21">
        <f t="shared" si="152"/>
        <v>88.571428571428569</v>
      </c>
      <c r="AB201" s="21">
        <v>22</v>
      </c>
      <c r="AC201" s="21">
        <f t="shared" si="153"/>
        <v>78.571428571428569</v>
      </c>
      <c r="AD201" s="21">
        <v>28</v>
      </c>
      <c r="AE201" s="21">
        <f t="shared" si="154"/>
        <v>80</v>
      </c>
      <c r="AF201" s="21">
        <v>13</v>
      </c>
      <c r="AG201" s="21">
        <f t="shared" si="155"/>
        <v>46.428571428571431</v>
      </c>
      <c r="AH201" s="21">
        <v>17</v>
      </c>
      <c r="AI201" s="21">
        <f t="shared" si="156"/>
        <v>56.666666666666664</v>
      </c>
      <c r="AJ201" s="21"/>
      <c r="AK201" s="21"/>
      <c r="AL201" s="21"/>
      <c r="AM201" s="21"/>
      <c r="AN201" s="21"/>
      <c r="AO201" s="21"/>
      <c r="AP201" s="21"/>
      <c r="AQ201" s="21"/>
      <c r="AR201" s="21"/>
      <c r="AS201" s="26"/>
      <c r="AT201" s="21">
        <f t="shared" si="157"/>
        <v>83.740079365079353</v>
      </c>
      <c r="AU201" s="144"/>
      <c r="AV201" s="22"/>
      <c r="AW201" s="49"/>
      <c r="AX201" s="14"/>
      <c r="BA201" s="15"/>
      <c r="BC201" s="37"/>
    </row>
    <row r="202" spans="1:55" s="16" customFormat="1" ht="16.5" customHeight="1" x14ac:dyDescent="0.2">
      <c r="A202" s="50">
        <v>12</v>
      </c>
      <c r="B202" s="71">
        <v>18101142</v>
      </c>
      <c r="C202" s="69" t="s">
        <v>231</v>
      </c>
      <c r="D202" s="1">
        <v>35</v>
      </c>
      <c r="E202" s="1">
        <f t="shared" si="143"/>
        <v>100</v>
      </c>
      <c r="F202" s="1">
        <v>28</v>
      </c>
      <c r="G202" s="21">
        <f t="shared" si="127"/>
        <v>100</v>
      </c>
      <c r="H202" s="1">
        <f>34+1</f>
        <v>35</v>
      </c>
      <c r="I202" s="21">
        <f t="shared" si="144"/>
        <v>100</v>
      </c>
      <c r="J202" s="1">
        <v>35</v>
      </c>
      <c r="K202" s="21">
        <f t="shared" si="158"/>
        <v>100</v>
      </c>
      <c r="L202" s="1">
        <v>26</v>
      </c>
      <c r="M202" s="21">
        <f t="shared" si="145"/>
        <v>96.296296296296291</v>
      </c>
      <c r="N202" s="1">
        <v>34</v>
      </c>
      <c r="O202" s="21">
        <f t="shared" si="146"/>
        <v>100</v>
      </c>
      <c r="P202" s="1">
        <v>28</v>
      </c>
      <c r="Q202" s="21">
        <f t="shared" si="147"/>
        <v>100</v>
      </c>
      <c r="R202" s="1">
        <v>35</v>
      </c>
      <c r="S202" s="21">
        <f t="shared" si="148"/>
        <v>100</v>
      </c>
      <c r="T202" s="1">
        <v>35</v>
      </c>
      <c r="U202" s="21">
        <f t="shared" si="149"/>
        <v>100</v>
      </c>
      <c r="V202" s="1">
        <f>26+2</f>
        <v>28</v>
      </c>
      <c r="W202" s="21">
        <f t="shared" si="150"/>
        <v>100</v>
      </c>
      <c r="X202" s="1">
        <v>35</v>
      </c>
      <c r="Y202" s="21">
        <f t="shared" si="151"/>
        <v>100</v>
      </c>
      <c r="Z202" s="21">
        <f>32+3</f>
        <v>35</v>
      </c>
      <c r="AA202" s="21">
        <f t="shared" si="152"/>
        <v>100</v>
      </c>
      <c r="AB202" s="21">
        <f>26+1</f>
        <v>27</v>
      </c>
      <c r="AC202" s="21">
        <f t="shared" si="153"/>
        <v>96.428571428571431</v>
      </c>
      <c r="AD202" s="21">
        <v>35</v>
      </c>
      <c r="AE202" s="21">
        <f t="shared" si="154"/>
        <v>100</v>
      </c>
      <c r="AF202" s="21">
        <v>28</v>
      </c>
      <c r="AG202" s="21">
        <f t="shared" si="155"/>
        <v>100</v>
      </c>
      <c r="AH202" s="21">
        <v>30</v>
      </c>
      <c r="AI202" s="21">
        <f t="shared" si="156"/>
        <v>100</v>
      </c>
      <c r="AJ202" s="21"/>
      <c r="AK202" s="21"/>
      <c r="AL202" s="21"/>
      <c r="AM202" s="21"/>
      <c r="AN202" s="21"/>
      <c r="AO202" s="21"/>
      <c r="AP202" s="21"/>
      <c r="AQ202" s="21"/>
      <c r="AR202" s="21"/>
      <c r="AS202" s="26"/>
      <c r="AT202" s="21">
        <f t="shared" si="157"/>
        <v>99.545304232804241</v>
      </c>
      <c r="AU202" s="144"/>
      <c r="AV202" s="22"/>
      <c r="AW202" s="49"/>
      <c r="AX202" s="14"/>
      <c r="BA202" s="15"/>
      <c r="BC202" s="37"/>
    </row>
    <row r="203" spans="1:55" s="16" customFormat="1" ht="16.5" customHeight="1" x14ac:dyDescent="0.2">
      <c r="A203" s="50">
        <v>13</v>
      </c>
      <c r="B203" s="71">
        <v>18101152</v>
      </c>
      <c r="C203" s="69" t="s">
        <v>232</v>
      </c>
      <c r="D203" s="1">
        <v>35</v>
      </c>
      <c r="E203" s="1">
        <f t="shared" si="143"/>
        <v>100</v>
      </c>
      <c r="F203" s="1">
        <v>28</v>
      </c>
      <c r="G203" s="21">
        <f t="shared" si="127"/>
        <v>100</v>
      </c>
      <c r="H203" s="1">
        <v>35</v>
      </c>
      <c r="I203" s="21">
        <f t="shared" si="144"/>
        <v>100</v>
      </c>
      <c r="J203" s="1">
        <v>34</v>
      </c>
      <c r="K203" s="21">
        <f t="shared" si="158"/>
        <v>97.142857142857139</v>
      </c>
      <c r="L203" s="1">
        <v>26</v>
      </c>
      <c r="M203" s="21">
        <f t="shared" si="145"/>
        <v>96.296296296296291</v>
      </c>
      <c r="N203" s="1">
        <f>32+1</f>
        <v>33</v>
      </c>
      <c r="O203" s="21">
        <f t="shared" si="146"/>
        <v>97.058823529411768</v>
      </c>
      <c r="P203" s="1">
        <v>27</v>
      </c>
      <c r="Q203" s="21">
        <f t="shared" si="147"/>
        <v>96.428571428571431</v>
      </c>
      <c r="R203" s="1">
        <v>35</v>
      </c>
      <c r="S203" s="21">
        <f t="shared" si="148"/>
        <v>100</v>
      </c>
      <c r="T203" s="1">
        <v>35</v>
      </c>
      <c r="U203" s="21">
        <f t="shared" si="149"/>
        <v>100</v>
      </c>
      <c r="V203" s="1">
        <v>27</v>
      </c>
      <c r="W203" s="21">
        <f t="shared" si="150"/>
        <v>96.428571428571431</v>
      </c>
      <c r="X203" s="1">
        <v>33</v>
      </c>
      <c r="Y203" s="21">
        <f t="shared" si="151"/>
        <v>94.285714285714278</v>
      </c>
      <c r="Z203" s="21">
        <v>35</v>
      </c>
      <c r="AA203" s="21">
        <f t="shared" si="152"/>
        <v>100</v>
      </c>
      <c r="AB203" s="21">
        <v>28</v>
      </c>
      <c r="AC203" s="21">
        <f t="shared" si="153"/>
        <v>100</v>
      </c>
      <c r="AD203" s="21">
        <v>32</v>
      </c>
      <c r="AE203" s="21">
        <f t="shared" si="154"/>
        <v>91.428571428571431</v>
      </c>
      <c r="AF203" s="21">
        <v>27</v>
      </c>
      <c r="AG203" s="21">
        <f>AF203/(28-1)*100</f>
        <v>100</v>
      </c>
      <c r="AH203" s="21">
        <v>30</v>
      </c>
      <c r="AI203" s="21">
        <f t="shared" si="156"/>
        <v>100</v>
      </c>
      <c r="AJ203" s="21"/>
      <c r="AK203" s="21"/>
      <c r="AL203" s="21"/>
      <c r="AM203" s="21"/>
      <c r="AN203" s="21"/>
      <c r="AO203" s="21"/>
      <c r="AP203" s="21"/>
      <c r="AQ203" s="21"/>
      <c r="AR203" s="21"/>
      <c r="AS203" s="26"/>
      <c r="AT203" s="21">
        <f t="shared" si="157"/>
        <v>98.066837846249612</v>
      </c>
      <c r="AU203" s="144"/>
      <c r="AV203" s="22"/>
      <c r="AW203" s="49"/>
      <c r="AX203" s="14"/>
      <c r="BA203" s="15"/>
      <c r="BC203" s="37"/>
    </row>
    <row r="204" spans="1:55" s="16" customFormat="1" ht="16.5" customHeight="1" x14ac:dyDescent="0.2">
      <c r="A204" s="50">
        <v>14</v>
      </c>
      <c r="B204" s="71">
        <v>18101115</v>
      </c>
      <c r="C204" s="69" t="s">
        <v>233</v>
      </c>
      <c r="D204" s="1">
        <v>35</v>
      </c>
      <c r="E204" s="1">
        <f t="shared" si="143"/>
        <v>100</v>
      </c>
      <c r="F204" s="1">
        <v>24</v>
      </c>
      <c r="G204" s="21">
        <f t="shared" si="127"/>
        <v>85.714285714285708</v>
      </c>
      <c r="H204" s="1">
        <v>28</v>
      </c>
      <c r="I204" s="21">
        <f t="shared" si="144"/>
        <v>80</v>
      </c>
      <c r="J204" s="1">
        <v>25</v>
      </c>
      <c r="K204" s="21">
        <f t="shared" si="158"/>
        <v>71.428571428571431</v>
      </c>
      <c r="L204" s="1">
        <v>20</v>
      </c>
      <c r="M204" s="21">
        <f t="shared" si="145"/>
        <v>74.074074074074076</v>
      </c>
      <c r="N204" s="1">
        <v>34</v>
      </c>
      <c r="O204" s="21">
        <f t="shared" si="146"/>
        <v>100</v>
      </c>
      <c r="P204" s="1">
        <v>25</v>
      </c>
      <c r="Q204" s="21">
        <f t="shared" si="147"/>
        <v>89.285714285714292</v>
      </c>
      <c r="R204" s="1">
        <f>30+1</f>
        <v>31</v>
      </c>
      <c r="S204" s="21">
        <f t="shared" si="148"/>
        <v>88.571428571428569</v>
      </c>
      <c r="T204" s="1">
        <v>16</v>
      </c>
      <c r="U204" s="21">
        <f>T204/(35-16)*100</f>
        <v>84.210526315789465</v>
      </c>
      <c r="V204" s="1">
        <v>26</v>
      </c>
      <c r="W204" s="21">
        <f t="shared" si="150"/>
        <v>92.857142857142861</v>
      </c>
      <c r="X204" s="1">
        <v>27</v>
      </c>
      <c r="Y204" s="21">
        <f t="shared" si="151"/>
        <v>77.142857142857153</v>
      </c>
      <c r="Z204" s="21">
        <v>19</v>
      </c>
      <c r="AA204" s="21">
        <f t="shared" si="152"/>
        <v>54.285714285714285</v>
      </c>
      <c r="AB204" s="21">
        <v>13</v>
      </c>
      <c r="AC204" s="21">
        <f t="shared" si="153"/>
        <v>46.428571428571431</v>
      </c>
      <c r="AD204" s="21">
        <v>6</v>
      </c>
      <c r="AE204" s="21">
        <f>AD204/(35-16)*100</f>
        <v>31.578947368421051</v>
      </c>
      <c r="AF204" s="21">
        <v>6</v>
      </c>
      <c r="AG204" s="21">
        <f t="shared" si="155"/>
        <v>21.428571428571427</v>
      </c>
      <c r="AH204" s="21">
        <v>10</v>
      </c>
      <c r="AI204" s="21">
        <f t="shared" si="156"/>
        <v>33.333333333333329</v>
      </c>
      <c r="AJ204" s="21"/>
      <c r="AK204" s="21"/>
      <c r="AL204" s="21"/>
      <c r="AM204" s="21"/>
      <c r="AN204" s="21"/>
      <c r="AO204" s="21"/>
      <c r="AP204" s="21"/>
      <c r="AQ204" s="21"/>
      <c r="AR204" s="21"/>
      <c r="AS204" s="26"/>
      <c r="AT204" s="21">
        <f t="shared" si="157"/>
        <v>70.646233639654696</v>
      </c>
      <c r="AU204" s="144"/>
      <c r="AV204" s="22"/>
      <c r="AW204" s="49"/>
      <c r="AX204" s="14"/>
      <c r="BA204" s="15"/>
      <c r="BC204" s="37"/>
    </row>
    <row r="205" spans="1:55" s="16" customFormat="1" ht="16.5" customHeight="1" x14ac:dyDescent="0.2">
      <c r="A205" s="50">
        <v>15</v>
      </c>
      <c r="B205" s="71">
        <v>18103055</v>
      </c>
      <c r="C205" s="19" t="s">
        <v>234</v>
      </c>
      <c r="D205" s="1">
        <v>35</v>
      </c>
      <c r="E205" s="1">
        <f t="shared" si="143"/>
        <v>100</v>
      </c>
      <c r="F205" s="1">
        <v>28</v>
      </c>
      <c r="G205" s="21">
        <f t="shared" si="127"/>
        <v>100</v>
      </c>
      <c r="H205" s="1">
        <v>35</v>
      </c>
      <c r="I205" s="21">
        <f t="shared" si="144"/>
        <v>100</v>
      </c>
      <c r="J205" s="1">
        <v>35</v>
      </c>
      <c r="K205" s="21">
        <f t="shared" si="158"/>
        <v>100</v>
      </c>
      <c r="L205" s="1">
        <v>27</v>
      </c>
      <c r="M205" s="21">
        <f t="shared" si="145"/>
        <v>100</v>
      </c>
      <c r="N205" s="1">
        <v>33</v>
      </c>
      <c r="O205" s="21">
        <f t="shared" si="146"/>
        <v>97.058823529411768</v>
      </c>
      <c r="P205" s="1">
        <v>28</v>
      </c>
      <c r="Q205" s="21">
        <f t="shared" si="147"/>
        <v>100</v>
      </c>
      <c r="R205" s="1">
        <v>35</v>
      </c>
      <c r="S205" s="21">
        <f t="shared" si="148"/>
        <v>100</v>
      </c>
      <c r="T205" s="1">
        <v>35</v>
      </c>
      <c r="U205" s="21">
        <f t="shared" si="149"/>
        <v>100</v>
      </c>
      <c r="V205" s="1">
        <v>28</v>
      </c>
      <c r="W205" s="21">
        <f t="shared" si="150"/>
        <v>100</v>
      </c>
      <c r="X205" s="1">
        <v>35</v>
      </c>
      <c r="Y205" s="21">
        <f t="shared" si="151"/>
        <v>100</v>
      </c>
      <c r="Z205" s="21">
        <v>35</v>
      </c>
      <c r="AA205" s="21">
        <f t="shared" si="152"/>
        <v>100</v>
      </c>
      <c r="AB205" s="21">
        <v>28</v>
      </c>
      <c r="AC205" s="21">
        <f t="shared" si="153"/>
        <v>100</v>
      </c>
      <c r="AD205" s="21">
        <v>35</v>
      </c>
      <c r="AE205" s="21">
        <f t="shared" si="154"/>
        <v>100</v>
      </c>
      <c r="AF205" s="21">
        <v>28</v>
      </c>
      <c r="AG205" s="21">
        <f t="shared" si="155"/>
        <v>100</v>
      </c>
      <c r="AH205" s="21">
        <v>30</v>
      </c>
      <c r="AI205" s="21">
        <f t="shared" si="156"/>
        <v>100</v>
      </c>
      <c r="AJ205" s="21"/>
      <c r="AK205" s="21"/>
      <c r="AL205" s="21"/>
      <c r="AM205" s="21"/>
      <c r="AN205" s="21"/>
      <c r="AO205" s="21"/>
      <c r="AP205" s="21"/>
      <c r="AQ205" s="21"/>
      <c r="AR205" s="21"/>
      <c r="AS205" s="26"/>
      <c r="AT205" s="21">
        <f t="shared" si="157"/>
        <v>99.816176470588232</v>
      </c>
      <c r="AU205" s="144"/>
      <c r="AV205" s="22"/>
      <c r="AW205" s="49"/>
      <c r="AX205" s="14"/>
      <c r="BA205" s="15"/>
      <c r="BC205" s="37"/>
    </row>
    <row r="206" spans="1:55" s="16" customFormat="1" ht="16.5" customHeight="1" x14ac:dyDescent="0.2">
      <c r="A206" s="50">
        <v>16</v>
      </c>
      <c r="B206" s="71">
        <v>18108005</v>
      </c>
      <c r="C206" s="19" t="s">
        <v>235</v>
      </c>
      <c r="D206" s="1">
        <v>35</v>
      </c>
      <c r="E206" s="1">
        <f t="shared" si="143"/>
        <v>100</v>
      </c>
      <c r="F206" s="1">
        <v>28</v>
      </c>
      <c r="G206" s="21">
        <f t="shared" si="127"/>
        <v>100</v>
      </c>
      <c r="H206" s="1">
        <v>34</v>
      </c>
      <c r="I206" s="21">
        <f t="shared" si="144"/>
        <v>97.142857142857139</v>
      </c>
      <c r="J206" s="1">
        <v>35</v>
      </c>
      <c r="K206" s="21">
        <f t="shared" si="158"/>
        <v>100</v>
      </c>
      <c r="L206" s="1">
        <v>26</v>
      </c>
      <c r="M206" s="21">
        <f t="shared" si="145"/>
        <v>96.296296296296291</v>
      </c>
      <c r="N206" s="1">
        <v>33</v>
      </c>
      <c r="O206" s="21">
        <f t="shared" si="146"/>
        <v>97.058823529411768</v>
      </c>
      <c r="P206" s="1">
        <v>27</v>
      </c>
      <c r="Q206" s="21">
        <f t="shared" si="147"/>
        <v>96.428571428571431</v>
      </c>
      <c r="R206" s="1">
        <v>34</v>
      </c>
      <c r="S206" s="21">
        <f t="shared" si="148"/>
        <v>97.142857142857139</v>
      </c>
      <c r="T206" s="1">
        <v>22</v>
      </c>
      <c r="U206" s="21">
        <f t="shared" si="149"/>
        <v>62.857142857142854</v>
      </c>
      <c r="V206" s="1">
        <v>26</v>
      </c>
      <c r="W206" s="21">
        <f t="shared" si="150"/>
        <v>92.857142857142861</v>
      </c>
      <c r="X206" s="1">
        <v>30</v>
      </c>
      <c r="Y206" s="21">
        <f t="shared" si="151"/>
        <v>85.714285714285708</v>
      </c>
      <c r="Z206" s="21">
        <f>31+1</f>
        <v>32</v>
      </c>
      <c r="AA206" s="21">
        <f t="shared" si="152"/>
        <v>91.428571428571431</v>
      </c>
      <c r="AB206" s="21">
        <v>27</v>
      </c>
      <c r="AC206" s="21">
        <f t="shared" si="153"/>
        <v>96.428571428571431</v>
      </c>
      <c r="AD206" s="21">
        <v>33</v>
      </c>
      <c r="AE206" s="21">
        <f t="shared" si="154"/>
        <v>94.285714285714278</v>
      </c>
      <c r="AF206" s="21">
        <v>26</v>
      </c>
      <c r="AG206" s="21">
        <f t="shared" si="155"/>
        <v>92.857142857142861</v>
      </c>
      <c r="AH206" s="21">
        <v>30</v>
      </c>
      <c r="AI206" s="21">
        <f t="shared" si="156"/>
        <v>100</v>
      </c>
      <c r="AJ206" s="21"/>
      <c r="AK206" s="21"/>
      <c r="AL206" s="21"/>
      <c r="AM206" s="21"/>
      <c r="AN206" s="21"/>
      <c r="AO206" s="21"/>
      <c r="AP206" s="21"/>
      <c r="AQ206" s="21"/>
      <c r="AR206" s="21"/>
      <c r="AS206" s="26"/>
      <c r="AT206" s="21">
        <f t="shared" si="157"/>
        <v>93.78112356053532</v>
      </c>
      <c r="AU206" s="144"/>
      <c r="AV206" s="22"/>
      <c r="AW206" s="49"/>
      <c r="AX206" s="14"/>
      <c r="BA206" s="15"/>
      <c r="BC206" s="37"/>
    </row>
    <row r="207" spans="1:55" s="16" customFormat="1" ht="16.5" customHeight="1" x14ac:dyDescent="0.2">
      <c r="A207" s="50">
        <v>17</v>
      </c>
      <c r="B207" s="71">
        <v>18101168</v>
      </c>
      <c r="C207" s="19" t="s">
        <v>236</v>
      </c>
      <c r="D207" s="1">
        <v>35</v>
      </c>
      <c r="E207" s="1">
        <f t="shared" si="143"/>
        <v>100</v>
      </c>
      <c r="F207" s="1">
        <v>28</v>
      </c>
      <c r="G207" s="21">
        <f t="shared" si="127"/>
        <v>100</v>
      </c>
      <c r="H207" s="1">
        <v>35</v>
      </c>
      <c r="I207" s="21">
        <f t="shared" si="144"/>
        <v>100</v>
      </c>
      <c r="J207" s="1">
        <f>34+1</f>
        <v>35</v>
      </c>
      <c r="K207" s="21">
        <f t="shared" si="158"/>
        <v>100</v>
      </c>
      <c r="L207" s="1">
        <v>27</v>
      </c>
      <c r="M207" s="21">
        <f t="shared" si="145"/>
        <v>100</v>
      </c>
      <c r="N207" s="1">
        <v>34</v>
      </c>
      <c r="O207" s="21">
        <f t="shared" si="146"/>
        <v>100</v>
      </c>
      <c r="P207" s="1">
        <v>23</v>
      </c>
      <c r="Q207" s="21">
        <f t="shared" si="147"/>
        <v>82.142857142857139</v>
      </c>
      <c r="R207" s="1">
        <v>33</v>
      </c>
      <c r="S207" s="21">
        <f t="shared" si="148"/>
        <v>94.285714285714278</v>
      </c>
      <c r="T207" s="1">
        <v>35</v>
      </c>
      <c r="U207" s="21">
        <f t="shared" si="149"/>
        <v>100</v>
      </c>
      <c r="V207" s="1">
        <v>27</v>
      </c>
      <c r="W207" s="21">
        <f t="shared" si="150"/>
        <v>96.428571428571431</v>
      </c>
      <c r="X207" s="1">
        <v>34</v>
      </c>
      <c r="Y207" s="21">
        <f t="shared" si="151"/>
        <v>97.142857142857139</v>
      </c>
      <c r="Z207" s="21">
        <v>32</v>
      </c>
      <c r="AA207" s="21">
        <f>Z207/(35-2)*100</f>
        <v>96.969696969696969</v>
      </c>
      <c r="AB207" s="21">
        <v>28</v>
      </c>
      <c r="AC207" s="21">
        <f t="shared" si="153"/>
        <v>100</v>
      </c>
      <c r="AD207" s="21">
        <v>34</v>
      </c>
      <c r="AE207" s="21">
        <f t="shared" si="154"/>
        <v>97.142857142857139</v>
      </c>
      <c r="AF207" s="21">
        <v>27</v>
      </c>
      <c r="AG207" s="21">
        <f t="shared" si="155"/>
        <v>96.428571428571431</v>
      </c>
      <c r="AH207" s="21">
        <v>30</v>
      </c>
      <c r="AI207" s="21">
        <f t="shared" si="156"/>
        <v>100</v>
      </c>
      <c r="AJ207" s="21"/>
      <c r="AK207" s="21"/>
      <c r="AL207" s="21"/>
      <c r="AM207" s="21"/>
      <c r="AN207" s="21"/>
      <c r="AO207" s="21"/>
      <c r="AP207" s="21"/>
      <c r="AQ207" s="21"/>
      <c r="AR207" s="21"/>
      <c r="AS207" s="26"/>
      <c r="AT207" s="21">
        <f t="shared" si="157"/>
        <v>97.53382034632034</v>
      </c>
      <c r="AU207" s="143"/>
      <c r="AV207" s="22"/>
      <c r="AW207" s="49"/>
      <c r="AX207" s="14"/>
      <c r="BA207" s="15"/>
      <c r="BC207" s="37"/>
    </row>
    <row r="208" spans="1:55" s="16" customFormat="1" ht="16.5" customHeight="1" x14ac:dyDescent="0.2">
      <c r="A208" s="50">
        <v>18</v>
      </c>
      <c r="B208" s="71">
        <v>18103047</v>
      </c>
      <c r="C208" s="19" t="s">
        <v>237</v>
      </c>
      <c r="D208" s="1">
        <v>35</v>
      </c>
      <c r="E208" s="1">
        <f t="shared" si="143"/>
        <v>100</v>
      </c>
      <c r="F208" s="1">
        <v>26</v>
      </c>
      <c r="G208" s="21">
        <f t="shared" si="127"/>
        <v>92.857142857142861</v>
      </c>
      <c r="H208" s="1">
        <f>34+1</f>
        <v>35</v>
      </c>
      <c r="I208" s="21">
        <f t="shared" si="144"/>
        <v>100</v>
      </c>
      <c r="J208" s="1">
        <v>35</v>
      </c>
      <c r="K208" s="21">
        <f t="shared" si="158"/>
        <v>100</v>
      </c>
      <c r="L208" s="1">
        <v>27</v>
      </c>
      <c r="M208" s="21">
        <f t="shared" si="145"/>
        <v>100</v>
      </c>
      <c r="N208" s="1">
        <f>28+1</f>
        <v>29</v>
      </c>
      <c r="O208" s="21">
        <f t="shared" si="146"/>
        <v>85.294117647058826</v>
      </c>
      <c r="P208" s="1">
        <v>28</v>
      </c>
      <c r="Q208" s="21">
        <f t="shared" si="147"/>
        <v>100</v>
      </c>
      <c r="R208" s="1">
        <v>34</v>
      </c>
      <c r="S208" s="21">
        <f t="shared" si="148"/>
        <v>97.142857142857139</v>
      </c>
      <c r="T208" s="1">
        <f>24+1</f>
        <v>25</v>
      </c>
      <c r="U208" s="21">
        <f t="shared" si="149"/>
        <v>71.428571428571431</v>
      </c>
      <c r="V208" s="1">
        <v>27</v>
      </c>
      <c r="W208" s="21">
        <f t="shared" si="150"/>
        <v>96.428571428571431</v>
      </c>
      <c r="X208" s="1">
        <v>25</v>
      </c>
      <c r="Y208" s="21">
        <f t="shared" si="151"/>
        <v>71.428571428571431</v>
      </c>
      <c r="Z208" s="21">
        <f>32+1</f>
        <v>33</v>
      </c>
      <c r="AA208" s="21">
        <f t="shared" si="152"/>
        <v>94.285714285714278</v>
      </c>
      <c r="AB208" s="21">
        <v>19</v>
      </c>
      <c r="AC208" s="21">
        <f t="shared" si="153"/>
        <v>67.857142857142861</v>
      </c>
      <c r="AD208" s="21">
        <v>35</v>
      </c>
      <c r="AE208" s="21">
        <f t="shared" si="154"/>
        <v>100</v>
      </c>
      <c r="AF208" s="21">
        <v>27</v>
      </c>
      <c r="AG208" s="21">
        <f t="shared" si="155"/>
        <v>96.428571428571431</v>
      </c>
      <c r="AH208" s="21">
        <v>30</v>
      </c>
      <c r="AI208" s="21">
        <f t="shared" si="156"/>
        <v>100</v>
      </c>
      <c r="AJ208" s="21"/>
      <c r="AK208" s="21"/>
      <c r="AL208" s="21"/>
      <c r="AM208" s="21"/>
      <c r="AN208" s="21"/>
      <c r="AO208" s="21"/>
      <c r="AP208" s="21"/>
      <c r="AQ208" s="21"/>
      <c r="AR208" s="21"/>
      <c r="AS208" s="26"/>
      <c r="AT208" s="21">
        <f t="shared" si="157"/>
        <v>92.071953781512619</v>
      </c>
      <c r="AU208" s="143"/>
      <c r="AV208" s="22"/>
      <c r="AW208" s="49"/>
      <c r="AX208" s="14"/>
      <c r="BA208" s="15"/>
      <c r="BC208" s="37"/>
    </row>
    <row r="209" spans="1:55" s="16" customFormat="1" ht="16.5" customHeight="1" x14ac:dyDescent="0.2">
      <c r="A209" s="50">
        <v>19</v>
      </c>
      <c r="B209" s="71">
        <v>18102057</v>
      </c>
      <c r="C209" s="19" t="s">
        <v>238</v>
      </c>
      <c r="D209" s="1">
        <v>35</v>
      </c>
      <c r="E209" s="1">
        <f t="shared" si="143"/>
        <v>100</v>
      </c>
      <c r="F209" s="1">
        <v>28</v>
      </c>
      <c r="G209" s="21">
        <f t="shared" si="127"/>
        <v>100</v>
      </c>
      <c r="H209" s="1">
        <v>35</v>
      </c>
      <c r="I209" s="21">
        <f t="shared" si="144"/>
        <v>100</v>
      </c>
      <c r="J209" s="1">
        <v>35</v>
      </c>
      <c r="K209" s="21">
        <f t="shared" si="158"/>
        <v>100</v>
      </c>
      <c r="L209" s="1">
        <v>27</v>
      </c>
      <c r="M209" s="21">
        <f t="shared" si="145"/>
        <v>100</v>
      </c>
      <c r="N209" s="1">
        <v>34</v>
      </c>
      <c r="O209" s="21">
        <f t="shared" si="146"/>
        <v>100</v>
      </c>
      <c r="P209" s="1">
        <v>26</v>
      </c>
      <c r="Q209" s="21">
        <f t="shared" si="147"/>
        <v>92.857142857142861</v>
      </c>
      <c r="R209" s="1">
        <v>34</v>
      </c>
      <c r="S209" s="21">
        <f t="shared" si="148"/>
        <v>97.142857142857139</v>
      </c>
      <c r="T209" s="1">
        <v>33</v>
      </c>
      <c r="U209" s="21">
        <f t="shared" si="149"/>
        <v>94.285714285714278</v>
      </c>
      <c r="V209" s="1">
        <v>28</v>
      </c>
      <c r="W209" s="21">
        <f t="shared" si="150"/>
        <v>100</v>
      </c>
      <c r="X209" s="1">
        <v>33</v>
      </c>
      <c r="Y209" s="21">
        <f t="shared" si="151"/>
        <v>94.285714285714278</v>
      </c>
      <c r="Z209" s="21">
        <v>34</v>
      </c>
      <c r="AA209" s="21">
        <f t="shared" si="152"/>
        <v>97.142857142857139</v>
      </c>
      <c r="AB209" s="21">
        <v>28</v>
      </c>
      <c r="AC209" s="21">
        <f t="shared" si="153"/>
        <v>100</v>
      </c>
      <c r="AD209" s="21">
        <v>35</v>
      </c>
      <c r="AE209" s="21">
        <f t="shared" si="154"/>
        <v>100</v>
      </c>
      <c r="AF209" s="21">
        <v>28</v>
      </c>
      <c r="AG209" s="21">
        <f t="shared" si="155"/>
        <v>100</v>
      </c>
      <c r="AH209" s="21">
        <v>30</v>
      </c>
      <c r="AI209" s="21">
        <f t="shared" si="156"/>
        <v>100</v>
      </c>
      <c r="AJ209" s="21"/>
      <c r="AK209" s="21"/>
      <c r="AL209" s="21"/>
      <c r="AM209" s="21"/>
      <c r="AN209" s="21"/>
      <c r="AO209" s="21"/>
      <c r="AP209" s="21"/>
      <c r="AQ209" s="21"/>
      <c r="AR209" s="21"/>
      <c r="AS209" s="26"/>
      <c r="AT209" s="21">
        <f t="shared" si="157"/>
        <v>98.482142857142861</v>
      </c>
      <c r="AU209" s="144"/>
      <c r="AV209" s="22"/>
      <c r="AW209" s="49"/>
      <c r="AX209" s="14"/>
      <c r="BA209" s="15"/>
      <c r="BC209" s="37"/>
    </row>
    <row r="210" spans="1:55" s="16" customFormat="1" ht="16.5" customHeight="1" x14ac:dyDescent="0.2">
      <c r="A210" s="50">
        <v>20</v>
      </c>
      <c r="B210" s="71">
        <v>18108009</v>
      </c>
      <c r="C210" s="19" t="s">
        <v>239</v>
      </c>
      <c r="D210" s="1">
        <v>35</v>
      </c>
      <c r="E210" s="1">
        <f t="shared" si="143"/>
        <v>100</v>
      </c>
      <c r="F210" s="1">
        <v>28</v>
      </c>
      <c r="G210" s="21">
        <f t="shared" si="127"/>
        <v>100</v>
      </c>
      <c r="H210" s="1">
        <f>34+1</f>
        <v>35</v>
      </c>
      <c r="I210" s="21">
        <f t="shared" si="144"/>
        <v>100</v>
      </c>
      <c r="J210" s="1">
        <v>35</v>
      </c>
      <c r="K210" s="21">
        <f t="shared" si="158"/>
        <v>100</v>
      </c>
      <c r="L210" s="1">
        <v>26</v>
      </c>
      <c r="M210" s="21">
        <f t="shared" si="145"/>
        <v>96.296296296296291</v>
      </c>
      <c r="N210" s="1">
        <v>34</v>
      </c>
      <c r="O210" s="21">
        <f t="shared" si="146"/>
        <v>100</v>
      </c>
      <c r="P210" s="1">
        <v>28</v>
      </c>
      <c r="Q210" s="21">
        <f t="shared" si="147"/>
        <v>100</v>
      </c>
      <c r="R210" s="1">
        <v>35</v>
      </c>
      <c r="S210" s="21">
        <f t="shared" si="148"/>
        <v>100</v>
      </c>
      <c r="T210" s="1">
        <v>35</v>
      </c>
      <c r="U210" s="21">
        <f t="shared" si="149"/>
        <v>100</v>
      </c>
      <c r="V210" s="1">
        <v>28</v>
      </c>
      <c r="W210" s="21">
        <f t="shared" si="150"/>
        <v>100</v>
      </c>
      <c r="X210" s="1">
        <f>29+1</f>
        <v>30</v>
      </c>
      <c r="Y210" s="21">
        <f t="shared" si="151"/>
        <v>85.714285714285708</v>
      </c>
      <c r="Z210" s="21">
        <v>35</v>
      </c>
      <c r="AA210" s="21">
        <f t="shared" si="152"/>
        <v>100</v>
      </c>
      <c r="AB210" s="21">
        <v>28</v>
      </c>
      <c r="AC210" s="21">
        <f t="shared" si="153"/>
        <v>100</v>
      </c>
      <c r="AD210" s="21">
        <v>33</v>
      </c>
      <c r="AE210" s="21">
        <f t="shared" si="154"/>
        <v>94.285714285714278</v>
      </c>
      <c r="AF210" s="21">
        <v>25</v>
      </c>
      <c r="AG210" s="21">
        <f t="shared" si="155"/>
        <v>89.285714285714292</v>
      </c>
      <c r="AH210" s="21">
        <v>30</v>
      </c>
      <c r="AI210" s="21">
        <f t="shared" si="156"/>
        <v>100</v>
      </c>
      <c r="AJ210" s="21"/>
      <c r="AK210" s="21"/>
      <c r="AL210" s="21"/>
      <c r="AM210" s="21"/>
      <c r="AN210" s="21"/>
      <c r="AO210" s="21"/>
      <c r="AP210" s="21"/>
      <c r="AQ210" s="21"/>
      <c r="AR210" s="21"/>
      <c r="AS210" s="26"/>
      <c r="AT210" s="21">
        <f t="shared" si="157"/>
        <v>97.848875661375658</v>
      </c>
      <c r="AU210" s="144"/>
      <c r="AV210" s="22"/>
      <c r="AW210" s="49"/>
      <c r="AX210" s="14"/>
      <c r="BA210" s="15"/>
      <c r="BC210" s="37"/>
    </row>
    <row r="211" spans="1:55" s="16" customFormat="1" ht="16.5" customHeight="1" x14ac:dyDescent="0.2">
      <c r="A211" s="54"/>
      <c r="B211" s="7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98"/>
      <c r="N211" s="14"/>
      <c r="O211" s="127"/>
      <c r="P211" s="40"/>
      <c r="Q211" s="25"/>
      <c r="S211" s="24"/>
      <c r="T211" s="15"/>
      <c r="U211" s="25"/>
      <c r="V211" s="15"/>
      <c r="W211" s="25"/>
      <c r="X211" s="15"/>
      <c r="Y211" s="25"/>
      <c r="Z211" s="24"/>
      <c r="AA211" s="24"/>
      <c r="AB211" s="24"/>
      <c r="AC211" s="24"/>
      <c r="AD211" s="24"/>
      <c r="AE211" s="24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144"/>
      <c r="AV211" s="22"/>
      <c r="AW211" s="49"/>
      <c r="AX211" s="14"/>
      <c r="BA211" s="15"/>
      <c r="BC211" s="37"/>
    </row>
    <row r="212" spans="1:55" s="16" customFormat="1" ht="16.5" customHeight="1" x14ac:dyDescent="0.2">
      <c r="A212" s="54"/>
      <c r="B212" s="7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98"/>
      <c r="N212" s="14"/>
      <c r="O212" s="127"/>
      <c r="P212" s="40"/>
      <c r="Q212" s="25"/>
      <c r="S212" s="24"/>
      <c r="T212" s="15"/>
      <c r="U212" s="25"/>
      <c r="V212" s="15"/>
      <c r="W212" s="25"/>
      <c r="X212" s="15"/>
      <c r="Y212" s="25"/>
      <c r="Z212" s="24"/>
      <c r="AA212" s="24"/>
      <c r="AB212" s="24"/>
      <c r="AC212" s="24"/>
      <c r="AD212" s="24"/>
      <c r="AE212" s="24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144"/>
      <c r="AV212" s="22"/>
      <c r="AW212" s="49"/>
      <c r="AX212" s="14"/>
      <c r="BA212" s="15"/>
      <c r="BC212" s="37"/>
    </row>
    <row r="213" spans="1:55" s="16" customFormat="1" ht="16.5" customHeight="1" x14ac:dyDescent="0.2">
      <c r="A213" s="54"/>
      <c r="B213" s="54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92"/>
      <c r="N213" s="55"/>
      <c r="O213" s="85"/>
      <c r="P213" s="76"/>
      <c r="Q213" s="85"/>
      <c r="R213" s="55"/>
      <c r="S213" s="92"/>
      <c r="T213" s="76"/>
      <c r="U213" s="85"/>
      <c r="V213" s="76"/>
      <c r="W213" s="85"/>
      <c r="X213" s="76"/>
      <c r="Y213" s="85"/>
      <c r="Z213" s="92"/>
      <c r="AA213" s="92"/>
      <c r="AB213" s="92"/>
      <c r="AC213" s="92"/>
      <c r="AD213" s="92"/>
      <c r="AE213" s="92"/>
      <c r="AF213" s="85"/>
      <c r="AG213" s="85"/>
      <c r="AH213" s="85"/>
      <c r="AI213" s="85"/>
      <c r="AJ213" s="85"/>
      <c r="AK213" s="85"/>
      <c r="AL213" s="85"/>
      <c r="AM213" s="85"/>
      <c r="AN213" s="85"/>
      <c r="AO213" s="85"/>
      <c r="AP213" s="85"/>
      <c r="AQ213" s="85"/>
      <c r="AR213" s="85"/>
      <c r="AS213" s="85"/>
      <c r="AT213" s="85"/>
      <c r="AU213" s="87"/>
      <c r="AV213" s="22"/>
      <c r="AW213" s="49"/>
      <c r="AX213" s="14"/>
      <c r="BA213" s="15"/>
      <c r="BC213" s="37"/>
    </row>
    <row r="214" spans="1:55" s="16" customFormat="1" ht="16.5" customHeight="1" x14ac:dyDescent="0.2">
      <c r="A214" s="50">
        <v>1</v>
      </c>
      <c r="B214" s="71">
        <v>18104001</v>
      </c>
      <c r="C214" s="69" t="s">
        <v>240</v>
      </c>
      <c r="D214" s="1">
        <v>35</v>
      </c>
      <c r="E214" s="1">
        <f t="shared" ref="E214:E221" si="159">D214/35*100</f>
        <v>100</v>
      </c>
      <c r="F214" s="1">
        <v>28</v>
      </c>
      <c r="G214" s="21">
        <f t="shared" ref="G214:G221" si="160">F214/28*100</f>
        <v>100</v>
      </c>
      <c r="H214" s="1">
        <v>34</v>
      </c>
      <c r="I214" s="21">
        <f t="shared" ref="I214:I223" si="161">H214/35*100</f>
        <v>97.142857142857139</v>
      </c>
      <c r="J214" s="1">
        <v>34</v>
      </c>
      <c r="K214" s="21">
        <f>J214/(35-1)*100</f>
        <v>100</v>
      </c>
      <c r="L214" s="1">
        <v>25</v>
      </c>
      <c r="M214" s="21">
        <f t="shared" ref="M214:M220" si="162">L214/27*100</f>
        <v>92.592592592592595</v>
      </c>
      <c r="N214" s="1">
        <v>34</v>
      </c>
      <c r="O214" s="21">
        <f t="shared" ref="O214:O223" si="163">N214/34*100</f>
        <v>100</v>
      </c>
      <c r="P214" s="1">
        <v>28</v>
      </c>
      <c r="Q214" s="21">
        <f t="shared" ref="Q214:Q222" si="164">P214/28*100</f>
        <v>100</v>
      </c>
      <c r="R214" s="1">
        <v>21</v>
      </c>
      <c r="S214" s="21">
        <f t="shared" ref="S214:S223" si="165">R214/35*100</f>
        <v>60</v>
      </c>
      <c r="T214" s="1">
        <v>35</v>
      </c>
      <c r="U214" s="21">
        <f t="shared" ref="U214:U223" si="166">T214/35*100</f>
        <v>100</v>
      </c>
      <c r="V214" s="1">
        <f>27+1</f>
        <v>28</v>
      </c>
      <c r="W214" s="21">
        <f t="shared" ref="W214:W223" si="167">V214/28*100</f>
        <v>100</v>
      </c>
      <c r="X214" s="1">
        <v>27</v>
      </c>
      <c r="Y214" s="21">
        <f t="shared" ref="Y214:Y223" si="168">X214/35*100</f>
        <v>77.142857142857153</v>
      </c>
      <c r="Z214" s="21">
        <v>26</v>
      </c>
      <c r="AA214" s="21">
        <f t="shared" ref="AA214:AA223" si="169">Z214/35*100</f>
        <v>74.285714285714292</v>
      </c>
      <c r="AB214" s="21">
        <v>26</v>
      </c>
      <c r="AC214" s="21">
        <f t="shared" ref="AC214:AC223" si="170">AB214/28*100</f>
        <v>92.857142857142861</v>
      </c>
      <c r="AD214" s="21">
        <v>22</v>
      </c>
      <c r="AE214" s="21">
        <f t="shared" ref="AE214:AE223" si="171">AD214/35*100</f>
        <v>62.857142857142854</v>
      </c>
      <c r="AF214" s="21">
        <v>26</v>
      </c>
      <c r="AG214" s="21">
        <f t="shared" ref="AG214:AG223" si="172">AF214/28*100</f>
        <v>92.857142857142861</v>
      </c>
      <c r="AH214" s="21">
        <v>30</v>
      </c>
      <c r="AI214" s="21">
        <f t="shared" ref="AI214:AI223" si="173">AH214/30*100</f>
        <v>100</v>
      </c>
      <c r="AJ214" s="21"/>
      <c r="AK214" s="21"/>
      <c r="AL214" s="21"/>
      <c r="AM214" s="21"/>
      <c r="AN214" s="21"/>
      <c r="AO214" s="21"/>
      <c r="AP214" s="21"/>
      <c r="AQ214" s="21"/>
      <c r="AR214" s="21"/>
      <c r="AS214" s="26"/>
      <c r="AT214" s="21">
        <f t="shared" ref="AT214:AT223" si="174">AVERAGE(Q214,S214,U214,W214,Y214,AA214,AC214,AE214,AG214,AI214,AK214,AM214,AO214,AQ214,AS214,O214,M214,K214,I214,G214,E214)</f>
        <v>90.608465608465607</v>
      </c>
      <c r="AU214" s="147" t="s">
        <v>60</v>
      </c>
      <c r="AV214" s="22"/>
      <c r="AW214" s="49"/>
      <c r="AX214" s="14"/>
      <c r="BA214" s="15"/>
      <c r="BC214" s="37"/>
    </row>
    <row r="215" spans="1:55" s="16" customFormat="1" ht="16.5" customHeight="1" x14ac:dyDescent="0.2">
      <c r="A215" s="50">
        <v>2</v>
      </c>
      <c r="B215" s="71">
        <v>18102017</v>
      </c>
      <c r="C215" s="69" t="s">
        <v>241</v>
      </c>
      <c r="D215" s="1">
        <v>35</v>
      </c>
      <c r="E215" s="1">
        <f t="shared" si="159"/>
        <v>100</v>
      </c>
      <c r="F215" s="1">
        <v>28</v>
      </c>
      <c r="G215" s="21">
        <f t="shared" si="160"/>
        <v>100</v>
      </c>
      <c r="H215" s="1">
        <v>32</v>
      </c>
      <c r="I215" s="21">
        <f t="shared" si="161"/>
        <v>91.428571428571431</v>
      </c>
      <c r="J215" s="1">
        <v>33</v>
      </c>
      <c r="K215" s="21">
        <f t="shared" ref="K215:K223" si="175">J215/35*100</f>
        <v>94.285714285714278</v>
      </c>
      <c r="L215" s="1">
        <v>26</v>
      </c>
      <c r="M215" s="21">
        <f t="shared" si="162"/>
        <v>96.296296296296291</v>
      </c>
      <c r="N215" s="1">
        <v>31</v>
      </c>
      <c r="O215" s="21">
        <f t="shared" si="163"/>
        <v>91.17647058823529</v>
      </c>
      <c r="P215" s="1">
        <v>25</v>
      </c>
      <c r="Q215" s="21">
        <f t="shared" si="164"/>
        <v>89.285714285714292</v>
      </c>
      <c r="R215" s="1">
        <v>34</v>
      </c>
      <c r="S215" s="21">
        <f t="shared" si="165"/>
        <v>97.142857142857139</v>
      </c>
      <c r="T215" s="1">
        <v>34</v>
      </c>
      <c r="U215" s="21">
        <f t="shared" si="166"/>
        <v>97.142857142857139</v>
      </c>
      <c r="V215" s="1">
        <v>22</v>
      </c>
      <c r="W215" s="21">
        <f t="shared" si="167"/>
        <v>78.571428571428569</v>
      </c>
      <c r="X215" s="1">
        <v>25</v>
      </c>
      <c r="Y215" s="21">
        <f t="shared" si="168"/>
        <v>71.428571428571431</v>
      </c>
      <c r="Z215" s="21">
        <v>34</v>
      </c>
      <c r="AA215" s="21">
        <f t="shared" si="169"/>
        <v>97.142857142857139</v>
      </c>
      <c r="AB215" s="21">
        <v>22</v>
      </c>
      <c r="AC215" s="21">
        <f t="shared" si="170"/>
        <v>78.571428571428569</v>
      </c>
      <c r="AD215" s="21">
        <v>30</v>
      </c>
      <c r="AE215" s="21">
        <f t="shared" si="171"/>
        <v>85.714285714285708</v>
      </c>
      <c r="AF215" s="21">
        <v>25</v>
      </c>
      <c r="AG215" s="21">
        <f t="shared" si="172"/>
        <v>89.285714285714292</v>
      </c>
      <c r="AH215" s="21">
        <v>30</v>
      </c>
      <c r="AI215" s="21">
        <f t="shared" si="173"/>
        <v>100</v>
      </c>
      <c r="AJ215" s="21"/>
      <c r="AK215" s="21"/>
      <c r="AL215" s="21"/>
      <c r="AM215" s="21"/>
      <c r="AN215" s="21"/>
      <c r="AO215" s="21"/>
      <c r="AP215" s="21"/>
      <c r="AQ215" s="21"/>
      <c r="AR215" s="21"/>
      <c r="AS215" s="26"/>
      <c r="AT215" s="21">
        <f t="shared" si="174"/>
        <v>91.092047930283201</v>
      </c>
      <c r="AU215" s="143"/>
      <c r="AV215" s="22"/>
      <c r="AW215" s="49"/>
      <c r="AX215" s="14"/>
      <c r="BA215" s="15"/>
      <c r="BC215" s="37"/>
    </row>
    <row r="216" spans="1:55" s="16" customFormat="1" ht="16.5" customHeight="1" x14ac:dyDescent="0.2">
      <c r="A216" s="50">
        <v>3</v>
      </c>
      <c r="B216" s="71">
        <v>18101023</v>
      </c>
      <c r="C216" s="69" t="s">
        <v>242</v>
      </c>
      <c r="D216" s="1">
        <v>35</v>
      </c>
      <c r="E216" s="1">
        <f t="shared" si="159"/>
        <v>100</v>
      </c>
      <c r="F216" s="1">
        <v>27</v>
      </c>
      <c r="G216" s="21">
        <f t="shared" si="160"/>
        <v>96.428571428571431</v>
      </c>
      <c r="H216" s="1">
        <v>35</v>
      </c>
      <c r="I216" s="21">
        <f t="shared" si="161"/>
        <v>100</v>
      </c>
      <c r="J216" s="1">
        <v>31</v>
      </c>
      <c r="K216" s="21">
        <f t="shared" si="175"/>
        <v>88.571428571428569</v>
      </c>
      <c r="L216" s="1">
        <v>23</v>
      </c>
      <c r="M216" s="21">
        <f t="shared" si="162"/>
        <v>85.18518518518519</v>
      </c>
      <c r="N216" s="1">
        <f>29+1</f>
        <v>30</v>
      </c>
      <c r="O216" s="21">
        <f t="shared" si="163"/>
        <v>88.235294117647058</v>
      </c>
      <c r="P216" s="1">
        <v>26</v>
      </c>
      <c r="Q216" s="21">
        <f t="shared" si="164"/>
        <v>92.857142857142861</v>
      </c>
      <c r="R216" s="1">
        <v>35</v>
      </c>
      <c r="S216" s="21">
        <f t="shared" si="165"/>
        <v>100</v>
      </c>
      <c r="T216" s="1">
        <v>16</v>
      </c>
      <c r="U216" s="21">
        <f t="shared" si="166"/>
        <v>45.714285714285715</v>
      </c>
      <c r="V216" s="1">
        <v>21</v>
      </c>
      <c r="W216" s="21">
        <f t="shared" si="167"/>
        <v>75</v>
      </c>
      <c r="X216" s="1">
        <v>22</v>
      </c>
      <c r="Y216" s="21">
        <f t="shared" si="168"/>
        <v>62.857142857142854</v>
      </c>
      <c r="Z216" s="21">
        <v>31</v>
      </c>
      <c r="AA216" s="21">
        <f t="shared" si="169"/>
        <v>88.571428571428569</v>
      </c>
      <c r="AB216" s="21">
        <v>26</v>
      </c>
      <c r="AC216" s="21">
        <f t="shared" si="170"/>
        <v>92.857142857142861</v>
      </c>
      <c r="AD216" s="21">
        <v>29</v>
      </c>
      <c r="AE216" s="21">
        <f t="shared" si="171"/>
        <v>82.857142857142861</v>
      </c>
      <c r="AF216" s="21">
        <v>13</v>
      </c>
      <c r="AG216" s="21">
        <f t="shared" si="172"/>
        <v>46.428571428571431</v>
      </c>
      <c r="AH216" s="21">
        <v>30</v>
      </c>
      <c r="AI216" s="21">
        <f t="shared" si="173"/>
        <v>100</v>
      </c>
      <c r="AJ216" s="21"/>
      <c r="AK216" s="21"/>
      <c r="AL216" s="21"/>
      <c r="AM216" s="21"/>
      <c r="AN216" s="21"/>
      <c r="AO216" s="21"/>
      <c r="AP216" s="21"/>
      <c r="AQ216" s="21"/>
      <c r="AR216" s="21"/>
      <c r="AS216" s="26"/>
      <c r="AT216" s="21">
        <f t="shared" si="174"/>
        <v>84.097708527855588</v>
      </c>
      <c r="AU216" s="143"/>
      <c r="AV216" s="22"/>
      <c r="AW216" s="49"/>
      <c r="AX216" s="14"/>
      <c r="BA216" s="15"/>
      <c r="BC216" s="37"/>
    </row>
    <row r="217" spans="1:55" s="16" customFormat="1" ht="16.5" customHeight="1" x14ac:dyDescent="0.2">
      <c r="A217" s="50">
        <v>4</v>
      </c>
      <c r="B217" s="71">
        <v>17103047</v>
      </c>
      <c r="C217" s="19" t="s">
        <v>18</v>
      </c>
      <c r="D217" s="1">
        <v>35</v>
      </c>
      <c r="E217" s="1">
        <f t="shared" si="159"/>
        <v>100</v>
      </c>
      <c r="F217" s="1">
        <v>20</v>
      </c>
      <c r="G217" s="21">
        <f t="shared" si="160"/>
        <v>71.428571428571431</v>
      </c>
      <c r="H217" s="1">
        <v>31</v>
      </c>
      <c r="I217" s="21">
        <f t="shared" si="161"/>
        <v>88.571428571428569</v>
      </c>
      <c r="J217" s="1">
        <v>26</v>
      </c>
      <c r="K217" s="21">
        <f t="shared" si="175"/>
        <v>74.285714285714292</v>
      </c>
      <c r="L217" s="1">
        <v>27</v>
      </c>
      <c r="M217" s="21">
        <f t="shared" si="162"/>
        <v>100</v>
      </c>
      <c r="N217" s="93">
        <v>24</v>
      </c>
      <c r="O217" s="94">
        <f t="shared" si="163"/>
        <v>70.588235294117652</v>
      </c>
      <c r="P217" s="1">
        <v>22</v>
      </c>
      <c r="Q217" s="21">
        <f t="shared" si="164"/>
        <v>78.571428571428569</v>
      </c>
      <c r="R217" s="93">
        <v>19</v>
      </c>
      <c r="S217" s="94">
        <f t="shared" si="165"/>
        <v>54.285714285714285</v>
      </c>
      <c r="T217" s="1">
        <v>23</v>
      </c>
      <c r="U217" s="21">
        <f t="shared" si="166"/>
        <v>65.714285714285708</v>
      </c>
      <c r="V217" s="1">
        <v>28</v>
      </c>
      <c r="W217" s="21">
        <f t="shared" si="167"/>
        <v>100</v>
      </c>
      <c r="X217" s="1">
        <v>18</v>
      </c>
      <c r="Y217" s="21">
        <f t="shared" si="168"/>
        <v>51.428571428571423</v>
      </c>
      <c r="Z217" s="21">
        <v>18</v>
      </c>
      <c r="AA217" s="21">
        <f t="shared" si="169"/>
        <v>51.428571428571423</v>
      </c>
      <c r="AB217" s="21">
        <v>5</v>
      </c>
      <c r="AC217" s="21">
        <f t="shared" si="170"/>
        <v>17.857142857142858</v>
      </c>
      <c r="AD217" s="21">
        <v>23</v>
      </c>
      <c r="AE217" s="21">
        <f t="shared" si="171"/>
        <v>65.714285714285708</v>
      </c>
      <c r="AF217" s="21">
        <v>11</v>
      </c>
      <c r="AG217" s="21">
        <f t="shared" si="172"/>
        <v>39.285714285714285</v>
      </c>
      <c r="AH217" s="21">
        <v>19</v>
      </c>
      <c r="AI217" s="21">
        <f t="shared" si="173"/>
        <v>63.333333333333329</v>
      </c>
      <c r="AJ217" s="21"/>
      <c r="AK217" s="21"/>
      <c r="AL217" s="21"/>
      <c r="AM217" s="21"/>
      <c r="AN217" s="21"/>
      <c r="AO217" s="21"/>
      <c r="AP217" s="21"/>
      <c r="AQ217" s="21"/>
      <c r="AR217" s="21"/>
      <c r="AS217" s="26"/>
      <c r="AT217" s="21">
        <f t="shared" si="174"/>
        <v>68.280812324929983</v>
      </c>
      <c r="AU217" s="143"/>
      <c r="AV217" s="22"/>
      <c r="AW217" s="49"/>
      <c r="AX217" s="14"/>
      <c r="BA217" s="15"/>
      <c r="BC217" s="37"/>
    </row>
    <row r="218" spans="1:55" s="16" customFormat="1" ht="16.5" customHeight="1" x14ac:dyDescent="0.2">
      <c r="A218" s="50">
        <v>5</v>
      </c>
      <c r="B218" s="71">
        <v>18101191</v>
      </c>
      <c r="C218" s="19" t="s">
        <v>243</v>
      </c>
      <c r="D218" s="1">
        <v>35</v>
      </c>
      <c r="E218" s="1">
        <f t="shared" si="159"/>
        <v>100</v>
      </c>
      <c r="F218" s="1">
        <v>28</v>
      </c>
      <c r="G218" s="21">
        <f t="shared" si="160"/>
        <v>100</v>
      </c>
      <c r="H218" s="1">
        <v>35</v>
      </c>
      <c r="I218" s="21">
        <f t="shared" si="161"/>
        <v>100</v>
      </c>
      <c r="J218" s="1">
        <v>35</v>
      </c>
      <c r="K218" s="21">
        <f t="shared" si="175"/>
        <v>100</v>
      </c>
      <c r="L218" s="1">
        <v>27</v>
      </c>
      <c r="M218" s="21">
        <f t="shared" si="162"/>
        <v>100</v>
      </c>
      <c r="N218" s="1">
        <v>34</v>
      </c>
      <c r="O218" s="21">
        <f t="shared" si="163"/>
        <v>100</v>
      </c>
      <c r="P218" s="1">
        <v>24</v>
      </c>
      <c r="Q218" s="21">
        <f t="shared" si="164"/>
        <v>85.714285714285708</v>
      </c>
      <c r="R218" s="1">
        <v>35</v>
      </c>
      <c r="S218" s="21">
        <f t="shared" si="165"/>
        <v>100</v>
      </c>
      <c r="T218" s="1">
        <v>35</v>
      </c>
      <c r="U218" s="21">
        <f t="shared" si="166"/>
        <v>100</v>
      </c>
      <c r="V218" s="1">
        <v>28</v>
      </c>
      <c r="W218" s="21">
        <f t="shared" si="167"/>
        <v>100</v>
      </c>
      <c r="X218" s="1">
        <v>34</v>
      </c>
      <c r="Y218" s="21">
        <f t="shared" si="168"/>
        <v>97.142857142857139</v>
      </c>
      <c r="Z218" s="21">
        <v>35</v>
      </c>
      <c r="AA218" s="21">
        <f t="shared" si="169"/>
        <v>100</v>
      </c>
      <c r="AB218" s="21">
        <v>28</v>
      </c>
      <c r="AC218" s="21">
        <f t="shared" si="170"/>
        <v>100</v>
      </c>
      <c r="AD218" s="21">
        <v>35</v>
      </c>
      <c r="AE218" s="21">
        <f t="shared" si="171"/>
        <v>100</v>
      </c>
      <c r="AF218" s="21">
        <v>28</v>
      </c>
      <c r="AG218" s="21">
        <f t="shared" si="172"/>
        <v>100</v>
      </c>
      <c r="AH218" s="21">
        <v>30</v>
      </c>
      <c r="AI218" s="21">
        <f t="shared" si="173"/>
        <v>100</v>
      </c>
      <c r="AJ218" s="21"/>
      <c r="AK218" s="21"/>
      <c r="AL218" s="21"/>
      <c r="AM218" s="21"/>
      <c r="AN218" s="21"/>
      <c r="AO218" s="21"/>
      <c r="AP218" s="21"/>
      <c r="AQ218" s="21"/>
      <c r="AR218" s="21"/>
      <c r="AS218" s="26"/>
      <c r="AT218" s="21">
        <f t="shared" si="174"/>
        <v>98.928571428571431</v>
      </c>
      <c r="AU218" s="143"/>
      <c r="AV218" s="22"/>
      <c r="AW218" s="49"/>
      <c r="AX218" s="14"/>
      <c r="BA218" s="15"/>
      <c r="BC218" s="37"/>
    </row>
    <row r="219" spans="1:55" s="16" customFormat="1" ht="16.5" customHeight="1" x14ac:dyDescent="0.2">
      <c r="A219" s="50">
        <v>6</v>
      </c>
      <c r="B219" s="71">
        <v>18101020</v>
      </c>
      <c r="C219" s="69" t="s">
        <v>244</v>
      </c>
      <c r="D219" s="1">
        <v>35</v>
      </c>
      <c r="E219" s="1">
        <f t="shared" si="159"/>
        <v>100</v>
      </c>
      <c r="F219" s="1">
        <v>26</v>
      </c>
      <c r="G219" s="21">
        <f t="shared" si="160"/>
        <v>92.857142857142861</v>
      </c>
      <c r="H219" s="1">
        <v>35</v>
      </c>
      <c r="I219" s="21">
        <f t="shared" si="161"/>
        <v>100</v>
      </c>
      <c r="J219" s="1">
        <v>35</v>
      </c>
      <c r="K219" s="21">
        <f t="shared" si="175"/>
        <v>100</v>
      </c>
      <c r="L219" s="1">
        <v>25</v>
      </c>
      <c r="M219" s="21">
        <f t="shared" si="162"/>
        <v>92.592592592592595</v>
      </c>
      <c r="N219" s="1">
        <v>34</v>
      </c>
      <c r="O219" s="21">
        <f t="shared" si="163"/>
        <v>100</v>
      </c>
      <c r="P219" s="1">
        <v>26</v>
      </c>
      <c r="Q219" s="21">
        <f t="shared" si="164"/>
        <v>92.857142857142861</v>
      </c>
      <c r="R219" s="1">
        <v>35</v>
      </c>
      <c r="S219" s="21">
        <f t="shared" si="165"/>
        <v>100</v>
      </c>
      <c r="T219" s="1">
        <v>35</v>
      </c>
      <c r="U219" s="21">
        <f t="shared" si="166"/>
        <v>100</v>
      </c>
      <c r="V219" s="1">
        <v>26</v>
      </c>
      <c r="W219" s="21">
        <f t="shared" si="167"/>
        <v>92.857142857142861</v>
      </c>
      <c r="X219" s="1">
        <v>35</v>
      </c>
      <c r="Y219" s="21">
        <f t="shared" si="168"/>
        <v>100</v>
      </c>
      <c r="Z219" s="21">
        <v>33</v>
      </c>
      <c r="AA219" s="21">
        <f t="shared" si="169"/>
        <v>94.285714285714278</v>
      </c>
      <c r="AB219" s="21">
        <v>28</v>
      </c>
      <c r="AC219" s="21">
        <f t="shared" si="170"/>
        <v>100</v>
      </c>
      <c r="AD219" s="21">
        <v>35</v>
      </c>
      <c r="AE219" s="21">
        <f t="shared" si="171"/>
        <v>100</v>
      </c>
      <c r="AF219" s="21">
        <v>23</v>
      </c>
      <c r="AG219" s="21">
        <f t="shared" si="172"/>
        <v>82.142857142857139</v>
      </c>
      <c r="AH219" s="21">
        <v>30</v>
      </c>
      <c r="AI219" s="21">
        <f t="shared" si="173"/>
        <v>100</v>
      </c>
      <c r="AJ219" s="21"/>
      <c r="AK219" s="21"/>
      <c r="AL219" s="21"/>
      <c r="AM219" s="21"/>
      <c r="AN219" s="21"/>
      <c r="AO219" s="21"/>
      <c r="AP219" s="21"/>
      <c r="AQ219" s="21"/>
      <c r="AR219" s="21"/>
      <c r="AS219" s="26"/>
      <c r="AT219" s="21">
        <f t="shared" si="174"/>
        <v>96.724537037037038</v>
      </c>
      <c r="AU219" s="143"/>
      <c r="AV219" s="22"/>
      <c r="AW219" s="49"/>
      <c r="AX219" s="14"/>
      <c r="BA219" s="15"/>
      <c r="BC219" s="37"/>
    </row>
    <row r="220" spans="1:55" s="16" customFormat="1" ht="16.5" customHeight="1" x14ac:dyDescent="0.2">
      <c r="A220" s="50">
        <v>7</v>
      </c>
      <c r="B220" s="71">
        <v>18101069</v>
      </c>
      <c r="C220" s="69" t="s">
        <v>245</v>
      </c>
      <c r="D220" s="1">
        <v>35</v>
      </c>
      <c r="E220" s="1">
        <f t="shared" si="159"/>
        <v>100</v>
      </c>
      <c r="F220" s="1">
        <v>25</v>
      </c>
      <c r="G220" s="21">
        <f t="shared" si="160"/>
        <v>89.285714285714292</v>
      </c>
      <c r="H220" s="1">
        <v>29</v>
      </c>
      <c r="I220" s="21">
        <f t="shared" si="161"/>
        <v>82.857142857142861</v>
      </c>
      <c r="J220" s="1">
        <v>29</v>
      </c>
      <c r="K220" s="21">
        <f t="shared" si="175"/>
        <v>82.857142857142861</v>
      </c>
      <c r="L220" s="1">
        <f>20+1</f>
        <v>21</v>
      </c>
      <c r="M220" s="21">
        <f t="shared" si="162"/>
        <v>77.777777777777786</v>
      </c>
      <c r="N220" s="1">
        <v>34</v>
      </c>
      <c r="O220" s="21">
        <f t="shared" si="163"/>
        <v>100</v>
      </c>
      <c r="P220" s="1">
        <v>25</v>
      </c>
      <c r="Q220" s="21">
        <f t="shared" si="164"/>
        <v>89.285714285714292</v>
      </c>
      <c r="R220" s="1">
        <v>32</v>
      </c>
      <c r="S220" s="21">
        <f t="shared" si="165"/>
        <v>91.428571428571431</v>
      </c>
      <c r="T220" s="1">
        <v>28</v>
      </c>
      <c r="U220" s="21">
        <f t="shared" si="166"/>
        <v>80</v>
      </c>
      <c r="V220" s="1">
        <v>26</v>
      </c>
      <c r="W220" s="21">
        <f t="shared" si="167"/>
        <v>92.857142857142861</v>
      </c>
      <c r="X220" s="1">
        <v>27</v>
      </c>
      <c r="Y220" s="21">
        <f t="shared" si="168"/>
        <v>77.142857142857153</v>
      </c>
      <c r="Z220" s="21">
        <v>27</v>
      </c>
      <c r="AA220" s="21">
        <f t="shared" si="169"/>
        <v>77.142857142857153</v>
      </c>
      <c r="AB220" s="21">
        <v>21</v>
      </c>
      <c r="AC220" s="21">
        <f t="shared" si="170"/>
        <v>75</v>
      </c>
      <c r="AD220" s="21">
        <v>19</v>
      </c>
      <c r="AE220" s="21">
        <f t="shared" si="171"/>
        <v>54.285714285714285</v>
      </c>
      <c r="AF220" s="21">
        <v>14</v>
      </c>
      <c r="AG220" s="21">
        <f t="shared" si="172"/>
        <v>50</v>
      </c>
      <c r="AH220" s="21">
        <v>26</v>
      </c>
      <c r="AI220" s="21">
        <f t="shared" si="173"/>
        <v>86.666666666666671</v>
      </c>
      <c r="AJ220" s="21"/>
      <c r="AK220" s="21"/>
      <c r="AL220" s="21"/>
      <c r="AM220" s="21"/>
      <c r="AN220" s="21"/>
      <c r="AO220" s="21"/>
      <c r="AP220" s="21"/>
      <c r="AQ220" s="21"/>
      <c r="AR220" s="21"/>
      <c r="AS220" s="26"/>
      <c r="AT220" s="21">
        <f t="shared" si="174"/>
        <v>81.661706349206355</v>
      </c>
      <c r="AU220" s="143"/>
      <c r="AV220" s="22"/>
      <c r="AW220" s="49"/>
      <c r="AX220" s="14"/>
      <c r="BA220" s="15"/>
      <c r="BC220" s="37"/>
    </row>
    <row r="221" spans="1:55" s="16" customFormat="1" ht="16.5" customHeight="1" x14ac:dyDescent="0.2">
      <c r="A221" s="50">
        <v>8</v>
      </c>
      <c r="B221" s="71">
        <v>18101139</v>
      </c>
      <c r="C221" s="69" t="s">
        <v>246</v>
      </c>
      <c r="D221" s="1">
        <v>35</v>
      </c>
      <c r="E221" s="1">
        <f t="shared" si="159"/>
        <v>100</v>
      </c>
      <c r="F221" s="1">
        <v>21</v>
      </c>
      <c r="G221" s="21">
        <f t="shared" si="160"/>
        <v>75</v>
      </c>
      <c r="H221" s="1">
        <v>31</v>
      </c>
      <c r="I221" s="21">
        <f t="shared" si="161"/>
        <v>88.571428571428569</v>
      </c>
      <c r="J221" s="1">
        <v>34</v>
      </c>
      <c r="K221" s="21">
        <f t="shared" si="175"/>
        <v>97.142857142857139</v>
      </c>
      <c r="L221" s="1">
        <v>13</v>
      </c>
      <c r="M221" s="21">
        <f>L221/(27-13)*100</f>
        <v>92.857142857142861</v>
      </c>
      <c r="N221" s="1">
        <v>34</v>
      </c>
      <c r="O221" s="21">
        <f t="shared" si="163"/>
        <v>100</v>
      </c>
      <c r="P221" s="1">
        <v>18</v>
      </c>
      <c r="Q221" s="21">
        <f t="shared" si="164"/>
        <v>64.285714285714292</v>
      </c>
      <c r="R221" s="1">
        <v>28</v>
      </c>
      <c r="S221" s="21">
        <f t="shared" si="165"/>
        <v>80</v>
      </c>
      <c r="T221" s="1">
        <v>34</v>
      </c>
      <c r="U221" s="21">
        <f t="shared" si="166"/>
        <v>97.142857142857139</v>
      </c>
      <c r="V221" s="1">
        <v>20</v>
      </c>
      <c r="W221" s="21">
        <f t="shared" si="167"/>
        <v>71.428571428571431</v>
      </c>
      <c r="X221" s="1">
        <v>29</v>
      </c>
      <c r="Y221" s="21">
        <f t="shared" si="168"/>
        <v>82.857142857142861</v>
      </c>
      <c r="Z221" s="21">
        <v>11</v>
      </c>
      <c r="AA221" s="21">
        <f t="shared" si="169"/>
        <v>31.428571428571427</v>
      </c>
      <c r="AB221" s="21">
        <v>8</v>
      </c>
      <c r="AC221" s="21">
        <f t="shared" si="170"/>
        <v>28.571428571428569</v>
      </c>
      <c r="AD221" s="21">
        <v>22</v>
      </c>
      <c r="AE221" s="21">
        <f t="shared" si="171"/>
        <v>62.857142857142854</v>
      </c>
      <c r="AF221" s="21">
        <v>9</v>
      </c>
      <c r="AG221" s="21">
        <f t="shared" si="172"/>
        <v>32.142857142857146</v>
      </c>
      <c r="AH221" s="21">
        <v>23</v>
      </c>
      <c r="AI221" s="21">
        <f t="shared" si="173"/>
        <v>76.666666666666671</v>
      </c>
      <c r="AJ221" s="21"/>
      <c r="AK221" s="21"/>
      <c r="AL221" s="21"/>
      <c r="AM221" s="21"/>
      <c r="AN221" s="21"/>
      <c r="AO221" s="21"/>
      <c r="AP221" s="21"/>
      <c r="AQ221" s="21"/>
      <c r="AR221" s="21"/>
      <c r="AS221" s="26"/>
      <c r="AT221" s="21">
        <f t="shared" si="174"/>
        <v>73.809523809523796</v>
      </c>
      <c r="AU221" s="143"/>
      <c r="AV221" s="22"/>
      <c r="AW221" s="49"/>
      <c r="AX221" s="14"/>
      <c r="BA221" s="15"/>
      <c r="BC221" s="37"/>
    </row>
    <row r="222" spans="1:55" s="16" customFormat="1" ht="16.5" customHeight="1" x14ac:dyDescent="0.2">
      <c r="A222" s="50">
        <v>9</v>
      </c>
      <c r="B222" s="50">
        <v>18103076</v>
      </c>
      <c r="C222" s="69" t="s">
        <v>440</v>
      </c>
      <c r="D222" s="84"/>
      <c r="E222" s="84"/>
      <c r="F222" s="1">
        <v>14</v>
      </c>
      <c r="G222" s="21">
        <f>F222/14*100</f>
        <v>100</v>
      </c>
      <c r="H222" s="1">
        <v>32</v>
      </c>
      <c r="I222" s="21">
        <f t="shared" si="161"/>
        <v>91.428571428571431</v>
      </c>
      <c r="J222" s="1">
        <v>34</v>
      </c>
      <c r="K222" s="21">
        <f t="shared" si="175"/>
        <v>97.142857142857139</v>
      </c>
      <c r="L222" s="1">
        <v>25</v>
      </c>
      <c r="M222" s="21">
        <f>L222/27*100</f>
        <v>92.592592592592595</v>
      </c>
      <c r="N222" s="93">
        <v>28</v>
      </c>
      <c r="O222" s="94">
        <f t="shared" si="163"/>
        <v>82.35294117647058</v>
      </c>
      <c r="P222" s="1">
        <v>27</v>
      </c>
      <c r="Q222" s="21">
        <f t="shared" si="164"/>
        <v>96.428571428571431</v>
      </c>
      <c r="R222" s="93">
        <v>29</v>
      </c>
      <c r="S222" s="94">
        <f t="shared" si="165"/>
        <v>82.857142857142861</v>
      </c>
      <c r="T222" s="1">
        <v>32</v>
      </c>
      <c r="U222" s="21">
        <f t="shared" si="166"/>
        <v>91.428571428571431</v>
      </c>
      <c r="V222" s="1">
        <v>25</v>
      </c>
      <c r="W222" s="21">
        <f t="shared" si="167"/>
        <v>89.285714285714292</v>
      </c>
      <c r="X222" s="1">
        <v>32</v>
      </c>
      <c r="Y222" s="21">
        <f t="shared" si="168"/>
        <v>91.428571428571431</v>
      </c>
      <c r="Z222" s="21">
        <v>26</v>
      </c>
      <c r="AA222" s="21">
        <f t="shared" si="169"/>
        <v>74.285714285714292</v>
      </c>
      <c r="AB222" s="21">
        <v>26</v>
      </c>
      <c r="AC222" s="21">
        <f t="shared" si="170"/>
        <v>92.857142857142861</v>
      </c>
      <c r="AD222" s="21">
        <v>28</v>
      </c>
      <c r="AE222" s="21">
        <f t="shared" si="171"/>
        <v>80</v>
      </c>
      <c r="AF222" s="21">
        <v>21</v>
      </c>
      <c r="AG222" s="21">
        <f t="shared" si="172"/>
        <v>75</v>
      </c>
      <c r="AH222" s="21">
        <v>29</v>
      </c>
      <c r="AI222" s="21">
        <f t="shared" si="173"/>
        <v>96.666666666666671</v>
      </c>
      <c r="AJ222" s="21"/>
      <c r="AK222" s="21"/>
      <c r="AL222" s="21"/>
      <c r="AM222" s="21"/>
      <c r="AN222" s="21"/>
      <c r="AO222" s="21"/>
      <c r="AP222" s="21"/>
      <c r="AQ222" s="21"/>
      <c r="AR222" s="21"/>
      <c r="AS222" s="26"/>
      <c r="AT222" s="21">
        <f t="shared" si="174"/>
        <v>88.917003838572469</v>
      </c>
      <c r="AU222" s="143"/>
      <c r="AV222" s="22"/>
      <c r="AW222" s="49"/>
      <c r="AX222" s="14"/>
      <c r="BA222" s="15"/>
      <c r="BC222" s="37"/>
    </row>
    <row r="223" spans="1:55" s="16" customFormat="1" ht="16.5" customHeight="1" x14ac:dyDescent="0.2">
      <c r="A223" s="50">
        <v>10</v>
      </c>
      <c r="B223" s="71">
        <v>18101041</v>
      </c>
      <c r="C223" s="23" t="s">
        <v>247</v>
      </c>
      <c r="D223" s="1">
        <v>35</v>
      </c>
      <c r="E223" s="1">
        <f>D223/35*100</f>
        <v>100</v>
      </c>
      <c r="F223" s="1">
        <v>26</v>
      </c>
      <c r="G223" s="21">
        <f>F223/28*100</f>
        <v>92.857142857142861</v>
      </c>
      <c r="H223" s="1">
        <v>34</v>
      </c>
      <c r="I223" s="21">
        <f t="shared" si="161"/>
        <v>97.142857142857139</v>
      </c>
      <c r="J223" s="1">
        <v>35</v>
      </c>
      <c r="K223" s="21">
        <f t="shared" si="175"/>
        <v>100</v>
      </c>
      <c r="L223" s="1">
        <v>24</v>
      </c>
      <c r="M223" s="21">
        <f>L223/27*100</f>
        <v>88.888888888888886</v>
      </c>
      <c r="N223" s="1">
        <v>33</v>
      </c>
      <c r="O223" s="21">
        <f t="shared" si="163"/>
        <v>97.058823529411768</v>
      </c>
      <c r="P223" s="1">
        <v>16</v>
      </c>
      <c r="Q223" s="21">
        <f>P223/(28-11)*100</f>
        <v>94.117647058823522</v>
      </c>
      <c r="R223" s="1">
        <v>35</v>
      </c>
      <c r="S223" s="21">
        <f t="shared" si="165"/>
        <v>100</v>
      </c>
      <c r="T223" s="1">
        <v>35</v>
      </c>
      <c r="U223" s="21">
        <f t="shared" si="166"/>
        <v>100</v>
      </c>
      <c r="V223" s="1">
        <v>24</v>
      </c>
      <c r="W223" s="21">
        <f t="shared" si="167"/>
        <v>85.714285714285708</v>
      </c>
      <c r="X223" s="1">
        <v>30</v>
      </c>
      <c r="Y223" s="21">
        <f t="shared" si="168"/>
        <v>85.714285714285708</v>
      </c>
      <c r="Z223" s="21">
        <v>24</v>
      </c>
      <c r="AA223" s="21">
        <f t="shared" si="169"/>
        <v>68.571428571428569</v>
      </c>
      <c r="AB223" s="21">
        <v>28</v>
      </c>
      <c r="AC223" s="21">
        <f t="shared" si="170"/>
        <v>100</v>
      </c>
      <c r="AD223" s="21">
        <v>34</v>
      </c>
      <c r="AE223" s="21">
        <f t="shared" si="171"/>
        <v>97.142857142857139</v>
      </c>
      <c r="AF223" s="21">
        <v>15</v>
      </c>
      <c r="AG223" s="21">
        <f t="shared" si="172"/>
        <v>53.571428571428569</v>
      </c>
      <c r="AH223" s="21">
        <v>30</v>
      </c>
      <c r="AI223" s="21">
        <f t="shared" si="173"/>
        <v>100</v>
      </c>
      <c r="AJ223" s="21"/>
      <c r="AK223" s="21"/>
      <c r="AL223" s="21"/>
      <c r="AM223" s="21"/>
      <c r="AN223" s="21"/>
      <c r="AO223" s="21"/>
      <c r="AP223" s="21"/>
      <c r="AQ223" s="21"/>
      <c r="AR223" s="21"/>
      <c r="AS223" s="26"/>
      <c r="AT223" s="21">
        <f t="shared" si="174"/>
        <v>91.298727824463114</v>
      </c>
      <c r="AU223" s="143"/>
      <c r="AV223" s="22"/>
      <c r="AW223" s="49"/>
      <c r="AX223" s="14"/>
      <c r="BA223" s="15"/>
      <c r="BC223" s="37"/>
    </row>
    <row r="224" spans="1:55" s="16" customFormat="1" ht="16.5" customHeight="1" x14ac:dyDescent="0.2">
      <c r="O224" s="25"/>
      <c r="P224" s="15"/>
      <c r="Q224" s="25"/>
      <c r="S224" s="24"/>
      <c r="T224" s="15"/>
      <c r="U224" s="25"/>
      <c r="V224" s="15"/>
      <c r="W224" s="25"/>
      <c r="X224" s="15"/>
      <c r="Y224" s="25"/>
      <c r="Z224" s="24"/>
      <c r="AA224" s="24"/>
      <c r="AB224" s="24"/>
      <c r="AC224" s="24"/>
      <c r="AD224" s="24"/>
      <c r="AE224" s="24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143"/>
      <c r="AV224" s="22"/>
      <c r="AW224" s="49"/>
      <c r="AX224" s="14"/>
      <c r="BA224" s="15"/>
      <c r="BC224" s="37"/>
    </row>
    <row r="225" spans="1:55" s="16" customFormat="1" ht="16.5" hidden="1" customHeight="1" x14ac:dyDescent="0.2">
      <c r="A225" s="50">
        <v>12</v>
      </c>
      <c r="B225" s="50"/>
      <c r="C225" s="60"/>
      <c r="D225" s="29"/>
      <c r="E225" s="29"/>
      <c r="F225" s="1"/>
      <c r="G225" s="21"/>
      <c r="H225" s="1"/>
      <c r="I225" s="21"/>
      <c r="J225" s="1"/>
      <c r="K225" s="21"/>
      <c r="L225" s="29"/>
      <c r="M225" s="123"/>
      <c r="N225" s="29"/>
      <c r="O225" s="21"/>
      <c r="P225" s="1"/>
      <c r="Q225" s="21"/>
      <c r="R225" s="29"/>
      <c r="S225" s="123"/>
      <c r="T225" s="1"/>
      <c r="U225" s="21"/>
      <c r="V225" s="1"/>
      <c r="W225" s="21"/>
      <c r="X225" s="1"/>
      <c r="Y225" s="21"/>
      <c r="Z225" s="123"/>
      <c r="AA225" s="123"/>
      <c r="AB225" s="123"/>
      <c r="AC225" s="123"/>
      <c r="AD225" s="123"/>
      <c r="AE225" s="123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6"/>
      <c r="AT225" s="21"/>
      <c r="AU225" s="143"/>
      <c r="AV225" s="22"/>
      <c r="AW225" s="49"/>
      <c r="AX225" s="14"/>
      <c r="BA225" s="15"/>
      <c r="BC225" s="37"/>
    </row>
    <row r="226" spans="1:55" s="16" customFormat="1" ht="16.5" hidden="1" customHeight="1" x14ac:dyDescent="0.2">
      <c r="A226" s="50">
        <v>13</v>
      </c>
      <c r="B226" s="50"/>
      <c r="C226" s="60"/>
      <c r="D226" s="29"/>
      <c r="E226" s="29"/>
      <c r="F226" s="1"/>
      <c r="G226" s="21"/>
      <c r="H226" s="1"/>
      <c r="I226" s="21"/>
      <c r="J226" s="1"/>
      <c r="K226" s="21"/>
      <c r="L226" s="29"/>
      <c r="M226" s="123"/>
      <c r="N226" s="29"/>
      <c r="O226" s="21"/>
      <c r="P226" s="1"/>
      <c r="Q226" s="21"/>
      <c r="R226" s="29"/>
      <c r="S226" s="123"/>
      <c r="T226" s="1"/>
      <c r="U226" s="21"/>
      <c r="V226" s="1"/>
      <c r="W226" s="21"/>
      <c r="X226" s="1"/>
      <c r="Y226" s="21"/>
      <c r="Z226" s="123"/>
      <c r="AA226" s="123"/>
      <c r="AB226" s="123"/>
      <c r="AC226" s="123"/>
      <c r="AD226" s="123"/>
      <c r="AE226" s="123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6"/>
      <c r="AT226" s="21"/>
      <c r="AU226" s="143"/>
      <c r="AV226" s="22"/>
      <c r="AW226" s="49"/>
      <c r="AX226" s="14"/>
      <c r="BA226" s="15"/>
      <c r="BC226" s="37"/>
    </row>
    <row r="227" spans="1:55" s="16" customFormat="1" ht="16.5" hidden="1" customHeight="1" x14ac:dyDescent="0.2">
      <c r="A227" s="50">
        <v>14</v>
      </c>
      <c r="B227" s="50"/>
      <c r="C227" s="60"/>
      <c r="D227" s="29"/>
      <c r="E227" s="29"/>
      <c r="F227" s="1"/>
      <c r="G227" s="21"/>
      <c r="H227" s="1"/>
      <c r="I227" s="21"/>
      <c r="J227" s="1"/>
      <c r="K227" s="21"/>
      <c r="L227" s="29"/>
      <c r="M227" s="123"/>
      <c r="N227" s="29"/>
      <c r="O227" s="21"/>
      <c r="P227" s="1"/>
      <c r="Q227" s="21"/>
      <c r="R227" s="29"/>
      <c r="S227" s="123"/>
      <c r="T227" s="1"/>
      <c r="U227" s="21"/>
      <c r="V227" s="1"/>
      <c r="W227" s="21"/>
      <c r="X227" s="1"/>
      <c r="Y227" s="21"/>
      <c r="Z227" s="123"/>
      <c r="AA227" s="123"/>
      <c r="AB227" s="123"/>
      <c r="AC227" s="123"/>
      <c r="AD227" s="123"/>
      <c r="AE227" s="123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6"/>
      <c r="AT227" s="21"/>
      <c r="AU227" s="143"/>
      <c r="AV227" s="22"/>
      <c r="AW227" s="49"/>
      <c r="AX227" s="14"/>
      <c r="BA227" s="15"/>
      <c r="BC227" s="37"/>
    </row>
    <row r="228" spans="1:55" s="16" customFormat="1" ht="16.5" hidden="1" customHeight="1" x14ac:dyDescent="0.2">
      <c r="A228" s="50">
        <v>15</v>
      </c>
      <c r="B228" s="50"/>
      <c r="C228" s="60"/>
      <c r="D228" s="29"/>
      <c r="E228" s="29"/>
      <c r="F228" s="1"/>
      <c r="G228" s="21"/>
      <c r="H228" s="1"/>
      <c r="I228" s="21"/>
      <c r="J228" s="1"/>
      <c r="K228" s="21"/>
      <c r="L228" s="29"/>
      <c r="M228" s="123"/>
      <c r="N228" s="29"/>
      <c r="O228" s="21"/>
      <c r="P228" s="1"/>
      <c r="Q228" s="21"/>
      <c r="R228" s="29"/>
      <c r="S228" s="123"/>
      <c r="T228" s="1"/>
      <c r="U228" s="21"/>
      <c r="V228" s="1"/>
      <c r="W228" s="21"/>
      <c r="X228" s="1"/>
      <c r="Y228" s="21"/>
      <c r="Z228" s="123"/>
      <c r="AA228" s="123"/>
      <c r="AB228" s="123"/>
      <c r="AC228" s="123"/>
      <c r="AD228" s="123"/>
      <c r="AE228" s="123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6"/>
      <c r="AT228" s="21"/>
      <c r="AU228" s="143"/>
      <c r="AV228" s="22"/>
      <c r="AW228" s="49"/>
      <c r="AX228" s="14"/>
      <c r="BA228" s="15"/>
      <c r="BC228" s="37"/>
    </row>
    <row r="229" spans="1:55" s="16" customFormat="1" ht="16.5" hidden="1" customHeight="1" x14ac:dyDescent="0.2">
      <c r="A229" s="50">
        <v>16</v>
      </c>
      <c r="B229" s="50"/>
      <c r="C229" s="60"/>
      <c r="D229" s="29"/>
      <c r="E229" s="29"/>
      <c r="F229" s="1"/>
      <c r="G229" s="21"/>
      <c r="H229" s="1"/>
      <c r="I229" s="21"/>
      <c r="J229" s="1"/>
      <c r="K229" s="21"/>
      <c r="L229" s="29"/>
      <c r="M229" s="123"/>
      <c r="N229" s="29"/>
      <c r="O229" s="21"/>
      <c r="P229" s="1"/>
      <c r="Q229" s="21"/>
      <c r="R229" s="29"/>
      <c r="S229" s="123"/>
      <c r="T229" s="1"/>
      <c r="U229" s="21"/>
      <c r="V229" s="1"/>
      <c r="W229" s="21"/>
      <c r="X229" s="1"/>
      <c r="Y229" s="21"/>
      <c r="Z229" s="123"/>
      <c r="AA229" s="123"/>
      <c r="AB229" s="123"/>
      <c r="AC229" s="123"/>
      <c r="AD229" s="123"/>
      <c r="AE229" s="123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6"/>
      <c r="AT229" s="21"/>
      <c r="AU229" s="143"/>
      <c r="AV229" s="22"/>
      <c r="AW229" s="49"/>
      <c r="AX229" s="14"/>
      <c r="BA229" s="15"/>
      <c r="BC229" s="37"/>
    </row>
    <row r="230" spans="1:55" s="16" customFormat="1" ht="16.5" hidden="1" customHeight="1" x14ac:dyDescent="0.2">
      <c r="A230" s="50">
        <v>17</v>
      </c>
      <c r="B230" s="50"/>
      <c r="C230" s="60"/>
      <c r="D230" s="29"/>
      <c r="E230" s="29"/>
      <c r="F230" s="1"/>
      <c r="G230" s="21"/>
      <c r="H230" s="1"/>
      <c r="I230" s="21"/>
      <c r="J230" s="1"/>
      <c r="K230" s="21"/>
      <c r="L230" s="29"/>
      <c r="M230" s="123"/>
      <c r="N230" s="29"/>
      <c r="O230" s="21"/>
      <c r="P230" s="1"/>
      <c r="Q230" s="21"/>
      <c r="R230" s="29"/>
      <c r="S230" s="123"/>
      <c r="T230" s="1"/>
      <c r="U230" s="21"/>
      <c r="V230" s="1"/>
      <c r="W230" s="21"/>
      <c r="X230" s="1"/>
      <c r="Y230" s="21"/>
      <c r="Z230" s="123"/>
      <c r="AA230" s="123"/>
      <c r="AB230" s="123"/>
      <c r="AC230" s="123"/>
      <c r="AD230" s="123"/>
      <c r="AE230" s="123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6"/>
      <c r="AT230" s="21"/>
      <c r="AU230" s="143"/>
      <c r="AV230" s="22"/>
      <c r="AW230" s="49"/>
      <c r="AX230" s="14"/>
      <c r="BA230" s="15"/>
      <c r="BC230" s="37"/>
    </row>
    <row r="231" spans="1:55" s="16" customFormat="1" ht="16.5" hidden="1" customHeight="1" x14ac:dyDescent="0.2">
      <c r="A231" s="50">
        <v>18</v>
      </c>
      <c r="B231" s="50"/>
      <c r="C231" s="60"/>
      <c r="D231" s="29"/>
      <c r="E231" s="29"/>
      <c r="F231" s="1"/>
      <c r="G231" s="21"/>
      <c r="H231" s="1"/>
      <c r="I231" s="21"/>
      <c r="J231" s="1"/>
      <c r="K231" s="21"/>
      <c r="L231" s="29"/>
      <c r="M231" s="123"/>
      <c r="N231" s="29"/>
      <c r="O231" s="21"/>
      <c r="P231" s="1"/>
      <c r="Q231" s="21"/>
      <c r="R231" s="29"/>
      <c r="S231" s="123"/>
      <c r="T231" s="1"/>
      <c r="U231" s="21"/>
      <c r="V231" s="1"/>
      <c r="W231" s="21"/>
      <c r="X231" s="1"/>
      <c r="Y231" s="21"/>
      <c r="Z231" s="123"/>
      <c r="AA231" s="123"/>
      <c r="AB231" s="123"/>
      <c r="AC231" s="123"/>
      <c r="AD231" s="123"/>
      <c r="AE231" s="123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6"/>
      <c r="AT231" s="21"/>
      <c r="AU231" s="143"/>
      <c r="AV231" s="22"/>
      <c r="AW231" s="49"/>
      <c r="AX231" s="14"/>
      <c r="BA231" s="15"/>
      <c r="BC231" s="37"/>
    </row>
    <row r="232" spans="1:55" s="16" customFormat="1" ht="16.5" hidden="1" customHeight="1" x14ac:dyDescent="0.2">
      <c r="A232" s="50">
        <v>19</v>
      </c>
      <c r="B232" s="50"/>
      <c r="C232" s="60"/>
      <c r="D232" s="29"/>
      <c r="E232" s="29"/>
      <c r="F232" s="1"/>
      <c r="G232" s="21"/>
      <c r="H232" s="1"/>
      <c r="I232" s="21"/>
      <c r="J232" s="1"/>
      <c r="K232" s="21"/>
      <c r="L232" s="29"/>
      <c r="M232" s="123"/>
      <c r="N232" s="29"/>
      <c r="O232" s="21"/>
      <c r="P232" s="1"/>
      <c r="Q232" s="21"/>
      <c r="R232" s="29"/>
      <c r="S232" s="123"/>
      <c r="T232" s="1"/>
      <c r="U232" s="21"/>
      <c r="V232" s="1"/>
      <c r="W232" s="21"/>
      <c r="X232" s="1"/>
      <c r="Y232" s="21"/>
      <c r="Z232" s="123"/>
      <c r="AA232" s="123"/>
      <c r="AB232" s="123"/>
      <c r="AC232" s="123"/>
      <c r="AD232" s="123"/>
      <c r="AE232" s="123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6"/>
      <c r="AT232" s="21"/>
      <c r="AU232" s="143"/>
      <c r="AV232" s="22"/>
      <c r="AW232" s="49"/>
      <c r="AX232" s="14"/>
      <c r="BA232" s="15"/>
      <c r="BC232" s="37"/>
    </row>
    <row r="233" spans="1:55" s="16" customFormat="1" ht="16.5" hidden="1" customHeight="1" x14ac:dyDescent="0.2">
      <c r="A233" s="50">
        <v>20</v>
      </c>
      <c r="B233" s="50"/>
      <c r="C233" s="60"/>
      <c r="D233" s="29"/>
      <c r="E233" s="29"/>
      <c r="F233" s="1"/>
      <c r="G233" s="21"/>
      <c r="H233" s="1"/>
      <c r="I233" s="21"/>
      <c r="J233" s="1"/>
      <c r="K233" s="21"/>
      <c r="L233" s="29"/>
      <c r="M233" s="123"/>
      <c r="N233" s="29"/>
      <c r="O233" s="21"/>
      <c r="P233" s="1"/>
      <c r="Q233" s="21"/>
      <c r="R233" s="29"/>
      <c r="S233" s="123"/>
      <c r="T233" s="1"/>
      <c r="U233" s="21"/>
      <c r="V233" s="1"/>
      <c r="W233" s="21"/>
      <c r="X233" s="1"/>
      <c r="Y233" s="21"/>
      <c r="Z233" s="123"/>
      <c r="AA233" s="123"/>
      <c r="AB233" s="123"/>
      <c r="AC233" s="123"/>
      <c r="AD233" s="123"/>
      <c r="AE233" s="123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6"/>
      <c r="AT233" s="21"/>
      <c r="AU233" s="143"/>
      <c r="AV233" s="22"/>
      <c r="AW233" s="49"/>
      <c r="AX233" s="14"/>
      <c r="BA233" s="15"/>
      <c r="BC233" s="37"/>
    </row>
    <row r="234" spans="1:55" s="16" customFormat="1" ht="16.5" hidden="1" customHeight="1" x14ac:dyDescent="0.2">
      <c r="A234" s="54"/>
      <c r="B234" s="54"/>
      <c r="C234" s="63"/>
      <c r="F234" s="15"/>
      <c r="G234" s="25"/>
      <c r="H234" s="15"/>
      <c r="I234" s="25"/>
      <c r="J234" s="15"/>
      <c r="K234" s="25"/>
      <c r="M234" s="24"/>
      <c r="O234" s="25"/>
      <c r="P234" s="15"/>
      <c r="Q234" s="25"/>
      <c r="S234" s="24"/>
      <c r="T234" s="15"/>
      <c r="U234" s="25"/>
      <c r="V234" s="15"/>
      <c r="W234" s="25"/>
      <c r="X234" s="15"/>
      <c r="Y234" s="25"/>
      <c r="Z234" s="24"/>
      <c r="AA234" s="24"/>
      <c r="AB234" s="24"/>
      <c r="AC234" s="24"/>
      <c r="AD234" s="24"/>
      <c r="AE234" s="24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143"/>
      <c r="AV234" s="22"/>
      <c r="AW234" s="49"/>
      <c r="AX234" s="14"/>
      <c r="BA234" s="15"/>
      <c r="BC234" s="37"/>
    </row>
    <row r="235" spans="1:55" s="16" customFormat="1" ht="16.5" hidden="1" customHeight="1" x14ac:dyDescent="0.2">
      <c r="A235" s="54"/>
      <c r="B235" s="54"/>
      <c r="C235" s="63"/>
      <c r="F235" s="15"/>
      <c r="G235" s="25"/>
      <c r="H235" s="15"/>
      <c r="I235" s="25"/>
      <c r="J235" s="15"/>
      <c r="K235" s="25"/>
      <c r="M235" s="24"/>
      <c r="O235" s="25"/>
      <c r="P235" s="15"/>
      <c r="Q235" s="25"/>
      <c r="S235" s="24"/>
      <c r="T235" s="15"/>
      <c r="U235" s="25"/>
      <c r="V235" s="15"/>
      <c r="W235" s="25"/>
      <c r="X235" s="15"/>
      <c r="Y235" s="25"/>
      <c r="Z235" s="24"/>
      <c r="AA235" s="24"/>
      <c r="AB235" s="24"/>
      <c r="AC235" s="24"/>
      <c r="AD235" s="24"/>
      <c r="AE235" s="24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143"/>
      <c r="AV235" s="22"/>
      <c r="AW235" s="49"/>
      <c r="AX235" s="14">
        <f>70-45</f>
        <v>25</v>
      </c>
      <c r="BA235" s="15"/>
      <c r="BC235" s="37"/>
    </row>
    <row r="236" spans="1:55" s="16" customFormat="1" ht="16.5" customHeight="1" x14ac:dyDescent="0.2">
      <c r="A236" s="54"/>
      <c r="B236" s="54"/>
      <c r="C236" s="54"/>
      <c r="D236" s="54"/>
      <c r="E236" s="54"/>
      <c r="F236" s="54"/>
      <c r="G236" s="87"/>
      <c r="H236" s="54"/>
      <c r="I236" s="87"/>
      <c r="J236" s="54"/>
      <c r="K236" s="87"/>
      <c r="L236" s="54"/>
      <c r="M236" s="87"/>
      <c r="N236" s="54"/>
      <c r="O236" s="87"/>
      <c r="P236" s="54"/>
      <c r="Q236" s="87"/>
      <c r="R236" s="54"/>
      <c r="S236" s="87"/>
      <c r="T236" s="54"/>
      <c r="U236" s="87"/>
      <c r="V236" s="54"/>
      <c r="W236" s="87"/>
      <c r="X236" s="54"/>
      <c r="Y236" s="87"/>
      <c r="Z236" s="87"/>
      <c r="AA236" s="87"/>
      <c r="AB236" s="87"/>
      <c r="AC236" s="87"/>
      <c r="AD236" s="87"/>
      <c r="AE236" s="87"/>
      <c r="AF236" s="87"/>
      <c r="AG236" s="87"/>
      <c r="AH236" s="87"/>
      <c r="AI236" s="87"/>
      <c r="AJ236" s="87"/>
      <c r="AK236" s="87"/>
      <c r="AL236" s="87"/>
      <c r="AM236" s="87"/>
      <c r="AN236" s="87"/>
      <c r="AO236" s="87"/>
      <c r="AP236" s="85"/>
      <c r="AQ236" s="85"/>
      <c r="AR236" s="85"/>
      <c r="AS236" s="85"/>
      <c r="AT236" s="85"/>
      <c r="AU236" s="87"/>
      <c r="AV236" s="55"/>
      <c r="AW236" s="49"/>
      <c r="AX236" s="14"/>
      <c r="BA236" s="15"/>
      <c r="BC236" s="37"/>
    </row>
    <row r="237" spans="1:55" s="16" customFormat="1" ht="16.5" customHeight="1" x14ac:dyDescent="0.2">
      <c r="A237" s="50">
        <v>1</v>
      </c>
      <c r="B237" s="71">
        <v>18103032</v>
      </c>
      <c r="C237" s="69" t="s">
        <v>248</v>
      </c>
      <c r="D237" s="1">
        <v>5</v>
      </c>
      <c r="E237" s="1">
        <f>D237/(35-30)*100</f>
        <v>100</v>
      </c>
      <c r="F237" s="1">
        <v>26</v>
      </c>
      <c r="G237" s="21">
        <f>F237/(33-2)*100</f>
        <v>83.870967741935488</v>
      </c>
      <c r="H237" s="1">
        <v>20</v>
      </c>
      <c r="I237" s="21">
        <f>H237/(26-3)*100</f>
        <v>86.956521739130437</v>
      </c>
      <c r="J237" s="1">
        <v>10</v>
      </c>
      <c r="K237" s="21">
        <f>J237/(34-21)*100</f>
        <v>76.923076923076934</v>
      </c>
      <c r="L237" s="1" t="s">
        <v>456</v>
      </c>
      <c r="M237" s="21"/>
      <c r="N237" s="1">
        <v>26</v>
      </c>
      <c r="O237" s="21">
        <f>N237/(27-1)*100</f>
        <v>100</v>
      </c>
      <c r="P237" s="1">
        <v>23</v>
      </c>
      <c r="Q237" s="21">
        <f>P237/34*100</f>
        <v>67.64705882352942</v>
      </c>
      <c r="R237" s="1">
        <v>5</v>
      </c>
      <c r="S237" s="21">
        <f>R237/(34-28)*100</f>
        <v>83.333333333333343</v>
      </c>
      <c r="T237" s="1" t="s">
        <v>456</v>
      </c>
      <c r="U237" s="21"/>
      <c r="V237" s="1">
        <v>11</v>
      </c>
      <c r="W237" s="21">
        <f>V237/(33-22)*100</f>
        <v>100</v>
      </c>
      <c r="X237" s="1">
        <v>15</v>
      </c>
      <c r="Y237" s="21">
        <f>X237/(27-3)*100</f>
        <v>62.5</v>
      </c>
      <c r="Z237" s="21">
        <v>4</v>
      </c>
      <c r="AA237" s="21">
        <f>Z237/(34-30)*100</f>
        <v>100</v>
      </c>
      <c r="AB237" s="21">
        <v>5</v>
      </c>
      <c r="AC237" s="21">
        <f>AB237/(35-30)*100</f>
        <v>100</v>
      </c>
      <c r="AD237" s="21">
        <v>14</v>
      </c>
      <c r="AE237" s="21">
        <f>AD237/(27-4)*100</f>
        <v>60.869565217391312</v>
      </c>
      <c r="AF237" s="21">
        <v>16</v>
      </c>
      <c r="AG237" s="21">
        <f>AF237/(35-17)*100</f>
        <v>88.888888888888886</v>
      </c>
      <c r="AH237" s="21">
        <v>6</v>
      </c>
      <c r="AI237" s="21">
        <f>AH237/(25-19)*100</f>
        <v>100</v>
      </c>
      <c r="AJ237" s="21"/>
      <c r="AK237" s="21"/>
      <c r="AL237" s="21"/>
      <c r="AM237" s="21"/>
      <c r="AN237" s="21"/>
      <c r="AO237" s="21"/>
      <c r="AP237" s="21"/>
      <c r="AQ237" s="21"/>
      <c r="AR237" s="21"/>
      <c r="AS237" s="26"/>
      <c r="AT237" s="21">
        <f t="shared" ref="AT237:AT259" si="176">AVERAGE(Q237,S237,U237,W237,Y237,AA237,AC237,AE237,AG237,AI237,AK237,AM237,AO237,AQ237,AS237,O237,M237,K237,I237,G237,E237)</f>
        <v>86.499243761948975</v>
      </c>
      <c r="AU237" s="147" t="s">
        <v>19</v>
      </c>
      <c r="AV237" s="22"/>
      <c r="AW237" s="49"/>
      <c r="AX237" s="14"/>
      <c r="BA237" s="15"/>
      <c r="BC237" s="37"/>
    </row>
    <row r="238" spans="1:55" s="16" customFormat="1" ht="16.5" customHeight="1" x14ac:dyDescent="0.2">
      <c r="A238" s="50">
        <v>2</v>
      </c>
      <c r="B238" s="71">
        <v>18102045</v>
      </c>
      <c r="C238" s="69" t="s">
        <v>249</v>
      </c>
      <c r="D238" s="1">
        <v>34</v>
      </c>
      <c r="E238" s="1">
        <f>D238/34*100</f>
        <v>100</v>
      </c>
      <c r="F238" s="1">
        <v>33</v>
      </c>
      <c r="G238" s="21">
        <f t="shared" ref="G238:G281" si="177">F238/33*100</f>
        <v>100</v>
      </c>
      <c r="H238" s="1">
        <v>26</v>
      </c>
      <c r="I238" s="21">
        <f t="shared" ref="I238:I258" si="178">H238/26*100</f>
        <v>100</v>
      </c>
      <c r="J238" s="1">
        <v>33</v>
      </c>
      <c r="K238" s="21">
        <f>J238/34*100</f>
        <v>97.058823529411768</v>
      </c>
      <c r="L238" s="1">
        <v>26</v>
      </c>
      <c r="M238" s="21">
        <f>L238/29*100</f>
        <v>89.65517241379311</v>
      </c>
      <c r="N238" s="1">
        <v>7</v>
      </c>
      <c r="O238" s="21">
        <f>N238/(27-20)*100</f>
        <v>100</v>
      </c>
      <c r="P238" s="1">
        <v>22</v>
      </c>
      <c r="Q238" s="21">
        <f>P238/(34-12)*100</f>
        <v>100</v>
      </c>
      <c r="R238" s="1">
        <v>32</v>
      </c>
      <c r="S238" s="21">
        <f t="shared" ref="S238:S258" si="179">R238/34*100</f>
        <v>94.117647058823522</v>
      </c>
      <c r="T238" s="1">
        <v>16</v>
      </c>
      <c r="U238" s="21">
        <f>T238/(26-10)*100</f>
        <v>100</v>
      </c>
      <c r="V238" s="1">
        <v>32</v>
      </c>
      <c r="W238" s="21">
        <f t="shared" ref="W238:W257" si="180">V238/33*100</f>
        <v>96.969696969696969</v>
      </c>
      <c r="X238" s="1">
        <v>7</v>
      </c>
      <c r="Y238" s="21">
        <f>X238/(27-20)*100</f>
        <v>100</v>
      </c>
      <c r="Z238" s="21">
        <v>16</v>
      </c>
      <c r="AA238" s="21">
        <f>Z238/(34-18)*100</f>
        <v>100</v>
      </c>
      <c r="AB238" s="21">
        <v>31</v>
      </c>
      <c r="AC238" s="21">
        <f t="shared" ref="AC238:AC259" si="181">AB238/35*100</f>
        <v>88.571428571428569</v>
      </c>
      <c r="AD238" s="21">
        <v>19</v>
      </c>
      <c r="AE238" s="21">
        <f t="shared" ref="AE238:AE258" si="182">AD238/27*100</f>
        <v>70.370370370370367</v>
      </c>
      <c r="AF238" s="21">
        <v>22</v>
      </c>
      <c r="AG238" s="21">
        <f>AF238/(35-9)*100</f>
        <v>84.615384615384613</v>
      </c>
      <c r="AH238" s="21">
        <v>5</v>
      </c>
      <c r="AI238" s="21">
        <f>AH238/(25-20)*100</f>
        <v>100</v>
      </c>
      <c r="AJ238" s="21"/>
      <c r="AK238" s="21"/>
      <c r="AL238" s="21"/>
      <c r="AM238" s="21"/>
      <c r="AN238" s="21"/>
      <c r="AO238" s="21"/>
      <c r="AP238" s="21"/>
      <c r="AQ238" s="21"/>
      <c r="AR238" s="21"/>
      <c r="AS238" s="26"/>
      <c r="AT238" s="21">
        <f t="shared" si="176"/>
        <v>95.084907720556799</v>
      </c>
      <c r="AU238" s="143"/>
      <c r="AV238" s="22"/>
      <c r="AW238" s="49"/>
      <c r="AX238" s="14"/>
      <c r="BA238" s="15"/>
      <c r="BC238" s="37"/>
    </row>
    <row r="239" spans="1:55" s="16" customFormat="1" ht="16.5" customHeight="1" x14ac:dyDescent="0.2">
      <c r="A239" s="50">
        <v>3</v>
      </c>
      <c r="B239" s="71">
        <v>18102039</v>
      </c>
      <c r="C239" s="69" t="s">
        <v>250</v>
      </c>
      <c r="D239" s="1">
        <v>25</v>
      </c>
      <c r="E239" s="1">
        <f>D239/(35-10)*100</f>
        <v>100</v>
      </c>
      <c r="F239" s="1">
        <v>15</v>
      </c>
      <c r="G239" s="21">
        <f>F239/(33-18)*100</f>
        <v>100</v>
      </c>
      <c r="H239" s="1">
        <v>26</v>
      </c>
      <c r="I239" s="21">
        <f t="shared" si="178"/>
        <v>100</v>
      </c>
      <c r="J239" s="1">
        <v>29</v>
      </c>
      <c r="K239" s="21">
        <f>J239/(34-5)*100</f>
        <v>100</v>
      </c>
      <c r="L239" s="1">
        <v>20</v>
      </c>
      <c r="M239" s="21">
        <f>L239/(29-9)*100</f>
        <v>100</v>
      </c>
      <c r="N239" s="1">
        <v>4</v>
      </c>
      <c r="O239" s="21">
        <f>N239/(27-23)*100</f>
        <v>100</v>
      </c>
      <c r="P239" s="1">
        <v>27</v>
      </c>
      <c r="Q239" s="21">
        <f t="shared" ref="Q239:Q258" si="183">P239/34*100</f>
        <v>79.411764705882348</v>
      </c>
      <c r="R239" s="1">
        <v>28</v>
      </c>
      <c r="S239" s="21">
        <f t="shared" si="179"/>
        <v>82.35294117647058</v>
      </c>
      <c r="T239" s="1">
        <v>12</v>
      </c>
      <c r="U239" s="21">
        <f>T239/(26-14)*100</f>
        <v>100</v>
      </c>
      <c r="V239" s="1" t="s">
        <v>456</v>
      </c>
      <c r="W239" s="21"/>
      <c r="X239" s="1">
        <v>17</v>
      </c>
      <c r="Y239" s="21">
        <f t="shared" ref="Y239:Y258" si="184">X239/27*100</f>
        <v>62.962962962962962</v>
      </c>
      <c r="Z239" s="21">
        <v>16</v>
      </c>
      <c r="AA239" s="21">
        <f>Z239/(34-7)*100</f>
        <v>59.259259259259252</v>
      </c>
      <c r="AB239" s="21">
        <v>16</v>
      </c>
      <c r="AC239" s="21">
        <f t="shared" si="181"/>
        <v>45.714285714285715</v>
      </c>
      <c r="AD239" s="21">
        <v>1</v>
      </c>
      <c r="AE239" s="21">
        <f>AD239/(27-21)*100</f>
        <v>16.666666666666664</v>
      </c>
      <c r="AF239" s="21" t="s">
        <v>456</v>
      </c>
      <c r="AG239" s="21"/>
      <c r="AH239" s="21">
        <v>15</v>
      </c>
      <c r="AI239" s="21">
        <f t="shared" ref="AI239:AI254" si="185">AH239/25*100</f>
        <v>60</v>
      </c>
      <c r="AJ239" s="21"/>
      <c r="AK239" s="21"/>
      <c r="AL239" s="21"/>
      <c r="AM239" s="21"/>
      <c r="AN239" s="21"/>
      <c r="AO239" s="21"/>
      <c r="AP239" s="21"/>
      <c r="AQ239" s="21"/>
      <c r="AR239" s="21"/>
      <c r="AS239" s="26"/>
      <c r="AT239" s="21">
        <f t="shared" si="176"/>
        <v>79.026277177537693</v>
      </c>
      <c r="AU239" s="143"/>
      <c r="AV239" s="22"/>
      <c r="AW239" s="49"/>
      <c r="AX239" s="14"/>
      <c r="BA239" s="15"/>
      <c r="BC239" s="37"/>
    </row>
    <row r="240" spans="1:55" s="16" customFormat="1" ht="16.5" customHeight="1" x14ac:dyDescent="0.2">
      <c r="A240" s="50">
        <v>4</v>
      </c>
      <c r="B240" s="71">
        <v>18101127</v>
      </c>
      <c r="C240" s="69" t="s">
        <v>251</v>
      </c>
      <c r="D240" s="1">
        <v>33</v>
      </c>
      <c r="E240" s="1">
        <f>D240/33*100</f>
        <v>100</v>
      </c>
      <c r="F240" s="1">
        <v>31</v>
      </c>
      <c r="G240" s="21">
        <f t="shared" si="177"/>
        <v>93.939393939393938</v>
      </c>
      <c r="H240" s="1">
        <v>25</v>
      </c>
      <c r="I240" s="21">
        <f t="shared" si="178"/>
        <v>96.15384615384616</v>
      </c>
      <c r="J240" s="1">
        <v>30</v>
      </c>
      <c r="K240" s="21">
        <f>J240/34*100</f>
        <v>88.235294117647058</v>
      </c>
      <c r="L240" s="1">
        <v>7</v>
      </c>
      <c r="M240" s="21">
        <f>L240/(29-22)*100</f>
        <v>100</v>
      </c>
      <c r="N240" s="1">
        <v>18</v>
      </c>
      <c r="O240" s="21">
        <f>N240/(27-9)*100</f>
        <v>100</v>
      </c>
      <c r="P240" s="1">
        <v>30</v>
      </c>
      <c r="Q240" s="21">
        <f t="shared" si="183"/>
        <v>88.235294117647058</v>
      </c>
      <c r="R240" s="1">
        <v>30</v>
      </c>
      <c r="S240" s="21">
        <f t="shared" si="179"/>
        <v>88.235294117647058</v>
      </c>
      <c r="T240" s="1" t="s">
        <v>456</v>
      </c>
      <c r="U240" s="21"/>
      <c r="V240" s="1">
        <v>17</v>
      </c>
      <c r="W240" s="21">
        <f>V240/(33-15)*100</f>
        <v>94.444444444444443</v>
      </c>
      <c r="X240" s="1">
        <v>22</v>
      </c>
      <c r="Y240" s="21">
        <f t="shared" si="184"/>
        <v>81.481481481481481</v>
      </c>
      <c r="Z240" s="21">
        <v>29</v>
      </c>
      <c r="AA240" s="21">
        <f t="shared" ref="AA240:AA258" si="186">Z240/34*100</f>
        <v>85.294117647058826</v>
      </c>
      <c r="AB240" s="21">
        <v>27</v>
      </c>
      <c r="AC240" s="21">
        <f t="shared" si="181"/>
        <v>77.142857142857153</v>
      </c>
      <c r="AD240" s="21">
        <v>22</v>
      </c>
      <c r="AE240" s="21">
        <f>AD240/(27-3)*100</f>
        <v>91.666666666666657</v>
      </c>
      <c r="AF240" s="21">
        <v>4</v>
      </c>
      <c r="AG240" s="21">
        <f>AF240/(35-31)*100</f>
        <v>100</v>
      </c>
      <c r="AH240" s="21">
        <v>7</v>
      </c>
      <c r="AI240" s="21">
        <f>AH240/(25-18)*100</f>
        <v>100</v>
      </c>
      <c r="AJ240" s="21"/>
      <c r="AK240" s="21"/>
      <c r="AL240" s="21"/>
      <c r="AM240" s="21"/>
      <c r="AN240" s="21"/>
      <c r="AO240" s="21"/>
      <c r="AP240" s="21"/>
      <c r="AQ240" s="21"/>
      <c r="AR240" s="21"/>
      <c r="AS240" s="26"/>
      <c r="AT240" s="21">
        <f t="shared" si="176"/>
        <v>92.321912655245995</v>
      </c>
      <c r="AU240" s="143"/>
      <c r="AV240" s="22"/>
      <c r="AW240" s="49"/>
      <c r="AX240" s="14"/>
      <c r="BA240" s="15"/>
      <c r="BC240" s="37"/>
    </row>
    <row r="241" spans="1:55" s="16" customFormat="1" ht="16.5" customHeight="1" x14ac:dyDescent="0.2">
      <c r="A241" s="50">
        <v>5</v>
      </c>
      <c r="B241" s="71">
        <v>18102009</v>
      </c>
      <c r="C241" s="69" t="s">
        <v>252</v>
      </c>
      <c r="D241" s="1">
        <v>12</v>
      </c>
      <c r="E241" s="1">
        <f>D241/(35-23)*100</f>
        <v>100</v>
      </c>
      <c r="F241" s="1">
        <v>27</v>
      </c>
      <c r="G241" s="21">
        <f t="shared" si="177"/>
        <v>81.818181818181827</v>
      </c>
      <c r="H241" s="1">
        <v>10</v>
      </c>
      <c r="I241" s="21">
        <f>H241/(26-16)*100</f>
        <v>100</v>
      </c>
      <c r="J241" s="1">
        <v>11</v>
      </c>
      <c r="K241" s="21">
        <f>J241/(34-22)*100</f>
        <v>91.666666666666657</v>
      </c>
      <c r="L241" s="1">
        <v>16</v>
      </c>
      <c r="M241" s="21">
        <f>L241/29*100</f>
        <v>55.172413793103445</v>
      </c>
      <c r="N241" s="1">
        <v>18</v>
      </c>
      <c r="O241" s="21">
        <f t="shared" ref="O241:O258" si="187">N241/27*100</f>
        <v>66.666666666666657</v>
      </c>
      <c r="P241" s="1">
        <v>19</v>
      </c>
      <c r="Q241" s="21">
        <f>P241/(34-5)*100</f>
        <v>65.517241379310349</v>
      </c>
      <c r="R241" s="1" t="s">
        <v>456</v>
      </c>
      <c r="S241" s="21"/>
      <c r="T241" s="1" t="s">
        <v>456</v>
      </c>
      <c r="U241" s="21"/>
      <c r="V241" s="1">
        <v>17</v>
      </c>
      <c r="W241" s="21">
        <f>V241/(33-15)*100</f>
        <v>94.444444444444443</v>
      </c>
      <c r="X241" s="1">
        <v>7</v>
      </c>
      <c r="Y241" s="21">
        <f>X241/(27-15)*100</f>
        <v>58.333333333333336</v>
      </c>
      <c r="Z241" s="21" t="s">
        <v>456</v>
      </c>
      <c r="AA241" s="21"/>
      <c r="AB241" s="21" t="s">
        <v>456</v>
      </c>
      <c r="AC241" s="21"/>
      <c r="AD241" s="21">
        <v>6</v>
      </c>
      <c r="AE241" s="21">
        <f>AD241/(27-8)*100</f>
        <v>31.578947368421051</v>
      </c>
      <c r="AF241" s="21" t="s">
        <v>452</v>
      </c>
      <c r="AG241" s="21"/>
      <c r="AH241" s="21" t="s">
        <v>452</v>
      </c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6"/>
      <c r="AT241" s="21">
        <f t="shared" si="176"/>
        <v>74.519789547012778</v>
      </c>
      <c r="AU241" s="143"/>
      <c r="AV241" s="22"/>
      <c r="AW241" s="49"/>
      <c r="AX241" s="14"/>
      <c r="BA241" s="15"/>
      <c r="BC241" s="37"/>
    </row>
    <row r="242" spans="1:55" s="16" customFormat="1" ht="16.5" customHeight="1" x14ac:dyDescent="0.2">
      <c r="A242" s="50">
        <v>6</v>
      </c>
      <c r="B242" s="71">
        <v>18101121</v>
      </c>
      <c r="C242" s="69" t="s">
        <v>253</v>
      </c>
      <c r="D242" s="1" t="s">
        <v>456</v>
      </c>
      <c r="E242" s="1"/>
      <c r="F242" s="1">
        <v>12</v>
      </c>
      <c r="G242" s="21">
        <f>F242/(33-21)*100</f>
        <v>100</v>
      </c>
      <c r="H242" s="1">
        <v>20</v>
      </c>
      <c r="I242" s="21">
        <f>H242/(26-6)*100</f>
        <v>100</v>
      </c>
      <c r="J242" s="1" t="s">
        <v>456</v>
      </c>
      <c r="K242" s="21"/>
      <c r="L242" s="1" t="s">
        <v>456</v>
      </c>
      <c r="M242" s="21"/>
      <c r="N242" s="1">
        <f>2+7</f>
        <v>9</v>
      </c>
      <c r="O242" s="21">
        <f>N242/(27-18)*100</f>
        <v>100</v>
      </c>
      <c r="P242" s="1">
        <f>11+9</f>
        <v>20</v>
      </c>
      <c r="Q242" s="21">
        <f>P242/(34-14)*100</f>
        <v>100</v>
      </c>
      <c r="R242" s="1" t="s">
        <v>456</v>
      </c>
      <c r="S242" s="21"/>
      <c r="T242" s="1">
        <v>6</v>
      </c>
      <c r="U242" s="21">
        <f>T242/(26-20)*100</f>
        <v>100</v>
      </c>
      <c r="V242" s="1">
        <v>20</v>
      </c>
      <c r="W242" s="21">
        <f t="shared" si="180"/>
        <v>60.606060606060609</v>
      </c>
      <c r="X242" s="1" t="s">
        <v>456</v>
      </c>
      <c r="Y242" s="21"/>
      <c r="Z242" s="21" t="s">
        <v>456</v>
      </c>
      <c r="AA242" s="21"/>
      <c r="AB242" s="21">
        <v>8</v>
      </c>
      <c r="AC242" s="21">
        <f>AB242/(35-22)*100</f>
        <v>61.53846153846154</v>
      </c>
      <c r="AD242" s="21" t="s">
        <v>452</v>
      </c>
      <c r="AE242" s="21"/>
      <c r="AF242" s="21">
        <v>20</v>
      </c>
      <c r="AG242" s="21">
        <f t="shared" ref="AG242:AG257" si="188">AF242/35*100</f>
        <v>57.142857142857139</v>
      </c>
      <c r="AH242" s="21">
        <v>12</v>
      </c>
      <c r="AI242" s="21">
        <f>AH242/(25-13)*100</f>
        <v>100</v>
      </c>
      <c r="AJ242" s="21"/>
      <c r="AK242" s="21"/>
      <c r="AL242" s="21"/>
      <c r="AM242" s="21"/>
      <c r="AN242" s="21"/>
      <c r="AO242" s="21"/>
      <c r="AP242" s="21"/>
      <c r="AQ242" s="21"/>
      <c r="AR242" s="21"/>
      <c r="AS242" s="26"/>
      <c r="AT242" s="21">
        <f t="shared" si="176"/>
        <v>86.58748658748658</v>
      </c>
      <c r="AU242" s="143"/>
      <c r="AV242" s="22"/>
      <c r="AW242" s="49"/>
      <c r="AX242" s="14"/>
      <c r="BA242" s="15"/>
      <c r="BC242" s="37"/>
    </row>
    <row r="243" spans="1:55" s="16" customFormat="1" ht="16.5" customHeight="1" x14ac:dyDescent="0.2">
      <c r="A243" s="50">
        <v>7</v>
      </c>
      <c r="B243" s="71">
        <v>18101026</v>
      </c>
      <c r="C243" s="69" t="s">
        <v>254</v>
      </c>
      <c r="D243" s="1">
        <v>33</v>
      </c>
      <c r="E243" s="1">
        <f>D243/33*100</f>
        <v>100</v>
      </c>
      <c r="F243" s="1">
        <v>31</v>
      </c>
      <c r="G243" s="21">
        <f t="shared" si="177"/>
        <v>93.939393939393938</v>
      </c>
      <c r="H243" s="1">
        <v>25</v>
      </c>
      <c r="I243" s="21">
        <f t="shared" si="178"/>
        <v>96.15384615384616</v>
      </c>
      <c r="J243" s="1">
        <v>24</v>
      </c>
      <c r="K243" s="21">
        <f>J243/(34-10)*100</f>
        <v>100</v>
      </c>
      <c r="L243" s="1">
        <v>11</v>
      </c>
      <c r="M243" s="21">
        <f>L243/(29-18)*100</f>
        <v>100</v>
      </c>
      <c r="N243" s="1">
        <v>27</v>
      </c>
      <c r="O243" s="21">
        <f t="shared" si="187"/>
        <v>100</v>
      </c>
      <c r="P243" s="1">
        <v>34</v>
      </c>
      <c r="Q243" s="21">
        <f t="shared" si="183"/>
        <v>100</v>
      </c>
      <c r="R243" s="1">
        <v>4</v>
      </c>
      <c r="S243" s="21">
        <f>R243/(34-30)*100</f>
        <v>100</v>
      </c>
      <c r="T243" s="1">
        <v>25</v>
      </c>
      <c r="U243" s="21">
        <f>T243/(26-1)*100</f>
        <v>100</v>
      </c>
      <c r="V243" s="1">
        <v>31</v>
      </c>
      <c r="W243" s="21">
        <f t="shared" si="180"/>
        <v>93.939393939393938</v>
      </c>
      <c r="X243" s="1">
        <v>17</v>
      </c>
      <c r="Y243" s="21">
        <f>X243/(27-10)*100</f>
        <v>100</v>
      </c>
      <c r="Z243" s="21">
        <v>8</v>
      </c>
      <c r="AA243" s="21">
        <f>Z243/(34-26)*100</f>
        <v>100</v>
      </c>
      <c r="AB243" s="21">
        <v>32</v>
      </c>
      <c r="AC243" s="21">
        <f t="shared" si="181"/>
        <v>91.428571428571431</v>
      </c>
      <c r="AD243" s="21">
        <v>18</v>
      </c>
      <c r="AE243" s="21">
        <f>AD243/(27-9)*100</f>
        <v>100</v>
      </c>
      <c r="AF243" s="21">
        <v>6</v>
      </c>
      <c r="AG243" s="21">
        <f>AF243/(35-29)*100</f>
        <v>100</v>
      </c>
      <c r="AH243" s="21">
        <v>25</v>
      </c>
      <c r="AI243" s="21">
        <f t="shared" si="185"/>
        <v>100</v>
      </c>
      <c r="AJ243" s="21"/>
      <c r="AK243" s="21"/>
      <c r="AL243" s="21"/>
      <c r="AM243" s="21"/>
      <c r="AN243" s="21"/>
      <c r="AO243" s="21"/>
      <c r="AP243" s="21"/>
      <c r="AQ243" s="21"/>
      <c r="AR243" s="21"/>
      <c r="AS243" s="26"/>
      <c r="AT243" s="21">
        <f t="shared" si="176"/>
        <v>98.466325341325359</v>
      </c>
      <c r="AU243" s="143"/>
      <c r="AV243" s="22"/>
      <c r="AW243" s="49"/>
      <c r="AX243" s="14"/>
      <c r="BA243" s="15"/>
      <c r="BC243" s="37"/>
    </row>
    <row r="244" spans="1:55" s="16" customFormat="1" ht="16.5" customHeight="1" x14ac:dyDescent="0.2">
      <c r="A244" s="50">
        <v>8</v>
      </c>
      <c r="B244" s="71">
        <v>18102012</v>
      </c>
      <c r="C244" s="69" t="s">
        <v>255</v>
      </c>
      <c r="D244" s="1">
        <v>35</v>
      </c>
      <c r="E244" s="1">
        <f t="shared" ref="E244:E256" si="189">D244/35*100</f>
        <v>100</v>
      </c>
      <c r="F244" s="1">
        <v>33</v>
      </c>
      <c r="G244" s="21">
        <f t="shared" si="177"/>
        <v>100</v>
      </c>
      <c r="H244" s="1">
        <v>25</v>
      </c>
      <c r="I244" s="21">
        <f>H244/(26-1)*100</f>
        <v>100</v>
      </c>
      <c r="J244" s="1">
        <v>29</v>
      </c>
      <c r="K244" s="21">
        <f>J244/(34-5)*100</f>
        <v>100</v>
      </c>
      <c r="L244" s="1" t="s">
        <v>456</v>
      </c>
      <c r="M244" s="21"/>
      <c r="N244" s="1">
        <v>27</v>
      </c>
      <c r="O244" s="21">
        <f t="shared" si="187"/>
        <v>100</v>
      </c>
      <c r="P244" s="1">
        <v>33</v>
      </c>
      <c r="Q244" s="21">
        <f>P244/(34-1)*100</f>
        <v>100</v>
      </c>
      <c r="R244" s="1">
        <v>33</v>
      </c>
      <c r="S244" s="21">
        <f t="shared" si="179"/>
        <v>97.058823529411768</v>
      </c>
      <c r="T244" s="1">
        <v>6</v>
      </c>
      <c r="U244" s="21">
        <f>T244/(26-20)*100</f>
        <v>100</v>
      </c>
      <c r="V244" s="1">
        <v>33</v>
      </c>
      <c r="W244" s="21">
        <f t="shared" si="180"/>
        <v>100</v>
      </c>
      <c r="X244" s="1">
        <v>27</v>
      </c>
      <c r="Y244" s="21">
        <f t="shared" si="184"/>
        <v>100</v>
      </c>
      <c r="Z244" s="21">
        <v>2</v>
      </c>
      <c r="AA244" s="21">
        <f>Z244/(34-32)*100</f>
        <v>100</v>
      </c>
      <c r="AB244" s="21">
        <f>34+1</f>
        <v>35</v>
      </c>
      <c r="AC244" s="21">
        <f t="shared" si="181"/>
        <v>100</v>
      </c>
      <c r="AD244" s="21">
        <v>23</v>
      </c>
      <c r="AE244" s="21">
        <f>AD244/(27-4)*100</f>
        <v>100</v>
      </c>
      <c r="AF244" s="21" t="s">
        <v>456</v>
      </c>
      <c r="AG244" s="21"/>
      <c r="AH244" s="21">
        <v>25</v>
      </c>
      <c r="AI244" s="21">
        <f t="shared" si="185"/>
        <v>100</v>
      </c>
      <c r="AJ244" s="21"/>
      <c r="AK244" s="21"/>
      <c r="AL244" s="21"/>
      <c r="AM244" s="21"/>
      <c r="AN244" s="21"/>
      <c r="AO244" s="21"/>
      <c r="AP244" s="21"/>
      <c r="AQ244" s="21"/>
      <c r="AR244" s="21"/>
      <c r="AS244" s="26"/>
      <c r="AT244" s="21">
        <f t="shared" si="176"/>
        <v>99.789915966386545</v>
      </c>
      <c r="AU244" s="143"/>
      <c r="AV244" s="22"/>
      <c r="AW244" s="49"/>
      <c r="AX244" s="14"/>
      <c r="BA244" s="15"/>
      <c r="BC244" s="37"/>
    </row>
    <row r="245" spans="1:55" s="16" customFormat="1" ht="16.5" customHeight="1" x14ac:dyDescent="0.2">
      <c r="A245" s="50">
        <v>9</v>
      </c>
      <c r="B245" s="71">
        <v>18101120</v>
      </c>
      <c r="C245" s="69" t="s">
        <v>256</v>
      </c>
      <c r="D245" s="1">
        <v>33</v>
      </c>
      <c r="E245" s="1">
        <f>D245/33*100</f>
        <v>100</v>
      </c>
      <c r="F245" s="1">
        <v>33</v>
      </c>
      <c r="G245" s="21">
        <f t="shared" si="177"/>
        <v>100</v>
      </c>
      <c r="H245" s="1">
        <v>24</v>
      </c>
      <c r="I245" s="21">
        <f t="shared" si="178"/>
        <v>92.307692307692307</v>
      </c>
      <c r="J245" s="1">
        <v>11</v>
      </c>
      <c r="K245" s="21">
        <f>J245/(34-23)*100</f>
        <v>100</v>
      </c>
      <c r="L245" s="1">
        <v>19</v>
      </c>
      <c r="M245" s="21">
        <f>L245/(29-10)*100</f>
        <v>100</v>
      </c>
      <c r="N245" s="1">
        <v>24</v>
      </c>
      <c r="O245" s="21">
        <f t="shared" si="187"/>
        <v>88.888888888888886</v>
      </c>
      <c r="P245" s="1">
        <v>32</v>
      </c>
      <c r="Q245" s="21">
        <f t="shared" si="183"/>
        <v>94.117647058823522</v>
      </c>
      <c r="R245" s="1">
        <v>31</v>
      </c>
      <c r="S245" s="21">
        <f>R245/(34-3)*100</f>
        <v>100</v>
      </c>
      <c r="T245" s="1">
        <v>22</v>
      </c>
      <c r="U245" s="21">
        <f>T245/(26-3)*100</f>
        <v>95.652173913043484</v>
      </c>
      <c r="V245" s="1">
        <v>6</v>
      </c>
      <c r="W245" s="21">
        <f>V245/(33-27)*100</f>
        <v>100</v>
      </c>
      <c r="X245" s="1">
        <v>24</v>
      </c>
      <c r="Y245" s="21">
        <f t="shared" si="184"/>
        <v>88.888888888888886</v>
      </c>
      <c r="Z245" s="21">
        <v>31</v>
      </c>
      <c r="AA245" s="21">
        <f>Z245/34*100</f>
        <v>91.17647058823529</v>
      </c>
      <c r="AB245" s="21">
        <v>29</v>
      </c>
      <c r="AC245" s="21">
        <f>AB245/(35-6)*100</f>
        <v>100</v>
      </c>
      <c r="AD245" s="21" t="s">
        <v>456</v>
      </c>
      <c r="AE245" s="21"/>
      <c r="AF245" s="21">
        <v>25</v>
      </c>
      <c r="AG245" s="21">
        <f>AF245/(35-10)*100</f>
        <v>100</v>
      </c>
      <c r="AH245" s="21">
        <v>22</v>
      </c>
      <c r="AI245" s="21">
        <f t="shared" si="185"/>
        <v>88</v>
      </c>
      <c r="AJ245" s="21"/>
      <c r="AK245" s="21"/>
      <c r="AL245" s="21"/>
      <c r="AM245" s="21"/>
      <c r="AN245" s="21"/>
      <c r="AO245" s="21"/>
      <c r="AP245" s="21"/>
      <c r="AQ245" s="21"/>
      <c r="AR245" s="21"/>
      <c r="AS245" s="26"/>
      <c r="AT245" s="21">
        <f t="shared" si="176"/>
        <v>95.935450776371496</v>
      </c>
      <c r="AU245" s="143"/>
      <c r="AV245" s="22"/>
      <c r="AW245" s="49"/>
      <c r="AX245" s="14"/>
      <c r="BA245" s="15"/>
      <c r="BC245" s="37"/>
    </row>
    <row r="246" spans="1:55" s="16" customFormat="1" ht="16.5" customHeight="1" x14ac:dyDescent="0.2">
      <c r="A246" s="50">
        <v>10</v>
      </c>
      <c r="B246" s="71">
        <v>18101109</v>
      </c>
      <c r="C246" s="69" t="s">
        <v>257</v>
      </c>
      <c r="D246" s="1">
        <v>35</v>
      </c>
      <c r="E246" s="1">
        <f t="shared" si="189"/>
        <v>100</v>
      </c>
      <c r="F246" s="1">
        <v>33</v>
      </c>
      <c r="G246" s="21">
        <f t="shared" si="177"/>
        <v>100</v>
      </c>
      <c r="H246" s="1">
        <v>20</v>
      </c>
      <c r="I246" s="21">
        <f>H246/(26-6)*100</f>
        <v>100</v>
      </c>
      <c r="J246" s="1">
        <v>12</v>
      </c>
      <c r="K246" s="21">
        <f>J246/(34-22)*100</f>
        <v>100</v>
      </c>
      <c r="L246" s="1">
        <v>29</v>
      </c>
      <c r="M246" s="21">
        <f>L246/29*100</f>
        <v>100</v>
      </c>
      <c r="N246" s="1">
        <v>27</v>
      </c>
      <c r="O246" s="21">
        <f t="shared" si="187"/>
        <v>100</v>
      </c>
      <c r="P246" s="1">
        <v>34</v>
      </c>
      <c r="Q246" s="21">
        <f t="shared" si="183"/>
        <v>100</v>
      </c>
      <c r="R246" s="1" t="s">
        <v>456</v>
      </c>
      <c r="S246" s="21"/>
      <c r="T246" s="1">
        <v>25</v>
      </c>
      <c r="U246" s="21">
        <f>T246/(26-1)*100</f>
        <v>100</v>
      </c>
      <c r="V246" s="1">
        <v>27</v>
      </c>
      <c r="W246" s="21">
        <f>V246/(33-6)*100</f>
        <v>100</v>
      </c>
      <c r="X246" s="1" t="s">
        <v>456</v>
      </c>
      <c r="Y246" s="21"/>
      <c r="Z246" s="21" t="s">
        <v>456</v>
      </c>
      <c r="AA246" s="21"/>
      <c r="AB246" s="21">
        <v>19</v>
      </c>
      <c r="AC246" s="21">
        <f>AB246/(35-16)*100</f>
        <v>100</v>
      </c>
      <c r="AD246" s="21">
        <v>25</v>
      </c>
      <c r="AE246" s="21">
        <f>AD246/(27-2)*100</f>
        <v>100</v>
      </c>
      <c r="AF246" s="21">
        <v>34</v>
      </c>
      <c r="AG246" s="21">
        <f t="shared" si="188"/>
        <v>97.142857142857139</v>
      </c>
      <c r="AH246" s="21">
        <v>16</v>
      </c>
      <c r="AI246" s="21">
        <f>AH246/(25-9)*100</f>
        <v>100</v>
      </c>
      <c r="AJ246" s="21"/>
      <c r="AK246" s="21"/>
      <c r="AL246" s="21"/>
      <c r="AM246" s="21"/>
      <c r="AN246" s="21"/>
      <c r="AO246" s="21"/>
      <c r="AP246" s="21"/>
      <c r="AQ246" s="21"/>
      <c r="AR246" s="21"/>
      <c r="AS246" s="26"/>
      <c r="AT246" s="21">
        <f t="shared" si="176"/>
        <v>99.780219780219781</v>
      </c>
      <c r="AU246" s="143"/>
      <c r="AV246" s="22"/>
      <c r="AW246" s="49"/>
      <c r="AX246" s="14"/>
      <c r="BA246" s="15"/>
      <c r="BC246" s="37"/>
    </row>
    <row r="247" spans="1:55" s="16" customFormat="1" ht="16.5" customHeight="1" x14ac:dyDescent="0.2">
      <c r="A247" s="50">
        <v>11</v>
      </c>
      <c r="B247" s="71">
        <v>18101086</v>
      </c>
      <c r="C247" s="69" t="s">
        <v>258</v>
      </c>
      <c r="D247" s="1">
        <v>35</v>
      </c>
      <c r="E247" s="1">
        <f t="shared" si="189"/>
        <v>100</v>
      </c>
      <c r="F247" s="1">
        <v>24</v>
      </c>
      <c r="G247" s="21">
        <f>F247/(33-9)*100</f>
        <v>100</v>
      </c>
      <c r="H247" s="1">
        <v>5</v>
      </c>
      <c r="I247" s="21">
        <f>H247/(26-21)*100</f>
        <v>100</v>
      </c>
      <c r="J247" s="1">
        <v>28</v>
      </c>
      <c r="K247" s="21">
        <f>J247/34*100</f>
        <v>82.35294117647058</v>
      </c>
      <c r="L247" s="1">
        <v>24</v>
      </c>
      <c r="M247" s="21">
        <f>L247/(29-5)*100</f>
        <v>100</v>
      </c>
      <c r="N247" s="1">
        <v>4</v>
      </c>
      <c r="O247" s="21">
        <f>N247/(27-23)*100</f>
        <v>100</v>
      </c>
      <c r="P247" s="1">
        <v>13</v>
      </c>
      <c r="Q247" s="21">
        <f>P247/(34-21)*100</f>
        <v>100</v>
      </c>
      <c r="R247" s="1">
        <v>29</v>
      </c>
      <c r="S247" s="21">
        <f t="shared" si="179"/>
        <v>85.294117647058826</v>
      </c>
      <c r="T247" s="1">
        <v>17</v>
      </c>
      <c r="U247" s="21">
        <f>T247/(26-7)*100</f>
        <v>89.473684210526315</v>
      </c>
      <c r="V247" s="1" t="s">
        <v>456</v>
      </c>
      <c r="W247" s="21"/>
      <c r="X247" s="1">
        <v>12</v>
      </c>
      <c r="Y247" s="21">
        <f>X247/(27-13)*100</f>
        <v>85.714285714285708</v>
      </c>
      <c r="Z247" s="21">
        <v>23</v>
      </c>
      <c r="AA247" s="21">
        <f t="shared" si="186"/>
        <v>67.64705882352942</v>
      </c>
      <c r="AB247" s="21">
        <v>27</v>
      </c>
      <c r="AC247" s="21">
        <f t="shared" si="181"/>
        <v>77.142857142857153</v>
      </c>
      <c r="AD247" s="21">
        <v>5</v>
      </c>
      <c r="AE247" s="21">
        <f>AD247/(27-21)*100</f>
        <v>83.333333333333343</v>
      </c>
      <c r="AF247" s="21" t="s">
        <v>456</v>
      </c>
      <c r="AG247" s="21"/>
      <c r="AH247" s="21">
        <v>15</v>
      </c>
      <c r="AI247" s="21">
        <f t="shared" si="185"/>
        <v>60</v>
      </c>
      <c r="AJ247" s="21"/>
      <c r="AK247" s="21"/>
      <c r="AL247" s="21"/>
      <c r="AM247" s="21"/>
      <c r="AN247" s="21"/>
      <c r="AO247" s="21"/>
      <c r="AP247" s="21"/>
      <c r="AQ247" s="21"/>
      <c r="AR247" s="21"/>
      <c r="AS247" s="26"/>
      <c r="AT247" s="21">
        <f t="shared" si="176"/>
        <v>87.925591289147249</v>
      </c>
      <c r="AU247" s="143"/>
      <c r="AV247" s="22"/>
      <c r="AW247" s="49"/>
      <c r="AX247" s="14"/>
      <c r="BA247" s="15"/>
      <c r="BC247" s="37"/>
    </row>
    <row r="248" spans="1:55" s="16" customFormat="1" ht="16.5" customHeight="1" x14ac:dyDescent="0.2">
      <c r="A248" s="50">
        <v>12</v>
      </c>
      <c r="B248" s="71">
        <v>18103059</v>
      </c>
      <c r="C248" s="69" t="s">
        <v>259</v>
      </c>
      <c r="D248" s="1">
        <v>35</v>
      </c>
      <c r="E248" s="1">
        <f>D248/35*100</f>
        <v>100</v>
      </c>
      <c r="F248" s="1">
        <v>30</v>
      </c>
      <c r="G248" s="21">
        <f t="shared" si="177"/>
        <v>90.909090909090907</v>
      </c>
      <c r="H248" s="1">
        <v>25</v>
      </c>
      <c r="I248" s="21">
        <f t="shared" si="178"/>
        <v>96.15384615384616</v>
      </c>
      <c r="J248" s="1">
        <v>28</v>
      </c>
      <c r="K248" s="21">
        <f>J248/34*100</f>
        <v>82.35294117647058</v>
      </c>
      <c r="L248" s="1">
        <v>25</v>
      </c>
      <c r="M248" s="21">
        <f>L248/29*100</f>
        <v>86.206896551724128</v>
      </c>
      <c r="N248" s="1">
        <v>23</v>
      </c>
      <c r="O248" s="21">
        <f t="shared" si="187"/>
        <v>85.18518518518519</v>
      </c>
      <c r="P248" s="1">
        <v>27</v>
      </c>
      <c r="Q248" s="21">
        <f t="shared" si="183"/>
        <v>79.411764705882348</v>
      </c>
      <c r="R248" s="1">
        <v>31</v>
      </c>
      <c r="S248" s="21">
        <f t="shared" si="179"/>
        <v>91.17647058823529</v>
      </c>
      <c r="T248" s="1">
        <v>20</v>
      </c>
      <c r="U248" s="21">
        <f>T248/(26-6)*100</f>
        <v>100</v>
      </c>
      <c r="V248" s="1" t="s">
        <v>456</v>
      </c>
      <c r="W248" s="21"/>
      <c r="X248" s="1">
        <v>23</v>
      </c>
      <c r="Y248" s="21">
        <f>X248/(27-4)*100</f>
        <v>100</v>
      </c>
      <c r="Z248" s="21">
        <v>23</v>
      </c>
      <c r="AA248" s="21">
        <f>Z248/(34-7)*100</f>
        <v>85.18518518518519</v>
      </c>
      <c r="AB248" s="21">
        <v>27</v>
      </c>
      <c r="AC248" s="21">
        <f>AB248/(35-7)*100</f>
        <v>96.428571428571431</v>
      </c>
      <c r="AD248" s="21">
        <v>17</v>
      </c>
      <c r="AE248" s="21">
        <f t="shared" si="182"/>
        <v>62.962962962962962</v>
      </c>
      <c r="AF248" s="21">
        <v>21</v>
      </c>
      <c r="AG248" s="21">
        <f t="shared" si="188"/>
        <v>60</v>
      </c>
      <c r="AH248" s="21">
        <v>14</v>
      </c>
      <c r="AI248" s="21">
        <f>AH248/(25-11)*100</f>
        <v>100</v>
      </c>
      <c r="AJ248" s="21"/>
      <c r="AK248" s="21"/>
      <c r="AL248" s="21"/>
      <c r="AM248" s="21"/>
      <c r="AN248" s="21"/>
      <c r="AO248" s="21"/>
      <c r="AP248" s="21"/>
      <c r="AQ248" s="21"/>
      <c r="AR248" s="21"/>
      <c r="AS248" s="26"/>
      <c r="AT248" s="21">
        <f t="shared" si="176"/>
        <v>87.731527656476956</v>
      </c>
      <c r="AU248" s="143"/>
      <c r="AV248" s="22"/>
      <c r="AW248" s="49"/>
      <c r="AX248" s="14"/>
      <c r="BA248" s="15"/>
      <c r="BC248" s="37"/>
    </row>
    <row r="249" spans="1:55" s="16" customFormat="1" ht="16.5" customHeight="1" x14ac:dyDescent="0.2">
      <c r="A249" s="50">
        <v>13</v>
      </c>
      <c r="B249" s="71">
        <v>18101143</v>
      </c>
      <c r="C249" s="19" t="s">
        <v>260</v>
      </c>
      <c r="D249" s="1">
        <v>9</v>
      </c>
      <c r="E249" s="1">
        <f>D249/(35-26)*100</f>
        <v>100</v>
      </c>
      <c r="F249" s="1">
        <v>27</v>
      </c>
      <c r="G249" s="21">
        <f t="shared" si="177"/>
        <v>81.818181818181827</v>
      </c>
      <c r="H249" s="1">
        <f>24+1</f>
        <v>25</v>
      </c>
      <c r="I249" s="21">
        <f t="shared" si="178"/>
        <v>96.15384615384616</v>
      </c>
      <c r="J249" s="1">
        <v>5</v>
      </c>
      <c r="K249" s="21">
        <f>J249/(34-29)*100</f>
        <v>100</v>
      </c>
      <c r="L249" s="1">
        <v>16</v>
      </c>
      <c r="M249" s="21">
        <f>L249/(29-13)*100</f>
        <v>100</v>
      </c>
      <c r="N249" s="1">
        <v>20</v>
      </c>
      <c r="O249" s="21">
        <f t="shared" si="187"/>
        <v>74.074074074074076</v>
      </c>
      <c r="P249" s="1">
        <v>22</v>
      </c>
      <c r="Q249" s="21">
        <f>P249/(34-5)*100</f>
        <v>75.862068965517238</v>
      </c>
      <c r="R249" s="1" t="s">
        <v>456</v>
      </c>
      <c r="S249" s="21"/>
      <c r="T249" s="1">
        <v>13</v>
      </c>
      <c r="U249" s="21">
        <f>T249/(26-13)*100</f>
        <v>100</v>
      </c>
      <c r="V249" s="1">
        <v>18</v>
      </c>
      <c r="W249" s="21">
        <f>V249/(33-10)*100</f>
        <v>78.260869565217391</v>
      </c>
      <c r="X249" s="1">
        <v>6</v>
      </c>
      <c r="Y249" s="21">
        <f>X249/(27-15)*100</f>
        <v>50</v>
      </c>
      <c r="Z249" s="21" t="s">
        <v>456</v>
      </c>
      <c r="AA249" s="21"/>
      <c r="AB249" s="21">
        <v>22</v>
      </c>
      <c r="AC249" s="21">
        <f>AB249/(35-12)*100</f>
        <v>95.652173913043484</v>
      </c>
      <c r="AD249" s="21">
        <v>11</v>
      </c>
      <c r="AE249" s="21">
        <f>AD249/(27-3)*100</f>
        <v>45.833333333333329</v>
      </c>
      <c r="AF249" s="21">
        <v>9</v>
      </c>
      <c r="AG249" s="21">
        <f>AF249/(35-26)*100</f>
        <v>100</v>
      </c>
      <c r="AH249" s="21" t="s">
        <v>456</v>
      </c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6"/>
      <c r="AT249" s="21">
        <f t="shared" si="176"/>
        <v>84.434965217170287</v>
      </c>
      <c r="AU249" s="143"/>
      <c r="AV249" s="22"/>
      <c r="AW249" s="49"/>
      <c r="AX249" s="14"/>
      <c r="BA249" s="15"/>
      <c r="BC249" s="37"/>
    </row>
    <row r="250" spans="1:55" s="16" customFormat="1" ht="16.5" customHeight="1" x14ac:dyDescent="0.2">
      <c r="A250" s="50">
        <v>14</v>
      </c>
      <c r="B250" s="71">
        <v>18103030</v>
      </c>
      <c r="C250" s="69" t="s">
        <v>261</v>
      </c>
      <c r="D250" s="1">
        <v>35</v>
      </c>
      <c r="E250" s="1">
        <f t="shared" si="189"/>
        <v>100</v>
      </c>
      <c r="F250" s="1">
        <v>26</v>
      </c>
      <c r="G250" s="21">
        <f>F250/(33-7)*100</f>
        <v>100</v>
      </c>
      <c r="H250" s="1">
        <v>24</v>
      </c>
      <c r="I250" s="21">
        <f t="shared" si="178"/>
        <v>92.307692307692307</v>
      </c>
      <c r="J250" s="1">
        <v>16</v>
      </c>
      <c r="K250" s="21">
        <f>J250/(34-18)*100</f>
        <v>100</v>
      </c>
      <c r="L250" s="1" t="s">
        <v>456</v>
      </c>
      <c r="M250" s="21"/>
      <c r="N250" s="1">
        <v>24</v>
      </c>
      <c r="O250" s="21">
        <f t="shared" si="187"/>
        <v>88.888888888888886</v>
      </c>
      <c r="P250" s="1">
        <v>33</v>
      </c>
      <c r="Q250" s="21">
        <f t="shared" si="183"/>
        <v>97.058823529411768</v>
      </c>
      <c r="R250" s="1">
        <v>32</v>
      </c>
      <c r="S250" s="21">
        <f t="shared" si="179"/>
        <v>94.117647058823522</v>
      </c>
      <c r="T250" s="1">
        <v>6</v>
      </c>
      <c r="U250" s="21">
        <f>T250/(26-20)*100</f>
        <v>100</v>
      </c>
      <c r="V250" s="1" t="s">
        <v>456</v>
      </c>
      <c r="W250" s="21"/>
      <c r="X250" s="1">
        <v>22</v>
      </c>
      <c r="Y250" s="21">
        <f>X250/(27-5)*100</f>
        <v>100</v>
      </c>
      <c r="Z250" s="21">
        <v>30</v>
      </c>
      <c r="AA250" s="21">
        <f t="shared" si="186"/>
        <v>88.235294117647058</v>
      </c>
      <c r="AB250" s="21">
        <v>31</v>
      </c>
      <c r="AC250" s="21">
        <f t="shared" si="181"/>
        <v>88.571428571428569</v>
      </c>
      <c r="AD250" s="21">
        <v>24</v>
      </c>
      <c r="AE250" s="21">
        <f t="shared" si="182"/>
        <v>88.888888888888886</v>
      </c>
      <c r="AF250" s="21">
        <v>29</v>
      </c>
      <c r="AG250" s="21">
        <f t="shared" si="188"/>
        <v>82.857142857142861</v>
      </c>
      <c r="AH250" s="21" t="s">
        <v>456</v>
      </c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  <c r="AS250" s="26"/>
      <c r="AT250" s="21">
        <f t="shared" si="176"/>
        <v>93.917369709224914</v>
      </c>
      <c r="AU250" s="143"/>
      <c r="AV250" s="22"/>
      <c r="AW250" s="49"/>
      <c r="AX250" s="14"/>
      <c r="BA250" s="15"/>
      <c r="BC250" s="37"/>
    </row>
    <row r="251" spans="1:55" s="16" customFormat="1" ht="16.5" customHeight="1" x14ac:dyDescent="0.2">
      <c r="A251" s="50">
        <v>15</v>
      </c>
      <c r="B251" s="71">
        <v>18103010</v>
      </c>
      <c r="C251" s="69" t="s">
        <v>262</v>
      </c>
      <c r="D251" s="1">
        <v>35</v>
      </c>
      <c r="E251" s="1">
        <f t="shared" si="189"/>
        <v>100</v>
      </c>
      <c r="F251" s="1">
        <v>33</v>
      </c>
      <c r="G251" s="21">
        <f t="shared" si="177"/>
        <v>100</v>
      </c>
      <c r="H251" s="1">
        <v>14</v>
      </c>
      <c r="I251" s="21">
        <f>H251/(26-12)*100</f>
        <v>100</v>
      </c>
      <c r="J251" s="1">
        <v>17</v>
      </c>
      <c r="K251" s="21">
        <f>J251/(34-17)*100</f>
        <v>100</v>
      </c>
      <c r="L251" s="1">
        <v>29</v>
      </c>
      <c r="M251" s="21">
        <f>L251/29*100</f>
        <v>100</v>
      </c>
      <c r="N251" s="1">
        <v>27</v>
      </c>
      <c r="O251" s="21">
        <f t="shared" si="187"/>
        <v>100</v>
      </c>
      <c r="P251" s="1">
        <v>34</v>
      </c>
      <c r="Q251" s="21">
        <f t="shared" si="183"/>
        <v>100</v>
      </c>
      <c r="R251" s="1">
        <v>17</v>
      </c>
      <c r="S251" s="21">
        <f>R251/(34-17)*100</f>
        <v>100</v>
      </c>
      <c r="T251" s="1">
        <v>26</v>
      </c>
      <c r="U251" s="21">
        <f t="shared" ref="U251:U256" si="190">T251/26*100</f>
        <v>100</v>
      </c>
      <c r="V251" s="1">
        <v>33</v>
      </c>
      <c r="W251" s="21">
        <f t="shared" si="180"/>
        <v>100</v>
      </c>
      <c r="X251" s="1">
        <v>27</v>
      </c>
      <c r="Y251" s="21">
        <f t="shared" si="184"/>
        <v>100</v>
      </c>
      <c r="Z251" s="21">
        <v>27</v>
      </c>
      <c r="AA251" s="21">
        <f>Z251/(34-7)*100</f>
        <v>100</v>
      </c>
      <c r="AB251" s="21">
        <v>12</v>
      </c>
      <c r="AC251" s="21">
        <f>AB251/(35-23)*100</f>
        <v>100</v>
      </c>
      <c r="AD251" s="21">
        <v>14</v>
      </c>
      <c r="AE251" s="21">
        <f t="shared" si="182"/>
        <v>51.851851851851848</v>
      </c>
      <c r="AF251" s="21">
        <v>35</v>
      </c>
      <c r="AG251" s="21">
        <f t="shared" si="188"/>
        <v>100</v>
      </c>
      <c r="AH251" s="21">
        <v>25</v>
      </c>
      <c r="AI251" s="21">
        <f t="shared" si="185"/>
        <v>100</v>
      </c>
      <c r="AJ251" s="21"/>
      <c r="AK251" s="21"/>
      <c r="AL251" s="21"/>
      <c r="AM251" s="21"/>
      <c r="AN251" s="21"/>
      <c r="AO251" s="21"/>
      <c r="AP251" s="21"/>
      <c r="AQ251" s="21"/>
      <c r="AR251" s="21"/>
      <c r="AS251" s="26"/>
      <c r="AT251" s="21">
        <f t="shared" si="176"/>
        <v>96.990740740740733</v>
      </c>
      <c r="AU251" s="143"/>
      <c r="AV251" s="22"/>
      <c r="AW251" s="49"/>
      <c r="AX251" s="14"/>
      <c r="BA251" s="15"/>
      <c r="BC251" s="37"/>
    </row>
    <row r="252" spans="1:55" s="16" customFormat="1" ht="16.5" customHeight="1" x14ac:dyDescent="0.2">
      <c r="A252" s="50">
        <v>16</v>
      </c>
      <c r="B252" s="71">
        <v>18102046</v>
      </c>
      <c r="C252" s="19" t="s">
        <v>263</v>
      </c>
      <c r="D252" s="1">
        <v>30</v>
      </c>
      <c r="E252" s="1">
        <f>D252/(35-5)*100</f>
        <v>100</v>
      </c>
      <c r="F252" s="1">
        <v>22</v>
      </c>
      <c r="G252" s="21">
        <f>F252/(33-11)*100</f>
        <v>100</v>
      </c>
      <c r="H252" s="1">
        <v>7</v>
      </c>
      <c r="I252" s="21">
        <f>H252/(26-19)*100</f>
        <v>100</v>
      </c>
      <c r="J252" s="1">
        <v>13</v>
      </c>
      <c r="K252" s="21">
        <f>J252/(34-21)*100</f>
        <v>100</v>
      </c>
      <c r="L252" s="1">
        <v>18</v>
      </c>
      <c r="M252" s="21">
        <f>L252/29*100</f>
        <v>62.068965517241381</v>
      </c>
      <c r="N252" s="1">
        <v>7</v>
      </c>
      <c r="O252" s="21">
        <f>N252/(27-17)*100</f>
        <v>70</v>
      </c>
      <c r="P252" s="1">
        <v>15</v>
      </c>
      <c r="Q252" s="21">
        <f>P252/(34-15)*100</f>
        <v>78.94736842105263</v>
      </c>
      <c r="R252" s="1">
        <v>6</v>
      </c>
      <c r="S252" s="21">
        <f>R252/(34-28)*100</f>
        <v>100</v>
      </c>
      <c r="T252" s="1">
        <v>9</v>
      </c>
      <c r="U252" s="21">
        <f>T252/(26-15)*100</f>
        <v>81.818181818181827</v>
      </c>
      <c r="V252" s="1">
        <v>12</v>
      </c>
      <c r="W252" s="21">
        <f>V252/(33-18)*100</f>
        <v>80</v>
      </c>
      <c r="X252" s="1">
        <v>13</v>
      </c>
      <c r="Y252" s="21">
        <f>X252/(27-9)*100</f>
        <v>72.222222222222214</v>
      </c>
      <c r="Z252" s="21" t="s">
        <v>456</v>
      </c>
      <c r="AA252" s="21"/>
      <c r="AB252" s="21">
        <v>11</v>
      </c>
      <c r="AC252" s="21">
        <f>AB252/(35-24)*100</f>
        <v>100</v>
      </c>
      <c r="AD252" s="21">
        <v>6</v>
      </c>
      <c r="AE252" s="21">
        <f>AD252/(27-14)*100</f>
        <v>46.153846153846153</v>
      </c>
      <c r="AF252" s="21">
        <v>2</v>
      </c>
      <c r="AG252" s="21">
        <f>AF252/(35-3)*100</f>
        <v>6.25</v>
      </c>
      <c r="AH252" s="21">
        <v>2</v>
      </c>
      <c r="AI252" s="21">
        <f>AH252/(25-21)*100</f>
        <v>50</v>
      </c>
      <c r="AJ252" s="21"/>
      <c r="AK252" s="21"/>
      <c r="AL252" s="21"/>
      <c r="AM252" s="21"/>
      <c r="AN252" s="21"/>
      <c r="AO252" s="21"/>
      <c r="AP252" s="21"/>
      <c r="AQ252" s="21"/>
      <c r="AR252" s="21"/>
      <c r="AS252" s="26"/>
      <c r="AT252" s="21">
        <f t="shared" si="176"/>
        <v>76.497372275502954</v>
      </c>
      <c r="AU252" s="143"/>
      <c r="AV252" s="22"/>
      <c r="AW252" s="49"/>
      <c r="AX252" s="14"/>
      <c r="BA252" s="15"/>
      <c r="BC252" s="37"/>
    </row>
    <row r="253" spans="1:55" s="16" customFormat="1" ht="16.5" customHeight="1" x14ac:dyDescent="0.2">
      <c r="A253" s="50">
        <v>17</v>
      </c>
      <c r="B253" s="71">
        <v>18102023</v>
      </c>
      <c r="C253" s="69" t="s">
        <v>264</v>
      </c>
      <c r="D253" s="1">
        <v>33</v>
      </c>
      <c r="E253" s="1">
        <f>D253/33*100</f>
        <v>100</v>
      </c>
      <c r="F253" s="1">
        <v>33</v>
      </c>
      <c r="G253" s="21">
        <f t="shared" si="177"/>
        <v>100</v>
      </c>
      <c r="H253" s="1">
        <v>22</v>
      </c>
      <c r="I253" s="21">
        <f>H253/(26-4)*100</f>
        <v>100</v>
      </c>
      <c r="J253" s="1">
        <v>10</v>
      </c>
      <c r="K253" s="21">
        <f>J253/(34-24)*100</f>
        <v>100</v>
      </c>
      <c r="L253" s="1" t="s">
        <v>456</v>
      </c>
      <c r="M253" s="21"/>
      <c r="N253" s="1">
        <v>23</v>
      </c>
      <c r="O253" s="21">
        <f t="shared" si="187"/>
        <v>85.18518518518519</v>
      </c>
      <c r="P253" s="1">
        <v>32</v>
      </c>
      <c r="Q253" s="21">
        <f t="shared" si="183"/>
        <v>94.117647058823522</v>
      </c>
      <c r="R253" s="1">
        <v>26</v>
      </c>
      <c r="S253" s="21">
        <f>R253/(34-8)*100</f>
        <v>100</v>
      </c>
      <c r="T253" s="1">
        <v>5</v>
      </c>
      <c r="U253" s="21">
        <f>T253/(26-21)*100</f>
        <v>100</v>
      </c>
      <c r="V253" s="1">
        <v>29</v>
      </c>
      <c r="W253" s="21">
        <f t="shared" si="180"/>
        <v>87.878787878787875</v>
      </c>
      <c r="X253" s="1">
        <v>22</v>
      </c>
      <c r="Y253" s="21">
        <f t="shared" si="184"/>
        <v>81.481481481481481</v>
      </c>
      <c r="Z253" s="21">
        <v>28</v>
      </c>
      <c r="AA253" s="21">
        <f>Z253/(34-6)*100</f>
        <v>100</v>
      </c>
      <c r="AB253" s="21" t="s">
        <v>452</v>
      </c>
      <c r="AC253" s="21"/>
      <c r="AD253" s="21">
        <v>18</v>
      </c>
      <c r="AE253" s="21">
        <f>AD253/(27-7)*100</f>
        <v>90</v>
      </c>
      <c r="AF253" s="21">
        <v>21</v>
      </c>
      <c r="AG253" s="21">
        <f t="shared" si="188"/>
        <v>60</v>
      </c>
      <c r="AH253" s="21">
        <v>25</v>
      </c>
      <c r="AI253" s="21">
        <f t="shared" si="185"/>
        <v>100</v>
      </c>
      <c r="AJ253" s="21"/>
      <c r="AK253" s="21"/>
      <c r="AL253" s="21"/>
      <c r="AM253" s="21"/>
      <c r="AN253" s="21"/>
      <c r="AO253" s="21"/>
      <c r="AP253" s="21"/>
      <c r="AQ253" s="21"/>
      <c r="AR253" s="21"/>
      <c r="AS253" s="26"/>
      <c r="AT253" s="21">
        <f t="shared" si="176"/>
        <v>92.761650114591291</v>
      </c>
      <c r="AU253" s="143"/>
      <c r="AV253" s="22"/>
      <c r="AW253" s="49"/>
      <c r="AX253" s="14"/>
      <c r="BA253" s="15"/>
      <c r="BC253" s="37"/>
    </row>
    <row r="254" spans="1:55" s="16" customFormat="1" ht="16.5" customHeight="1" x14ac:dyDescent="0.2">
      <c r="A254" s="50">
        <v>18</v>
      </c>
      <c r="B254" s="71">
        <v>18102044</v>
      </c>
      <c r="C254" s="13" t="s">
        <v>265</v>
      </c>
      <c r="D254" s="1">
        <v>24</v>
      </c>
      <c r="E254" s="1">
        <f>D254/(35-11)*100</f>
        <v>100</v>
      </c>
      <c r="F254" s="1">
        <v>31</v>
      </c>
      <c r="G254" s="21">
        <f>F254/(33-2)*100</f>
        <v>100</v>
      </c>
      <c r="H254" s="1">
        <v>25</v>
      </c>
      <c r="I254" s="21">
        <f t="shared" si="178"/>
        <v>96.15384615384616</v>
      </c>
      <c r="J254" s="1">
        <v>19</v>
      </c>
      <c r="K254" s="21">
        <f>J254/(34-15)*100</f>
        <v>100</v>
      </c>
      <c r="L254" s="1">
        <v>13</v>
      </c>
      <c r="M254" s="21">
        <f>L254/(29-16)*100</f>
        <v>100</v>
      </c>
      <c r="N254" s="1">
        <v>21</v>
      </c>
      <c r="O254" s="21">
        <f>N254/(27-6)*100</f>
        <v>100</v>
      </c>
      <c r="P254" s="1">
        <v>30</v>
      </c>
      <c r="Q254" s="21">
        <f>P254/(34-4)*100</f>
        <v>100</v>
      </c>
      <c r="R254" s="1">
        <v>30</v>
      </c>
      <c r="S254" s="21">
        <f t="shared" si="179"/>
        <v>88.235294117647058</v>
      </c>
      <c r="T254" s="1">
        <v>9</v>
      </c>
      <c r="U254" s="21">
        <f>T254/(26-17)*100</f>
        <v>100</v>
      </c>
      <c r="V254" s="1">
        <v>16</v>
      </c>
      <c r="W254" s="21">
        <f>V254/(33-17)*100</f>
        <v>100</v>
      </c>
      <c r="X254" s="1">
        <v>20</v>
      </c>
      <c r="Y254" s="21">
        <f>X254/(27-7)*100</f>
        <v>100</v>
      </c>
      <c r="Z254" s="21">
        <v>23</v>
      </c>
      <c r="AA254" s="21">
        <f>Z254/(34-8)*100</f>
        <v>88.461538461538453</v>
      </c>
      <c r="AB254" s="21">
        <v>25</v>
      </c>
      <c r="AC254" s="21">
        <f>AB254/(35-7)*100</f>
        <v>89.285714285714292</v>
      </c>
      <c r="AD254" s="21">
        <v>2</v>
      </c>
      <c r="AE254" s="21">
        <f>AD254/(27-21)*100</f>
        <v>33.333333333333329</v>
      </c>
      <c r="AF254" s="21">
        <v>15</v>
      </c>
      <c r="AG254" s="21">
        <f>AF254/(35-20)*100</f>
        <v>100</v>
      </c>
      <c r="AH254" s="21">
        <v>25</v>
      </c>
      <c r="AI254" s="21">
        <f t="shared" si="185"/>
        <v>100</v>
      </c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  <c r="AT254" s="21">
        <f t="shared" si="176"/>
        <v>93.466857897004957</v>
      </c>
      <c r="AU254" s="143"/>
      <c r="AV254" s="22"/>
      <c r="AW254" s="49"/>
      <c r="AX254" s="14"/>
      <c r="BA254" s="15"/>
      <c r="BC254" s="37"/>
    </row>
    <row r="255" spans="1:55" s="16" customFormat="1" ht="16.5" customHeight="1" x14ac:dyDescent="0.2">
      <c r="A255" s="50">
        <v>19</v>
      </c>
      <c r="B255" s="71">
        <v>18101083</v>
      </c>
      <c r="C255" s="23" t="s">
        <v>266</v>
      </c>
      <c r="D255" s="1">
        <v>27</v>
      </c>
      <c r="E255" s="1">
        <f>D255/(35-8)*100</f>
        <v>100</v>
      </c>
      <c r="F255" s="1">
        <v>15</v>
      </c>
      <c r="G255" s="21">
        <f>F255/(33-18)*100</f>
        <v>100</v>
      </c>
      <c r="H255" s="1">
        <v>25</v>
      </c>
      <c r="I255" s="21">
        <f t="shared" si="178"/>
        <v>96.15384615384616</v>
      </c>
      <c r="J255" s="1">
        <v>33</v>
      </c>
      <c r="K255" s="21">
        <f>J255/34*100</f>
        <v>97.058823529411768</v>
      </c>
      <c r="L255" s="1">
        <v>3</v>
      </c>
      <c r="M255" s="21">
        <f>L255/(29-26)*100</f>
        <v>100</v>
      </c>
      <c r="N255" s="1">
        <v>19</v>
      </c>
      <c r="O255" s="21">
        <f t="shared" si="187"/>
        <v>70.370370370370367</v>
      </c>
      <c r="P255" s="1">
        <v>25</v>
      </c>
      <c r="Q255" s="21">
        <f>P255/(34-9)*100</f>
        <v>100</v>
      </c>
      <c r="R255" s="1">
        <v>19</v>
      </c>
      <c r="S255" s="21">
        <f>R255/(34-15)*100</f>
        <v>100</v>
      </c>
      <c r="T255" s="1">
        <v>8</v>
      </c>
      <c r="U255" s="21">
        <f>T255/(26-18)*100</f>
        <v>100</v>
      </c>
      <c r="V255" s="1">
        <v>30</v>
      </c>
      <c r="W255" s="21">
        <f t="shared" si="180"/>
        <v>90.909090909090907</v>
      </c>
      <c r="X255" s="1">
        <v>24</v>
      </c>
      <c r="Y255" s="21">
        <f t="shared" si="184"/>
        <v>88.888888888888886</v>
      </c>
      <c r="Z255" s="21">
        <v>1</v>
      </c>
      <c r="AA255" s="21">
        <f>Z255/(34-33)*100</f>
        <v>100</v>
      </c>
      <c r="AB255" s="21">
        <v>16</v>
      </c>
      <c r="AC255" s="21">
        <f>AB255/(35-19)*100</f>
        <v>100</v>
      </c>
      <c r="AD255" s="21">
        <v>25</v>
      </c>
      <c r="AE255" s="21">
        <f t="shared" si="182"/>
        <v>92.592592592592595</v>
      </c>
      <c r="AF255" s="21">
        <v>28</v>
      </c>
      <c r="AG255" s="21">
        <f t="shared" si="188"/>
        <v>80</v>
      </c>
      <c r="AH255" s="21" t="s">
        <v>456</v>
      </c>
      <c r="AI255" s="21"/>
      <c r="AJ255" s="21"/>
      <c r="AK255" s="21"/>
      <c r="AL255" s="21"/>
      <c r="AM255" s="21"/>
      <c r="AN255" s="21"/>
      <c r="AO255" s="21"/>
      <c r="AP255" s="21"/>
      <c r="AQ255" s="21"/>
      <c r="AR255" s="21"/>
      <c r="AS255" s="21"/>
      <c r="AT255" s="21">
        <f t="shared" si="176"/>
        <v>94.398240829613371</v>
      </c>
      <c r="AU255" s="143"/>
      <c r="AV255" s="22"/>
      <c r="AW255" s="49"/>
      <c r="AX255" s="14"/>
      <c r="BA255" s="15"/>
      <c r="BC255" s="37"/>
    </row>
    <row r="256" spans="1:55" s="16" customFormat="1" ht="16.5" customHeight="1" x14ac:dyDescent="0.2">
      <c r="A256" s="50">
        <v>20</v>
      </c>
      <c r="B256" s="71">
        <v>18101088</v>
      </c>
      <c r="C256" s="23" t="s">
        <v>267</v>
      </c>
      <c r="D256" s="1">
        <v>35</v>
      </c>
      <c r="E256" s="1">
        <f t="shared" si="189"/>
        <v>100</v>
      </c>
      <c r="F256" s="1">
        <v>32</v>
      </c>
      <c r="G256" s="21">
        <f t="shared" si="177"/>
        <v>96.969696969696969</v>
      </c>
      <c r="H256" s="1">
        <v>24</v>
      </c>
      <c r="I256" s="21">
        <f t="shared" si="178"/>
        <v>92.307692307692307</v>
      </c>
      <c r="J256" s="1">
        <v>27</v>
      </c>
      <c r="K256" s="21">
        <f>J256/34*100</f>
        <v>79.411764705882348</v>
      </c>
      <c r="L256" s="1">
        <v>14</v>
      </c>
      <c r="M256" s="21">
        <f>L256/(29-15)*100</f>
        <v>100</v>
      </c>
      <c r="N256" s="1">
        <v>6</v>
      </c>
      <c r="O256" s="21">
        <f>N256/(27-21)*100</f>
        <v>100</v>
      </c>
      <c r="P256" s="1">
        <v>5</v>
      </c>
      <c r="Q256" s="21">
        <f>P256/(34-29)*100</f>
        <v>100</v>
      </c>
      <c r="R256" s="1">
        <v>29</v>
      </c>
      <c r="S256" s="21">
        <f t="shared" si="179"/>
        <v>85.294117647058826</v>
      </c>
      <c r="T256" s="1">
        <v>23</v>
      </c>
      <c r="U256" s="21">
        <f t="shared" si="190"/>
        <v>88.461538461538453</v>
      </c>
      <c r="V256" s="1">
        <v>22</v>
      </c>
      <c r="W256" s="21">
        <f>V256/(33-6)*100</f>
        <v>81.481481481481481</v>
      </c>
      <c r="X256" s="1">
        <v>21</v>
      </c>
      <c r="Y256" s="21">
        <f t="shared" si="184"/>
        <v>77.777777777777786</v>
      </c>
      <c r="Z256" s="21">
        <v>25</v>
      </c>
      <c r="AA256" s="21">
        <f t="shared" si="186"/>
        <v>73.529411764705884</v>
      </c>
      <c r="AB256" s="21">
        <v>29</v>
      </c>
      <c r="AC256" s="21">
        <f t="shared" si="181"/>
        <v>82.857142857142861</v>
      </c>
      <c r="AD256" s="21">
        <v>18</v>
      </c>
      <c r="AE256" s="21">
        <f>AD256/(27-9)*100</f>
        <v>100</v>
      </c>
      <c r="AF256" s="21">
        <v>30</v>
      </c>
      <c r="AG256" s="21">
        <f t="shared" si="188"/>
        <v>85.714285714285708</v>
      </c>
      <c r="AH256" s="21">
        <v>13</v>
      </c>
      <c r="AI256" s="21">
        <f>AH256/(25-12)*100</f>
        <v>100</v>
      </c>
      <c r="AJ256" s="21"/>
      <c r="AK256" s="21"/>
      <c r="AL256" s="21"/>
      <c r="AM256" s="21"/>
      <c r="AN256" s="21"/>
      <c r="AO256" s="21"/>
      <c r="AP256" s="21"/>
      <c r="AQ256" s="21"/>
      <c r="AR256" s="21"/>
      <c r="AS256" s="21"/>
      <c r="AT256" s="21">
        <f t="shared" si="176"/>
        <v>90.237806855453925</v>
      </c>
      <c r="AU256" s="143"/>
      <c r="AV256" s="22"/>
      <c r="AW256" s="49"/>
      <c r="AX256" s="14"/>
      <c r="BA256" s="15"/>
      <c r="BC256" s="37"/>
    </row>
    <row r="257" spans="1:55" s="16" customFormat="1" ht="16.5" customHeight="1" x14ac:dyDescent="0.2">
      <c r="A257" s="50">
        <v>21</v>
      </c>
      <c r="B257" s="71">
        <v>18103015</v>
      </c>
      <c r="C257" s="13" t="s">
        <v>268</v>
      </c>
      <c r="D257" s="1">
        <v>26</v>
      </c>
      <c r="E257" s="1">
        <f>D257/(35-9)*100</f>
        <v>100</v>
      </c>
      <c r="F257" s="1">
        <v>32</v>
      </c>
      <c r="G257" s="21">
        <f t="shared" si="177"/>
        <v>96.969696969696969</v>
      </c>
      <c r="H257" s="1">
        <f>25+1</f>
        <v>26</v>
      </c>
      <c r="I257" s="21">
        <f t="shared" si="178"/>
        <v>100</v>
      </c>
      <c r="J257" s="1" t="s">
        <v>456</v>
      </c>
      <c r="K257" s="21"/>
      <c r="L257" s="1">
        <v>11</v>
      </c>
      <c r="M257" s="21">
        <f>L257/(29-18)*100</f>
        <v>100</v>
      </c>
      <c r="N257" s="1">
        <v>24</v>
      </c>
      <c r="O257" s="21">
        <f t="shared" si="187"/>
        <v>88.888888888888886</v>
      </c>
      <c r="P257" s="1">
        <v>26</v>
      </c>
      <c r="Q257" s="21">
        <f>P257/(34-8)*100</f>
        <v>100</v>
      </c>
      <c r="R257" s="1" t="s">
        <v>456</v>
      </c>
      <c r="S257" s="21"/>
      <c r="T257" s="1">
        <v>19</v>
      </c>
      <c r="U257" s="21">
        <f>T257/(26-7)*100</f>
        <v>100</v>
      </c>
      <c r="V257" s="1">
        <v>29</v>
      </c>
      <c r="W257" s="21">
        <f t="shared" si="180"/>
        <v>87.878787878787875</v>
      </c>
      <c r="X257" s="1">
        <v>20</v>
      </c>
      <c r="Y257" s="21">
        <f t="shared" si="184"/>
        <v>74.074074074074076</v>
      </c>
      <c r="Z257" s="21">
        <v>15</v>
      </c>
      <c r="AA257" s="21">
        <f>Z257/(34-15)*100</f>
        <v>78.94736842105263</v>
      </c>
      <c r="AB257" s="21" t="s">
        <v>456</v>
      </c>
      <c r="AC257" s="21"/>
      <c r="AD257" s="21">
        <v>18</v>
      </c>
      <c r="AE257" s="21">
        <f>AD257/(27-7)*100</f>
        <v>90</v>
      </c>
      <c r="AF257" s="21">
        <v>24</v>
      </c>
      <c r="AG257" s="21">
        <f t="shared" si="188"/>
        <v>68.571428571428569</v>
      </c>
      <c r="AH257" s="21">
        <v>9</v>
      </c>
      <c r="AI257" s="21">
        <f>AH257/(25-13)*100</f>
        <v>75</v>
      </c>
      <c r="AJ257" s="21"/>
      <c r="AK257" s="21"/>
      <c r="AL257" s="21"/>
      <c r="AM257" s="21"/>
      <c r="AN257" s="21"/>
      <c r="AO257" s="21"/>
      <c r="AP257" s="21"/>
      <c r="AQ257" s="21"/>
      <c r="AR257" s="21"/>
      <c r="AS257" s="21"/>
      <c r="AT257" s="21">
        <f t="shared" si="176"/>
        <v>89.256172677225308</v>
      </c>
      <c r="AU257" s="148"/>
      <c r="AV257" s="22"/>
      <c r="AW257" s="49"/>
      <c r="AX257" s="14"/>
      <c r="BA257" s="15"/>
      <c r="BC257" s="37"/>
    </row>
    <row r="258" spans="1:55" s="16" customFormat="1" ht="16.5" customHeight="1" x14ac:dyDescent="0.2">
      <c r="A258" s="50">
        <v>22</v>
      </c>
      <c r="B258" s="71">
        <v>18103022</v>
      </c>
      <c r="C258" s="13" t="s">
        <v>269</v>
      </c>
      <c r="D258" s="1">
        <v>26</v>
      </c>
      <c r="E258" s="1">
        <f>D258/(33-4)*100</f>
        <v>89.65517241379311</v>
      </c>
      <c r="F258" s="1">
        <v>32</v>
      </c>
      <c r="G258" s="21">
        <f>F258/(33-1)*100</f>
        <v>100</v>
      </c>
      <c r="H258" s="1">
        <v>26</v>
      </c>
      <c r="I258" s="21">
        <f t="shared" si="178"/>
        <v>100</v>
      </c>
      <c r="J258" s="1">
        <v>1</v>
      </c>
      <c r="K258" s="21">
        <f>J258/(34-33)*100</f>
        <v>100</v>
      </c>
      <c r="L258" s="1">
        <v>28</v>
      </c>
      <c r="M258" s="21">
        <f>L258/(29-1)*100</f>
        <v>100</v>
      </c>
      <c r="N258" s="1">
        <v>27</v>
      </c>
      <c r="O258" s="21">
        <f t="shared" si="187"/>
        <v>100</v>
      </c>
      <c r="P258" s="1">
        <v>33</v>
      </c>
      <c r="Q258" s="21">
        <f t="shared" si="183"/>
        <v>97.058823529411768</v>
      </c>
      <c r="R258" s="1">
        <v>34</v>
      </c>
      <c r="S258" s="21">
        <f t="shared" si="179"/>
        <v>100</v>
      </c>
      <c r="T258" s="1">
        <v>11</v>
      </c>
      <c r="U258" s="21">
        <f>T258/(26-15)*100</f>
        <v>100</v>
      </c>
      <c r="V258" s="1">
        <v>10</v>
      </c>
      <c r="W258" s="21">
        <f>V258/(33-23)*100</f>
        <v>100</v>
      </c>
      <c r="X258" s="1">
        <v>27</v>
      </c>
      <c r="Y258" s="21">
        <f t="shared" si="184"/>
        <v>100</v>
      </c>
      <c r="Z258" s="21">
        <v>34</v>
      </c>
      <c r="AA258" s="21">
        <f t="shared" si="186"/>
        <v>100</v>
      </c>
      <c r="AB258" s="21">
        <v>35</v>
      </c>
      <c r="AC258" s="21">
        <f t="shared" si="181"/>
        <v>100</v>
      </c>
      <c r="AD258" s="21">
        <v>27</v>
      </c>
      <c r="AE258" s="21">
        <f t="shared" si="182"/>
        <v>100</v>
      </c>
      <c r="AF258" s="21">
        <v>29</v>
      </c>
      <c r="AG258" s="21">
        <f>AF258/(35-6)*100</f>
        <v>100</v>
      </c>
      <c r="AH258" s="21">
        <v>10</v>
      </c>
      <c r="AI258" s="21">
        <f>AH258/(25-15)*100</f>
        <v>100</v>
      </c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>
        <f t="shared" si="176"/>
        <v>99.169624746450296</v>
      </c>
      <c r="AU258" s="148"/>
      <c r="AV258" s="22"/>
      <c r="AW258" s="49"/>
      <c r="AX258" s="14"/>
      <c r="BA258" s="15"/>
      <c r="BC258" s="37"/>
    </row>
    <row r="259" spans="1:55" s="16" customFormat="1" ht="16.5" customHeight="1" x14ac:dyDescent="0.2">
      <c r="A259" s="50"/>
      <c r="B259" s="71"/>
      <c r="C259" s="13" t="s">
        <v>468</v>
      </c>
      <c r="D259" s="124"/>
      <c r="E259" s="124"/>
      <c r="F259" s="124"/>
      <c r="G259" s="124"/>
      <c r="H259" s="124"/>
      <c r="I259" s="124"/>
      <c r="J259" s="36">
        <v>12</v>
      </c>
      <c r="K259" s="13">
        <f>J259/(34-22)*100</f>
        <v>100</v>
      </c>
      <c r="L259" s="1">
        <v>12</v>
      </c>
      <c r="M259" s="21">
        <f>L259/(29-15)*100</f>
        <v>85.714285714285708</v>
      </c>
      <c r="N259" s="93">
        <v>13</v>
      </c>
      <c r="O259" s="94">
        <f>N259/(27-13)*100</f>
        <v>92.857142857142861</v>
      </c>
      <c r="P259" s="93">
        <v>9</v>
      </c>
      <c r="Q259" s="94">
        <f>P259/(34-25)*100</f>
        <v>100</v>
      </c>
      <c r="R259" s="1">
        <v>29</v>
      </c>
      <c r="S259" s="21">
        <f>R259/(34-4)*100</f>
        <v>96.666666666666671</v>
      </c>
      <c r="T259" s="1"/>
      <c r="U259" s="21"/>
      <c r="V259" s="93">
        <v>25</v>
      </c>
      <c r="W259" s="94">
        <f>V259/(33-6)*100</f>
        <v>92.592592592592595</v>
      </c>
      <c r="X259" s="1" t="s">
        <v>456</v>
      </c>
      <c r="Y259" s="21"/>
      <c r="Z259" s="21">
        <v>20</v>
      </c>
      <c r="AA259" s="21">
        <f>Z259/(34-10)*100</f>
        <v>83.333333333333343</v>
      </c>
      <c r="AB259" s="21">
        <v>31</v>
      </c>
      <c r="AC259" s="21">
        <f t="shared" si="181"/>
        <v>88.571428571428569</v>
      </c>
      <c r="AD259" s="21">
        <v>1</v>
      </c>
      <c r="AE259" s="21">
        <f>AD259/(27-26)*100</f>
        <v>100</v>
      </c>
      <c r="AF259" s="21">
        <v>2</v>
      </c>
      <c r="AG259" s="21">
        <f>AF259/(35-33)*100</f>
        <v>100</v>
      </c>
      <c r="AH259" s="21" t="s">
        <v>452</v>
      </c>
      <c r="AI259" s="21"/>
      <c r="AJ259" s="154"/>
      <c r="AK259" s="154"/>
      <c r="AL259" s="154"/>
      <c r="AM259" s="154"/>
      <c r="AN259" s="154"/>
      <c r="AO259" s="154"/>
      <c r="AP259" s="154"/>
      <c r="AQ259" s="154"/>
      <c r="AR259" s="154"/>
      <c r="AS259" s="154"/>
      <c r="AT259" s="21">
        <f t="shared" si="176"/>
        <v>93.973544973544975</v>
      </c>
      <c r="AU259" s="98"/>
      <c r="AV259" s="22"/>
      <c r="AW259" s="49"/>
      <c r="AX259" s="14"/>
      <c r="BA259" s="15"/>
      <c r="BC259" s="37"/>
    </row>
    <row r="260" spans="1:55" s="16" customFormat="1" ht="16.5" customHeight="1" x14ac:dyDescent="0.2">
      <c r="A260" s="54"/>
      <c r="B260" s="7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98"/>
      <c r="N260" s="14"/>
      <c r="O260" s="127"/>
      <c r="P260" s="40"/>
      <c r="Q260" s="127"/>
      <c r="R260" s="14"/>
      <c r="S260" s="98"/>
      <c r="T260" s="40"/>
      <c r="U260" s="127"/>
      <c r="V260" s="40"/>
      <c r="W260" s="127"/>
      <c r="X260" s="40"/>
      <c r="Y260" s="127"/>
      <c r="Z260" s="98"/>
      <c r="AA260" s="98"/>
      <c r="AB260" s="98"/>
      <c r="AC260" s="98"/>
      <c r="AD260" s="98"/>
      <c r="AE260" s="98"/>
      <c r="AF260" s="127"/>
      <c r="AG260" s="127"/>
      <c r="AH260" s="127"/>
      <c r="AI260" s="127"/>
      <c r="AJ260" s="127"/>
      <c r="AK260" s="127"/>
      <c r="AL260" s="127"/>
      <c r="AM260" s="127"/>
      <c r="AN260" s="127"/>
      <c r="AO260" s="127"/>
      <c r="AP260" s="127"/>
      <c r="AQ260" s="127"/>
      <c r="AR260" s="127"/>
      <c r="AS260" s="127"/>
      <c r="AT260" s="127"/>
      <c r="AU260" s="98"/>
      <c r="AV260" s="22"/>
      <c r="AW260" s="49"/>
      <c r="AX260" s="14"/>
      <c r="BA260" s="15"/>
      <c r="BC260" s="37"/>
    </row>
    <row r="261" spans="1:55" s="16" customFormat="1" ht="16.5" customHeight="1" x14ac:dyDescent="0.2">
      <c r="A261" s="63"/>
      <c r="B261" s="63"/>
      <c r="C261" s="63"/>
      <c r="D261" s="54"/>
      <c r="E261" s="54"/>
      <c r="F261" s="54"/>
      <c r="G261" s="54"/>
      <c r="H261" s="54"/>
      <c r="I261" s="54"/>
      <c r="J261" s="54"/>
      <c r="K261" s="54"/>
      <c r="L261" s="54"/>
      <c r="M261" s="87"/>
      <c r="N261" s="54"/>
      <c r="O261" s="88"/>
      <c r="P261" s="77"/>
      <c r="Q261" s="88"/>
      <c r="R261" s="63"/>
      <c r="S261" s="118"/>
      <c r="T261" s="77"/>
      <c r="U261" s="88"/>
      <c r="V261" s="77"/>
      <c r="W261" s="88"/>
      <c r="X261" s="77"/>
      <c r="Y261" s="88"/>
      <c r="Z261" s="118"/>
      <c r="AA261" s="118"/>
      <c r="AB261" s="118"/>
      <c r="AC261" s="118"/>
      <c r="AD261" s="118"/>
      <c r="AE261" s="118"/>
      <c r="AF261" s="88"/>
      <c r="AG261" s="88"/>
      <c r="AH261" s="88"/>
      <c r="AI261" s="88"/>
      <c r="AJ261" s="88"/>
      <c r="AK261" s="88"/>
      <c r="AL261" s="88"/>
      <c r="AM261" s="88"/>
      <c r="AN261" s="88"/>
      <c r="AO261" s="88"/>
      <c r="AP261" s="88"/>
      <c r="AQ261" s="88"/>
      <c r="AR261" s="85"/>
      <c r="AS261" s="85"/>
      <c r="AT261" s="85"/>
      <c r="AU261" s="87"/>
      <c r="AV261" s="55"/>
      <c r="AW261" s="49"/>
      <c r="AX261" s="14"/>
      <c r="BA261" s="15"/>
      <c r="BC261" s="37"/>
    </row>
    <row r="262" spans="1:55" s="16" customFormat="1" ht="16.5" customHeight="1" x14ac:dyDescent="0.2">
      <c r="A262" s="50">
        <v>1</v>
      </c>
      <c r="B262" s="71">
        <v>18101118</v>
      </c>
      <c r="C262" s="69" t="s">
        <v>270</v>
      </c>
      <c r="D262" s="1">
        <v>18</v>
      </c>
      <c r="E262" s="1">
        <f>D262/(33-11)*100</f>
        <v>81.818181818181827</v>
      </c>
      <c r="F262" s="1">
        <v>27</v>
      </c>
      <c r="G262" s="21">
        <f>F262/(33-4)*100</f>
        <v>93.103448275862064</v>
      </c>
      <c r="H262" s="1">
        <v>15</v>
      </c>
      <c r="I262" s="21">
        <f>H262/(26-7)*100</f>
        <v>78.94736842105263</v>
      </c>
      <c r="J262" s="1">
        <v>22</v>
      </c>
      <c r="K262" s="21">
        <f>J262/(34-8)*100</f>
        <v>84.615384615384613</v>
      </c>
      <c r="L262" s="1" t="s">
        <v>456</v>
      </c>
      <c r="M262" s="21"/>
      <c r="N262" s="1">
        <v>13</v>
      </c>
      <c r="O262" s="21">
        <f>N262/(27-6)*100</f>
        <v>61.904761904761905</v>
      </c>
      <c r="P262" s="1">
        <v>28</v>
      </c>
      <c r="Q262" s="21">
        <f t="shared" ref="Q262:Q280" si="191">P262/34*100</f>
        <v>82.35294117647058</v>
      </c>
      <c r="R262" s="1">
        <v>23</v>
      </c>
      <c r="S262" s="21">
        <f>R262/(34-2)*100</f>
        <v>71.875</v>
      </c>
      <c r="T262" s="1">
        <v>2</v>
      </c>
      <c r="U262" s="21">
        <f>T262/(26-22)*100</f>
        <v>50</v>
      </c>
      <c r="V262" s="1">
        <v>9</v>
      </c>
      <c r="W262" s="21">
        <f>V262/(35-2-23)*100</f>
        <v>90</v>
      </c>
      <c r="X262" s="1">
        <v>18</v>
      </c>
      <c r="Y262" s="21">
        <f t="shared" ref="Y262:Y280" si="192">X262/27*100</f>
        <v>66.666666666666657</v>
      </c>
      <c r="Z262" s="21">
        <v>15</v>
      </c>
      <c r="AA262" s="21">
        <f>Z262/(34-6)*100</f>
        <v>53.571428571428569</v>
      </c>
      <c r="AB262" s="21" t="s">
        <v>456</v>
      </c>
      <c r="AC262" s="21"/>
      <c r="AD262" s="21">
        <v>2</v>
      </c>
      <c r="AE262" s="21">
        <f>AD262/(27-24)*100</f>
        <v>66.666666666666657</v>
      </c>
      <c r="AF262" s="21">
        <v>25</v>
      </c>
      <c r="AG262" s="21">
        <f>AF262/(35-8)*100</f>
        <v>92.592592592592595</v>
      </c>
      <c r="AH262" s="21">
        <v>20</v>
      </c>
      <c r="AI262" s="21">
        <f>AH262/(25-5)*100</f>
        <v>100</v>
      </c>
      <c r="AJ262" s="21"/>
      <c r="AK262" s="21"/>
      <c r="AL262" s="21"/>
      <c r="AM262" s="21"/>
      <c r="AN262" s="21"/>
      <c r="AO262" s="21"/>
      <c r="AP262" s="21"/>
      <c r="AQ262" s="21"/>
      <c r="AR262" s="21"/>
      <c r="AS262" s="26"/>
      <c r="AT262" s="21">
        <f t="shared" ref="AT262:AT267" si="193">W262</f>
        <v>90</v>
      </c>
      <c r="AU262" s="147" t="s">
        <v>271</v>
      </c>
      <c r="AV262" s="22"/>
      <c r="AW262" s="49"/>
      <c r="AX262" s="14"/>
      <c r="BA262" s="15"/>
      <c r="BC262" s="37"/>
    </row>
    <row r="263" spans="1:55" s="16" customFormat="1" ht="16.5" customHeight="1" x14ac:dyDescent="0.2">
      <c r="A263" s="50">
        <v>2</v>
      </c>
      <c r="B263" s="71">
        <v>18108021</v>
      </c>
      <c r="C263" s="19" t="s">
        <v>272</v>
      </c>
      <c r="D263" s="1">
        <v>33</v>
      </c>
      <c r="E263" s="1">
        <f t="shared" ref="E263:E281" si="194">D263/33*100</f>
        <v>100</v>
      </c>
      <c r="F263" s="1">
        <v>23</v>
      </c>
      <c r="G263" s="21">
        <f t="shared" si="177"/>
        <v>69.696969696969703</v>
      </c>
      <c r="H263" s="1">
        <v>26</v>
      </c>
      <c r="I263" s="21">
        <f t="shared" ref="I263:I281" si="195">H263/26*100</f>
        <v>100</v>
      </c>
      <c r="J263" s="1">
        <f>30+4</f>
        <v>34</v>
      </c>
      <c r="K263" s="21">
        <f t="shared" ref="K263:K269" si="196">J263/34*100</f>
        <v>100</v>
      </c>
      <c r="L263" s="1">
        <v>27</v>
      </c>
      <c r="M263" s="21">
        <f>L263/(29-2)*100</f>
        <v>100</v>
      </c>
      <c r="N263" s="1">
        <v>7</v>
      </c>
      <c r="O263" s="21">
        <f>N263/(27-20)*100</f>
        <v>100</v>
      </c>
      <c r="P263" s="1">
        <v>34</v>
      </c>
      <c r="Q263" s="21">
        <f t="shared" si="191"/>
        <v>100</v>
      </c>
      <c r="R263" s="1">
        <v>34</v>
      </c>
      <c r="S263" s="21">
        <f t="shared" ref="S263:S281" si="197">R263/34*100</f>
        <v>100</v>
      </c>
      <c r="T263" s="1">
        <v>26</v>
      </c>
      <c r="U263" s="21">
        <f t="shared" ref="U263:U281" si="198">T263/26*100</f>
        <v>100</v>
      </c>
      <c r="V263" s="1">
        <v>31</v>
      </c>
      <c r="W263" s="21">
        <f t="shared" ref="W263:W278" si="199">V263/33*100</f>
        <v>93.939393939393938</v>
      </c>
      <c r="X263" s="1">
        <v>20</v>
      </c>
      <c r="Y263" s="21">
        <f>X263/(27-6)*100</f>
        <v>95.238095238095227</v>
      </c>
      <c r="Z263" s="21">
        <v>2</v>
      </c>
      <c r="AA263" s="21">
        <f>Z263/(34-32)*100</f>
        <v>100</v>
      </c>
      <c r="AB263" s="21">
        <v>29</v>
      </c>
      <c r="AC263" s="21">
        <f t="shared" ref="AC263:AC272" si="200">AB263/35*100</f>
        <v>82.857142857142861</v>
      </c>
      <c r="AD263" s="21">
        <v>26</v>
      </c>
      <c r="AE263" s="21">
        <f t="shared" ref="AE263:AE271" si="201">AD263/27*100</f>
        <v>96.296296296296291</v>
      </c>
      <c r="AF263" s="21">
        <v>33</v>
      </c>
      <c r="AG263" s="21">
        <f t="shared" ref="AG263:AG270" si="202">AF263/35*100</f>
        <v>94.285714285714278</v>
      </c>
      <c r="AH263" s="21">
        <v>13</v>
      </c>
      <c r="AI263" s="21">
        <f>AH263/(25-12)*100</f>
        <v>100</v>
      </c>
      <c r="AJ263" s="21"/>
      <c r="AK263" s="21"/>
      <c r="AL263" s="21"/>
      <c r="AM263" s="21"/>
      <c r="AN263" s="21"/>
      <c r="AO263" s="21"/>
      <c r="AP263" s="21"/>
      <c r="AQ263" s="21"/>
      <c r="AR263" s="21"/>
      <c r="AS263" s="26"/>
      <c r="AT263" s="21">
        <f t="shared" si="193"/>
        <v>93.939393939393938</v>
      </c>
      <c r="AU263" s="143"/>
      <c r="AV263" s="22"/>
      <c r="AW263" s="49"/>
      <c r="AX263" s="14"/>
      <c r="BA263" s="15"/>
      <c r="BC263" s="37"/>
    </row>
    <row r="264" spans="1:55" s="16" customFormat="1" ht="16.5" customHeight="1" x14ac:dyDescent="0.2">
      <c r="A264" s="50">
        <v>3</v>
      </c>
      <c r="B264" s="71">
        <v>18108006</v>
      </c>
      <c r="C264" s="19" t="s">
        <v>273</v>
      </c>
      <c r="D264" s="1">
        <v>35</v>
      </c>
      <c r="E264" s="1">
        <f>D264/35*100</f>
        <v>100</v>
      </c>
      <c r="F264" s="1">
        <v>9</v>
      </c>
      <c r="G264" s="21">
        <f>F264/(33-21)*100</f>
        <v>75</v>
      </c>
      <c r="H264" s="1">
        <v>12</v>
      </c>
      <c r="I264" s="21">
        <f>H264/(26-14)*100</f>
        <v>100</v>
      </c>
      <c r="J264" s="1">
        <v>33</v>
      </c>
      <c r="K264" s="21">
        <f t="shared" si="196"/>
        <v>97.058823529411768</v>
      </c>
      <c r="L264" s="1">
        <v>27</v>
      </c>
      <c r="M264" s="21">
        <f t="shared" ref="M264:M279" si="203">L264/29*100</f>
        <v>93.103448275862064</v>
      </c>
      <c r="N264" s="1">
        <v>9</v>
      </c>
      <c r="O264" s="21">
        <f>N264/(27-18)*100</f>
        <v>100</v>
      </c>
      <c r="P264" s="1" t="s">
        <v>456</v>
      </c>
      <c r="Q264" s="21"/>
      <c r="R264" s="1">
        <v>22</v>
      </c>
      <c r="S264" s="21">
        <f t="shared" si="197"/>
        <v>64.705882352941174</v>
      </c>
      <c r="T264" s="1">
        <v>19</v>
      </c>
      <c r="U264" s="21">
        <f>T264/(26-1)*100</f>
        <v>76</v>
      </c>
      <c r="V264" s="1">
        <v>12</v>
      </c>
      <c r="W264" s="21">
        <f>V264/(33-19)*100</f>
        <v>85.714285714285708</v>
      </c>
      <c r="X264" s="1" t="s">
        <v>456</v>
      </c>
      <c r="Y264" s="21"/>
      <c r="Z264" s="21">
        <v>24</v>
      </c>
      <c r="AA264" s="21">
        <f t="shared" ref="AA264:AA280" si="204">Z264/34*100</f>
        <v>70.588235294117652</v>
      </c>
      <c r="AB264" s="21">
        <v>24</v>
      </c>
      <c r="AC264" s="21">
        <f>AB264/(35-1)*100</f>
        <v>70.588235294117652</v>
      </c>
      <c r="AD264" s="21">
        <v>5</v>
      </c>
      <c r="AE264" s="21">
        <f>AD264/(27-20)*100</f>
        <v>71.428571428571431</v>
      </c>
      <c r="AF264" s="21" t="s">
        <v>456</v>
      </c>
      <c r="AG264" s="21"/>
      <c r="AH264" s="21">
        <v>14</v>
      </c>
      <c r="AI264" s="21">
        <f>AH264/(25-11)*100</f>
        <v>100</v>
      </c>
      <c r="AJ264" s="21"/>
      <c r="AK264" s="21"/>
      <c r="AL264" s="21"/>
      <c r="AM264" s="21"/>
      <c r="AN264" s="21"/>
      <c r="AO264" s="21"/>
      <c r="AP264" s="21"/>
      <c r="AQ264" s="21"/>
      <c r="AR264" s="21"/>
      <c r="AS264" s="26"/>
      <c r="AT264" s="21">
        <f t="shared" si="193"/>
        <v>85.714285714285708</v>
      </c>
      <c r="AU264" s="143"/>
      <c r="AV264" s="22"/>
      <c r="AW264" s="49"/>
      <c r="AX264" s="14"/>
      <c r="BA264" s="15"/>
      <c r="BC264" s="37"/>
    </row>
    <row r="265" spans="1:55" s="16" customFormat="1" ht="16.5" customHeight="1" x14ac:dyDescent="0.2">
      <c r="A265" s="50">
        <v>4</v>
      </c>
      <c r="B265" s="71">
        <v>18101098</v>
      </c>
      <c r="C265" s="19" t="s">
        <v>274</v>
      </c>
      <c r="D265" s="1">
        <v>33</v>
      </c>
      <c r="E265" s="1">
        <f t="shared" si="194"/>
        <v>100</v>
      </c>
      <c r="F265" s="1">
        <v>14</v>
      </c>
      <c r="G265" s="21">
        <f>F265/(33-19)*100</f>
        <v>100</v>
      </c>
      <c r="H265" s="1">
        <v>18</v>
      </c>
      <c r="I265" s="21">
        <f>H265/(26-8)*100</f>
        <v>100</v>
      </c>
      <c r="J265" s="1">
        <v>34</v>
      </c>
      <c r="K265" s="21">
        <f t="shared" si="196"/>
        <v>100</v>
      </c>
      <c r="L265" s="1">
        <v>27</v>
      </c>
      <c r="M265" s="21">
        <f t="shared" si="203"/>
        <v>93.103448275862064</v>
      </c>
      <c r="N265" s="1">
        <v>22</v>
      </c>
      <c r="O265" s="21">
        <f t="shared" ref="O265:O281" si="205">N265/27*100</f>
        <v>81.481481481481481</v>
      </c>
      <c r="P265" s="1" t="s">
        <v>456</v>
      </c>
      <c r="Q265" s="21"/>
      <c r="R265" s="1">
        <v>21</v>
      </c>
      <c r="S265" s="21">
        <f>R265/(34-13)*100</f>
        <v>100</v>
      </c>
      <c r="T265" s="1">
        <v>20</v>
      </c>
      <c r="U265" s="21">
        <f>T265/(26-4)*100</f>
        <v>90.909090909090907</v>
      </c>
      <c r="V265" s="1">
        <v>24</v>
      </c>
      <c r="W265" s="21">
        <f t="shared" si="199"/>
        <v>72.727272727272734</v>
      </c>
      <c r="X265" s="1" t="s">
        <v>456</v>
      </c>
      <c r="Y265" s="21"/>
      <c r="Z265" s="21">
        <v>20</v>
      </c>
      <c r="AA265" s="21">
        <f t="shared" si="204"/>
        <v>58.82352941176471</v>
      </c>
      <c r="AB265" s="21">
        <v>31</v>
      </c>
      <c r="AC265" s="21">
        <f t="shared" si="200"/>
        <v>88.571428571428569</v>
      </c>
      <c r="AD265" s="21">
        <v>5</v>
      </c>
      <c r="AE265" s="21">
        <f>AD265/(27-12)*100</f>
        <v>33.333333333333329</v>
      </c>
      <c r="AF265" s="21" t="s">
        <v>456</v>
      </c>
      <c r="AG265" s="21"/>
      <c r="AH265" s="21">
        <v>25</v>
      </c>
      <c r="AI265" s="21">
        <f t="shared" ref="AI265:AI272" si="206">AH265/25*100</f>
        <v>100</v>
      </c>
      <c r="AJ265" s="21"/>
      <c r="AK265" s="21"/>
      <c r="AL265" s="21"/>
      <c r="AM265" s="21"/>
      <c r="AN265" s="21"/>
      <c r="AO265" s="21"/>
      <c r="AP265" s="21"/>
      <c r="AQ265" s="21"/>
      <c r="AR265" s="21"/>
      <c r="AS265" s="26"/>
      <c r="AT265" s="21">
        <f t="shared" si="193"/>
        <v>72.727272727272734</v>
      </c>
      <c r="AU265" s="143"/>
      <c r="AV265" s="22"/>
      <c r="AW265" s="49"/>
      <c r="AX265" s="14"/>
      <c r="BA265" s="15"/>
      <c r="BC265" s="37"/>
    </row>
    <row r="266" spans="1:55" s="16" customFormat="1" ht="16.5" customHeight="1" x14ac:dyDescent="0.2">
      <c r="A266" s="50">
        <v>5</v>
      </c>
      <c r="B266" s="36">
        <v>18103073</v>
      </c>
      <c r="C266" s="19" t="s">
        <v>275</v>
      </c>
      <c r="D266" s="1">
        <v>23</v>
      </c>
      <c r="E266" s="1">
        <f>D266/(33-10)*100</f>
        <v>100</v>
      </c>
      <c r="F266" s="1">
        <v>18</v>
      </c>
      <c r="G266" s="21">
        <f>F266/(33-15)*100</f>
        <v>100</v>
      </c>
      <c r="H266" s="1">
        <v>19</v>
      </c>
      <c r="I266" s="21">
        <f>H266/(26-7)*100</f>
        <v>100</v>
      </c>
      <c r="J266" s="1">
        <v>34</v>
      </c>
      <c r="K266" s="21">
        <f t="shared" si="196"/>
        <v>100</v>
      </c>
      <c r="L266" s="1">
        <v>29</v>
      </c>
      <c r="M266" s="21">
        <f t="shared" si="203"/>
        <v>100</v>
      </c>
      <c r="N266" s="1">
        <v>27</v>
      </c>
      <c r="O266" s="21">
        <f t="shared" si="205"/>
        <v>100</v>
      </c>
      <c r="P266" s="1">
        <v>11</v>
      </c>
      <c r="Q266" s="21">
        <f>P266/(34-23)*100</f>
        <v>100</v>
      </c>
      <c r="R266" s="1">
        <v>19</v>
      </c>
      <c r="S266" s="21">
        <f t="shared" si="197"/>
        <v>55.882352941176471</v>
      </c>
      <c r="T266" s="1">
        <v>24</v>
      </c>
      <c r="U266" s="21">
        <f t="shared" si="198"/>
        <v>92.307692307692307</v>
      </c>
      <c r="V266" s="1">
        <v>31</v>
      </c>
      <c r="W266" s="21">
        <f t="shared" si="199"/>
        <v>93.939393939393938</v>
      </c>
      <c r="X266" s="1">
        <v>18</v>
      </c>
      <c r="Y266" s="21">
        <f>X266/(27-9)*100</f>
        <v>100</v>
      </c>
      <c r="Z266" s="21">
        <v>6</v>
      </c>
      <c r="AA266" s="21">
        <f>Z266/(34-28)*100</f>
        <v>100</v>
      </c>
      <c r="AB266" s="21">
        <v>34</v>
      </c>
      <c r="AC266" s="21">
        <f t="shared" si="200"/>
        <v>97.142857142857139</v>
      </c>
      <c r="AD266" s="21">
        <v>27</v>
      </c>
      <c r="AE266" s="21">
        <f t="shared" si="201"/>
        <v>100</v>
      </c>
      <c r="AF266" s="21">
        <v>32</v>
      </c>
      <c r="AG266" s="21">
        <f>AF266/(35-1)*100</f>
        <v>94.117647058823522</v>
      </c>
      <c r="AH266" s="21" t="s">
        <v>456</v>
      </c>
      <c r="AI266" s="21"/>
      <c r="AJ266" s="21"/>
      <c r="AK266" s="21"/>
      <c r="AL266" s="21"/>
      <c r="AM266" s="21"/>
      <c r="AN266" s="21"/>
      <c r="AO266" s="21"/>
      <c r="AP266" s="21"/>
      <c r="AQ266" s="21"/>
      <c r="AR266" s="21"/>
      <c r="AS266" s="26"/>
      <c r="AT266" s="21">
        <f t="shared" si="193"/>
        <v>93.939393939393938</v>
      </c>
      <c r="AU266" s="143"/>
      <c r="AV266" s="22"/>
      <c r="AW266" s="49"/>
      <c r="AX266" s="14"/>
      <c r="BA266" s="15"/>
      <c r="BC266" s="37"/>
    </row>
    <row r="267" spans="1:55" s="16" customFormat="1" ht="16.5" customHeight="1" x14ac:dyDescent="0.2">
      <c r="A267" s="50">
        <v>6</v>
      </c>
      <c r="B267" s="36">
        <v>18104021</v>
      </c>
      <c r="C267" s="19" t="s">
        <v>276</v>
      </c>
      <c r="D267" s="1">
        <v>25</v>
      </c>
      <c r="E267" s="1">
        <f>D267/(33-8)*100</f>
        <v>100</v>
      </c>
      <c r="F267" s="1">
        <v>10</v>
      </c>
      <c r="G267" s="21">
        <f>F267/(33-23)*100</f>
        <v>100</v>
      </c>
      <c r="H267" s="1">
        <v>26</v>
      </c>
      <c r="I267" s="21">
        <f t="shared" si="195"/>
        <v>100</v>
      </c>
      <c r="J267" s="1">
        <v>34</v>
      </c>
      <c r="K267" s="21">
        <f t="shared" si="196"/>
        <v>100</v>
      </c>
      <c r="L267" s="1">
        <v>29</v>
      </c>
      <c r="M267" s="21">
        <f t="shared" si="203"/>
        <v>100</v>
      </c>
      <c r="N267" s="1">
        <v>27</v>
      </c>
      <c r="O267" s="21">
        <f t="shared" si="205"/>
        <v>100</v>
      </c>
      <c r="P267" s="1">
        <v>5</v>
      </c>
      <c r="Q267" s="21">
        <f>P267/(34-29)*100</f>
        <v>100</v>
      </c>
      <c r="R267" s="1">
        <v>19</v>
      </c>
      <c r="S267" s="21">
        <f>R267/(34-15)*100</f>
        <v>100</v>
      </c>
      <c r="T267" s="1">
        <v>25</v>
      </c>
      <c r="U267" s="21">
        <f t="shared" si="198"/>
        <v>96.15384615384616</v>
      </c>
      <c r="V267" s="1">
        <v>30</v>
      </c>
      <c r="W267" s="21">
        <f t="shared" si="199"/>
        <v>90.909090909090907</v>
      </c>
      <c r="X267" s="1">
        <v>10</v>
      </c>
      <c r="Y267" s="21">
        <f>X267/(27-17)*100</f>
        <v>100</v>
      </c>
      <c r="Z267" s="21">
        <v>18</v>
      </c>
      <c r="AA267" s="21">
        <f>Z267/(34-12)*100</f>
        <v>81.818181818181827</v>
      </c>
      <c r="AB267" s="21">
        <v>32</v>
      </c>
      <c r="AC267" s="21">
        <f t="shared" si="200"/>
        <v>91.428571428571431</v>
      </c>
      <c r="AD267" s="21">
        <v>27</v>
      </c>
      <c r="AE267" s="21">
        <f t="shared" si="201"/>
        <v>100</v>
      </c>
      <c r="AF267" s="21">
        <v>15</v>
      </c>
      <c r="AG267" s="21">
        <f>AF267/(35-17)*100</f>
        <v>83.333333333333343</v>
      </c>
      <c r="AH267" s="21">
        <v>13</v>
      </c>
      <c r="AI267" s="21">
        <f>AH267/(25-12)*100</f>
        <v>100</v>
      </c>
      <c r="AJ267" s="21"/>
      <c r="AK267" s="21"/>
      <c r="AL267" s="21"/>
      <c r="AM267" s="21"/>
      <c r="AN267" s="21"/>
      <c r="AO267" s="21"/>
      <c r="AP267" s="21"/>
      <c r="AQ267" s="21"/>
      <c r="AR267" s="21"/>
      <c r="AS267" s="26"/>
      <c r="AT267" s="21">
        <f t="shared" si="193"/>
        <v>90.909090909090907</v>
      </c>
      <c r="AU267" s="143"/>
      <c r="AV267" s="22"/>
      <c r="AW267" s="49"/>
      <c r="AX267" s="14"/>
      <c r="BA267" s="15"/>
      <c r="BC267" s="37"/>
    </row>
    <row r="268" spans="1:55" s="16" customFormat="1" ht="16.5" customHeight="1" x14ac:dyDescent="0.2">
      <c r="A268" s="50">
        <v>7</v>
      </c>
      <c r="B268" s="71">
        <v>18104002</v>
      </c>
      <c r="C268" s="19" t="s">
        <v>277</v>
      </c>
      <c r="D268" s="1" t="s">
        <v>456</v>
      </c>
      <c r="E268" s="1"/>
      <c r="F268" s="1">
        <v>29</v>
      </c>
      <c r="G268" s="21">
        <f>F268/(33-2)*100</f>
        <v>93.548387096774192</v>
      </c>
      <c r="H268" s="1">
        <v>24</v>
      </c>
      <c r="I268" s="21">
        <f>H268/(26-2)*100</f>
        <v>100</v>
      </c>
      <c r="J268" s="1">
        <v>34</v>
      </c>
      <c r="K268" s="21">
        <f t="shared" si="196"/>
        <v>100</v>
      </c>
      <c r="L268" s="1">
        <v>16</v>
      </c>
      <c r="M268" s="21">
        <f>L268/(29-13)*100</f>
        <v>100</v>
      </c>
      <c r="N268" s="1">
        <v>14</v>
      </c>
      <c r="O268" s="21">
        <f>N268/(27-13)*100</f>
        <v>100</v>
      </c>
      <c r="P268" s="1">
        <v>31</v>
      </c>
      <c r="Q268" s="21">
        <f t="shared" si="191"/>
        <v>91.17647058823529</v>
      </c>
      <c r="R268" s="1">
        <v>34</v>
      </c>
      <c r="S268" s="21">
        <f t="shared" si="197"/>
        <v>100</v>
      </c>
      <c r="T268" s="1">
        <v>19</v>
      </c>
      <c r="U268" s="21">
        <f>T268/(26-3)*100</f>
        <v>82.608695652173907</v>
      </c>
      <c r="V268" s="1">
        <v>24</v>
      </c>
      <c r="W268" s="21">
        <f t="shared" si="199"/>
        <v>72.727272727272734</v>
      </c>
      <c r="X268" s="1">
        <v>11</v>
      </c>
      <c r="Y268" s="21">
        <f t="shared" si="192"/>
        <v>40.74074074074074</v>
      </c>
      <c r="Z268" s="21">
        <v>9</v>
      </c>
      <c r="AA268" s="21">
        <f>Z268/(34-25)*100</f>
        <v>100</v>
      </c>
      <c r="AB268" s="21">
        <v>31</v>
      </c>
      <c r="AC268" s="21">
        <f>AB268/(35-2)*100</f>
        <v>93.939393939393938</v>
      </c>
      <c r="AD268" s="21">
        <v>17</v>
      </c>
      <c r="AE268" s="21">
        <f t="shared" si="201"/>
        <v>62.962962962962962</v>
      </c>
      <c r="AF268" s="21">
        <v>28</v>
      </c>
      <c r="AG268" s="21">
        <f>AF268/(35-7)*100</f>
        <v>100</v>
      </c>
      <c r="AH268" s="21" t="s">
        <v>456</v>
      </c>
      <c r="AI268" s="21"/>
      <c r="AJ268" s="21"/>
      <c r="AK268" s="21"/>
      <c r="AL268" s="21"/>
      <c r="AM268" s="21"/>
      <c r="AN268" s="21"/>
      <c r="AO268" s="21"/>
      <c r="AP268" s="21"/>
      <c r="AQ268" s="21"/>
      <c r="AR268" s="21"/>
      <c r="AS268" s="26"/>
      <c r="AT268" s="21">
        <f t="shared" ref="AT268:AT272" si="207">AVERAGE(Q268,S268,U268,W268,Y268,AA268,AC268,AE268,AG268,AI268,AK268,AM268,AO268,AQ268,AS268,O268,M268,K268,I268,G268,E268)</f>
        <v>88.407423121968122</v>
      </c>
      <c r="AU268" s="143"/>
      <c r="AV268" s="22"/>
      <c r="AW268" s="49"/>
      <c r="AX268" s="14"/>
      <c r="AY268" s="37"/>
      <c r="BA268" s="15"/>
      <c r="BC268" s="37"/>
    </row>
    <row r="269" spans="1:55" s="16" customFormat="1" ht="16.5" customHeight="1" x14ac:dyDescent="0.2">
      <c r="A269" s="50">
        <v>8</v>
      </c>
      <c r="B269" s="71">
        <v>18104005</v>
      </c>
      <c r="C269" s="69" t="s">
        <v>278</v>
      </c>
      <c r="D269" s="1">
        <v>35</v>
      </c>
      <c r="E269" s="1">
        <f>D269/35*100</f>
        <v>100</v>
      </c>
      <c r="F269" s="1">
        <v>16</v>
      </c>
      <c r="G269" s="21">
        <f>F269/(33-17)*100</f>
        <v>100</v>
      </c>
      <c r="H269" s="1">
        <v>14</v>
      </c>
      <c r="I269" s="21">
        <f>H269/(26-12)*100</f>
        <v>100</v>
      </c>
      <c r="J269" s="1">
        <v>34</v>
      </c>
      <c r="K269" s="21">
        <f t="shared" si="196"/>
        <v>100</v>
      </c>
      <c r="L269" s="1">
        <f>28+1</f>
        <v>29</v>
      </c>
      <c r="M269" s="21">
        <f t="shared" si="203"/>
        <v>100</v>
      </c>
      <c r="N269" s="1">
        <v>21</v>
      </c>
      <c r="O269" s="21">
        <f>N269/(27-4)*100</f>
        <v>91.304347826086953</v>
      </c>
      <c r="P269" s="1" t="s">
        <v>456</v>
      </c>
      <c r="Q269" s="21"/>
      <c r="R269" s="1">
        <f>14+1</f>
        <v>15</v>
      </c>
      <c r="S269" s="21">
        <f>R269/(34-17)*100</f>
        <v>88.235294117647058</v>
      </c>
      <c r="T269" s="1">
        <v>22</v>
      </c>
      <c r="U269" s="21">
        <f t="shared" si="198"/>
        <v>84.615384615384613</v>
      </c>
      <c r="V269" s="1">
        <v>24</v>
      </c>
      <c r="W269" s="21">
        <f t="shared" si="199"/>
        <v>72.727272727272734</v>
      </c>
      <c r="X269" s="1" t="s">
        <v>456</v>
      </c>
      <c r="Y269" s="21"/>
      <c r="Z269" s="21">
        <v>17</v>
      </c>
      <c r="AA269" s="21">
        <f>Z269/(34-11)*100</f>
        <v>73.91304347826086</v>
      </c>
      <c r="AB269" s="21">
        <v>29</v>
      </c>
      <c r="AC269" s="21">
        <f>AB269/(35-2)*100</f>
        <v>87.878787878787875</v>
      </c>
      <c r="AD269" s="21">
        <v>11</v>
      </c>
      <c r="AE269" s="21">
        <f>AD269/(27-15)*100</f>
        <v>91.666666666666657</v>
      </c>
      <c r="AF269" s="21">
        <v>16</v>
      </c>
      <c r="AG269" s="21">
        <f>AF269/(35-10)*100</f>
        <v>64</v>
      </c>
      <c r="AH269" s="21"/>
      <c r="AI269" s="21"/>
      <c r="AJ269" s="21"/>
      <c r="AK269" s="21"/>
      <c r="AL269" s="21"/>
      <c r="AM269" s="21"/>
      <c r="AN269" s="21"/>
      <c r="AO269" s="21"/>
      <c r="AP269" s="21"/>
      <c r="AQ269" s="21"/>
      <c r="AR269" s="21"/>
      <c r="AS269" s="26"/>
      <c r="AT269" s="21">
        <f t="shared" si="207"/>
        <v>88.795445946931295</v>
      </c>
      <c r="AU269" s="143"/>
      <c r="AV269" s="22"/>
      <c r="AW269" s="49"/>
      <c r="AX269" s="14"/>
      <c r="BA269" s="15"/>
      <c r="BC269" s="37"/>
    </row>
    <row r="270" spans="1:55" s="16" customFormat="1" ht="16.5" customHeight="1" x14ac:dyDescent="0.2">
      <c r="A270" s="50">
        <v>9</v>
      </c>
      <c r="B270" s="71">
        <v>18108022</v>
      </c>
      <c r="C270" s="19" t="s">
        <v>279</v>
      </c>
      <c r="D270" s="1">
        <v>33</v>
      </c>
      <c r="E270" s="1">
        <f t="shared" si="194"/>
        <v>100</v>
      </c>
      <c r="F270" s="1">
        <v>33</v>
      </c>
      <c r="G270" s="21">
        <f t="shared" si="177"/>
        <v>100</v>
      </c>
      <c r="H270" s="1">
        <v>26</v>
      </c>
      <c r="I270" s="21">
        <f t="shared" si="195"/>
        <v>100</v>
      </c>
      <c r="J270" s="1">
        <v>14</v>
      </c>
      <c r="K270" s="21">
        <f>J270/(34-19)*100</f>
        <v>93.333333333333329</v>
      </c>
      <c r="L270" s="1">
        <v>16</v>
      </c>
      <c r="M270" s="21">
        <f>L270/(29-13)*100</f>
        <v>100</v>
      </c>
      <c r="N270" s="1">
        <v>27</v>
      </c>
      <c r="O270" s="21">
        <f t="shared" si="205"/>
        <v>100</v>
      </c>
      <c r="P270" s="1">
        <v>33</v>
      </c>
      <c r="Q270" s="21">
        <f t="shared" si="191"/>
        <v>97.058823529411768</v>
      </c>
      <c r="R270" s="1">
        <v>13</v>
      </c>
      <c r="S270" s="21">
        <f>R270/(34-20)*100</f>
        <v>92.857142857142861</v>
      </c>
      <c r="T270" s="1">
        <v>15</v>
      </c>
      <c r="U270" s="21">
        <f>T270/(26-10)*100</f>
        <v>93.75</v>
      </c>
      <c r="V270" s="1">
        <v>31</v>
      </c>
      <c r="W270" s="21">
        <f t="shared" si="199"/>
        <v>93.939393939393938</v>
      </c>
      <c r="X270" s="1">
        <v>27</v>
      </c>
      <c r="Y270" s="21">
        <f t="shared" si="192"/>
        <v>100</v>
      </c>
      <c r="Z270" s="21">
        <v>19</v>
      </c>
      <c r="AA270" s="21">
        <f>Z270/(34-14)*100</f>
        <v>95</v>
      </c>
      <c r="AB270" s="21">
        <v>7</v>
      </c>
      <c r="AC270" s="21">
        <f>AB270/(35-28)*100</f>
        <v>100</v>
      </c>
      <c r="AD270" s="21">
        <v>27</v>
      </c>
      <c r="AE270" s="21">
        <f t="shared" si="201"/>
        <v>100</v>
      </c>
      <c r="AF270" s="21">
        <v>34</v>
      </c>
      <c r="AG270" s="21">
        <f t="shared" si="202"/>
        <v>97.142857142857139</v>
      </c>
      <c r="AH270" s="21">
        <v>12</v>
      </c>
      <c r="AI270" s="21">
        <f>AH270/(25-13)*100</f>
        <v>100</v>
      </c>
      <c r="AJ270" s="21"/>
      <c r="AK270" s="21"/>
      <c r="AL270" s="21"/>
      <c r="AM270" s="21"/>
      <c r="AN270" s="21"/>
      <c r="AO270" s="21"/>
      <c r="AP270" s="21"/>
      <c r="AQ270" s="21"/>
      <c r="AR270" s="21"/>
      <c r="AS270" s="26"/>
      <c r="AT270" s="21">
        <f t="shared" si="207"/>
        <v>97.692596925133685</v>
      </c>
      <c r="AU270" s="143"/>
      <c r="AV270" s="22"/>
      <c r="AW270" s="49"/>
      <c r="AX270" s="14"/>
      <c r="BA270" s="15"/>
      <c r="BC270" s="37"/>
    </row>
    <row r="271" spans="1:55" s="16" customFormat="1" ht="16.5" customHeight="1" x14ac:dyDescent="0.2">
      <c r="A271" s="50">
        <v>10</v>
      </c>
      <c r="B271" s="71">
        <v>18101057</v>
      </c>
      <c r="C271" s="19" t="s">
        <v>280</v>
      </c>
      <c r="D271" s="1">
        <v>33</v>
      </c>
      <c r="E271" s="1">
        <f t="shared" si="194"/>
        <v>100</v>
      </c>
      <c r="F271" s="1">
        <v>33</v>
      </c>
      <c r="G271" s="21">
        <f t="shared" si="177"/>
        <v>100</v>
      </c>
      <c r="H271" s="1">
        <v>21</v>
      </c>
      <c r="I271" s="21">
        <f t="shared" si="195"/>
        <v>80.769230769230774</v>
      </c>
      <c r="J271" s="1">
        <v>29</v>
      </c>
      <c r="K271" s="21">
        <f>J271/(34-5)*100</f>
        <v>100</v>
      </c>
      <c r="L271" s="1">
        <v>12</v>
      </c>
      <c r="M271" s="21">
        <f t="shared" si="203"/>
        <v>41.379310344827587</v>
      </c>
      <c r="N271" s="1">
        <v>24</v>
      </c>
      <c r="O271" s="21">
        <f t="shared" si="205"/>
        <v>88.888888888888886</v>
      </c>
      <c r="P271" s="1">
        <v>30</v>
      </c>
      <c r="Q271" s="21">
        <f t="shared" si="191"/>
        <v>88.235294117647058</v>
      </c>
      <c r="R271" s="1">
        <v>12</v>
      </c>
      <c r="S271" s="21">
        <f>R271/(34-20)*100</f>
        <v>85.714285714285708</v>
      </c>
      <c r="T271" s="1">
        <v>17</v>
      </c>
      <c r="U271" s="21">
        <f>T271/(26-5)*100</f>
        <v>80.952380952380949</v>
      </c>
      <c r="V271" s="1">
        <v>18</v>
      </c>
      <c r="W271" s="21">
        <f>V271/(33-8)*100</f>
        <v>72</v>
      </c>
      <c r="X271" s="1">
        <v>25</v>
      </c>
      <c r="Y271" s="21">
        <f t="shared" si="192"/>
        <v>92.592592592592595</v>
      </c>
      <c r="Z271" s="21">
        <v>5</v>
      </c>
      <c r="AA271" s="21">
        <f>Z271/(34-29)*100</f>
        <v>100</v>
      </c>
      <c r="AB271" s="21">
        <v>29</v>
      </c>
      <c r="AC271" s="21">
        <f>AB271/(35-6)*100</f>
        <v>100</v>
      </c>
      <c r="AD271" s="21">
        <v>23</v>
      </c>
      <c r="AE271" s="21">
        <f t="shared" si="201"/>
        <v>85.18518518518519</v>
      </c>
      <c r="AF271" s="21">
        <v>24</v>
      </c>
      <c r="AG271" s="21">
        <f>AF271/(35-9)*100</f>
        <v>92.307692307692307</v>
      </c>
      <c r="AH271" s="21" t="s">
        <v>452</v>
      </c>
      <c r="AI271" s="21"/>
      <c r="AJ271" s="21"/>
      <c r="AK271" s="21"/>
      <c r="AL271" s="21"/>
      <c r="AM271" s="21"/>
      <c r="AN271" s="21"/>
      <c r="AO271" s="21"/>
      <c r="AP271" s="21"/>
      <c r="AQ271" s="21"/>
      <c r="AR271" s="21"/>
      <c r="AS271" s="26"/>
      <c r="AT271" s="21">
        <f t="shared" si="207"/>
        <v>87.201657391515397</v>
      </c>
      <c r="AU271" s="143"/>
      <c r="AV271" s="22"/>
      <c r="AW271" s="49"/>
      <c r="AX271" s="14"/>
      <c r="BA271" s="15"/>
      <c r="BC271" s="37"/>
    </row>
    <row r="272" spans="1:55" s="16" customFormat="1" ht="16.5" customHeight="1" x14ac:dyDescent="0.2">
      <c r="A272" s="50">
        <v>11</v>
      </c>
      <c r="B272" s="71">
        <v>18108012</v>
      </c>
      <c r="C272" s="19" t="s">
        <v>281</v>
      </c>
      <c r="D272" s="1">
        <v>35</v>
      </c>
      <c r="E272" s="1">
        <f>D272/35*100</f>
        <v>100</v>
      </c>
      <c r="F272" s="1">
        <v>5</v>
      </c>
      <c r="G272" s="21">
        <f>F272/(33-28)*100</f>
        <v>100</v>
      </c>
      <c r="H272" s="1">
        <v>26</v>
      </c>
      <c r="I272" s="21">
        <f t="shared" si="195"/>
        <v>100</v>
      </c>
      <c r="J272" s="1">
        <v>32</v>
      </c>
      <c r="K272" s="21">
        <f>J272/34*100</f>
        <v>94.117647058823522</v>
      </c>
      <c r="L272" s="1">
        <v>29</v>
      </c>
      <c r="M272" s="21">
        <f t="shared" si="203"/>
        <v>100</v>
      </c>
      <c r="N272" s="1">
        <v>5</v>
      </c>
      <c r="O272" s="21">
        <f>N272/(27-18)*100</f>
        <v>55.555555555555557</v>
      </c>
      <c r="P272" s="1">
        <v>34</v>
      </c>
      <c r="Q272" s="21">
        <f t="shared" si="191"/>
        <v>100</v>
      </c>
      <c r="R272" s="1">
        <v>31</v>
      </c>
      <c r="S272" s="21">
        <f t="shared" si="197"/>
        <v>91.17647058823529</v>
      </c>
      <c r="T272" s="1">
        <v>26</v>
      </c>
      <c r="U272" s="21">
        <f t="shared" si="198"/>
        <v>100</v>
      </c>
      <c r="V272" s="1">
        <v>4</v>
      </c>
      <c r="W272" s="21">
        <f>V272/(33-29)*100</f>
        <v>100</v>
      </c>
      <c r="X272" s="1">
        <v>28</v>
      </c>
      <c r="Y272" s="21">
        <f>X272/28*100</f>
        <v>100</v>
      </c>
      <c r="Z272" s="21">
        <v>31</v>
      </c>
      <c r="AA272" s="21">
        <f t="shared" si="204"/>
        <v>91.17647058823529</v>
      </c>
      <c r="AB272" s="21">
        <v>29</v>
      </c>
      <c r="AC272" s="21">
        <f t="shared" si="200"/>
        <v>82.857142857142861</v>
      </c>
      <c r="AD272" s="21">
        <v>9</v>
      </c>
      <c r="AE272" s="21">
        <f>AD272/(27-14)*100</f>
        <v>69.230769230769226</v>
      </c>
      <c r="AF272" s="21">
        <v>12</v>
      </c>
      <c r="AG272" s="21">
        <f>AF272/(35-22)*100</f>
        <v>92.307692307692307</v>
      </c>
      <c r="AH272" s="21">
        <v>25</v>
      </c>
      <c r="AI272" s="21">
        <f t="shared" si="206"/>
        <v>100</v>
      </c>
      <c r="AJ272" s="21"/>
      <c r="AK272" s="21"/>
      <c r="AL272" s="21"/>
      <c r="AM272" s="21"/>
      <c r="AN272" s="21"/>
      <c r="AO272" s="21"/>
      <c r="AP272" s="21"/>
      <c r="AQ272" s="21"/>
      <c r="AR272" s="21"/>
      <c r="AS272" s="26"/>
      <c r="AT272" s="21">
        <f t="shared" si="207"/>
        <v>92.276359261653369</v>
      </c>
      <c r="AU272" s="143"/>
      <c r="AV272" s="22"/>
      <c r="AW272" s="49"/>
      <c r="AX272" s="14"/>
      <c r="BA272" s="15"/>
      <c r="BC272" s="37"/>
    </row>
    <row r="273" spans="1:55" s="109" customFormat="1" ht="16.5" customHeight="1" x14ac:dyDescent="0.2">
      <c r="A273" s="99">
        <v>12</v>
      </c>
      <c r="B273" s="100">
        <v>18101094</v>
      </c>
      <c r="C273" s="101" t="s">
        <v>282</v>
      </c>
      <c r="D273" s="102">
        <v>16</v>
      </c>
      <c r="E273" s="102">
        <f>D273/(33-17)*100</f>
        <v>100</v>
      </c>
      <c r="F273" s="102">
        <v>31</v>
      </c>
      <c r="G273" s="103">
        <f t="shared" si="177"/>
        <v>93.939393939393938</v>
      </c>
      <c r="H273" s="102">
        <v>26</v>
      </c>
      <c r="I273" s="103">
        <f t="shared" si="195"/>
        <v>100</v>
      </c>
      <c r="J273" s="102">
        <v>27</v>
      </c>
      <c r="K273" s="103">
        <f>J273/34*100</f>
        <v>79.411764705882348</v>
      </c>
      <c r="L273" s="102">
        <v>23</v>
      </c>
      <c r="M273" s="103">
        <f t="shared" si="203"/>
        <v>79.310344827586206</v>
      </c>
      <c r="N273" s="102" t="s">
        <v>456</v>
      </c>
      <c r="O273" s="103"/>
      <c r="P273" s="102">
        <v>20</v>
      </c>
      <c r="Q273" s="103">
        <f>P273/(34-9)*100</f>
        <v>80</v>
      </c>
      <c r="R273" s="102">
        <v>29</v>
      </c>
      <c r="S273" s="103">
        <f t="shared" si="197"/>
        <v>85.294117647058826</v>
      </c>
      <c r="T273" s="102">
        <v>14</v>
      </c>
      <c r="U273" s="103">
        <f t="shared" si="198"/>
        <v>53.846153846153847</v>
      </c>
      <c r="V273" s="102">
        <v>0</v>
      </c>
      <c r="W273" s="103">
        <f t="shared" si="199"/>
        <v>0</v>
      </c>
      <c r="X273" s="102"/>
      <c r="Y273" s="103"/>
      <c r="Z273" s="103"/>
      <c r="AA273" s="103"/>
      <c r="AB273" s="138"/>
      <c r="AC273" s="138"/>
      <c r="AD273" s="138"/>
      <c r="AE273" s="138"/>
      <c r="AF273" s="103"/>
      <c r="AG273" s="103"/>
      <c r="AH273" s="103"/>
      <c r="AI273" s="103"/>
      <c r="AJ273" s="103"/>
      <c r="AK273" s="103"/>
      <c r="AL273" s="103"/>
      <c r="AM273" s="103"/>
      <c r="AN273" s="103"/>
      <c r="AO273" s="103"/>
      <c r="AP273" s="103"/>
      <c r="AQ273" s="103"/>
      <c r="AR273" s="103"/>
      <c r="AS273" s="153"/>
      <c r="AT273" s="103"/>
      <c r="AU273" s="146"/>
      <c r="AV273" s="106"/>
      <c r="AW273" s="107"/>
      <c r="AX273" s="108"/>
      <c r="BA273" s="110"/>
      <c r="BC273" s="111"/>
    </row>
    <row r="274" spans="1:55" s="16" customFormat="1" ht="16.5" customHeight="1" x14ac:dyDescent="0.2">
      <c r="A274" s="50">
        <v>13</v>
      </c>
      <c r="B274" s="71">
        <v>18101187</v>
      </c>
      <c r="C274" s="19" t="s">
        <v>283</v>
      </c>
      <c r="D274" s="1">
        <v>33</v>
      </c>
      <c r="E274" s="1">
        <f t="shared" si="194"/>
        <v>100</v>
      </c>
      <c r="F274" s="1">
        <v>33</v>
      </c>
      <c r="G274" s="21">
        <f t="shared" si="177"/>
        <v>100</v>
      </c>
      <c r="H274" s="1">
        <v>25</v>
      </c>
      <c r="I274" s="21">
        <f t="shared" si="195"/>
        <v>96.15384615384616</v>
      </c>
      <c r="J274" s="1">
        <v>1</v>
      </c>
      <c r="K274" s="21">
        <f>J274/(34-33)*100</f>
        <v>100</v>
      </c>
      <c r="L274" s="1">
        <v>26</v>
      </c>
      <c r="M274" s="21">
        <f>L274/(29-3)*100</f>
        <v>100</v>
      </c>
      <c r="N274" s="1">
        <v>25</v>
      </c>
      <c r="O274" s="21">
        <f t="shared" si="205"/>
        <v>92.592592592592595</v>
      </c>
      <c r="P274" s="1">
        <v>33</v>
      </c>
      <c r="Q274" s="21">
        <f t="shared" si="191"/>
        <v>97.058823529411768</v>
      </c>
      <c r="R274" s="1">
        <v>5</v>
      </c>
      <c r="S274" s="21">
        <f>R274/(34-29)*100</f>
        <v>100</v>
      </c>
      <c r="T274" s="1">
        <v>17</v>
      </c>
      <c r="U274" s="21">
        <f>T274/(26-9)*100</f>
        <v>100</v>
      </c>
      <c r="V274" s="1">
        <v>27</v>
      </c>
      <c r="W274" s="21">
        <f>V274/(33-4)*100</f>
        <v>93.103448275862064</v>
      </c>
      <c r="X274" s="1">
        <v>6</v>
      </c>
      <c r="Y274" s="21">
        <f>X274/(27-21)*100</f>
        <v>100</v>
      </c>
      <c r="Z274" s="21">
        <v>32</v>
      </c>
      <c r="AA274" s="21">
        <f t="shared" si="204"/>
        <v>94.117647058823522</v>
      </c>
      <c r="AB274" s="21">
        <v>20</v>
      </c>
      <c r="AC274" s="21">
        <f t="shared" ref="AC274:AC281" si="208">AB274/35*100</f>
        <v>57.142857142857139</v>
      </c>
      <c r="AD274" s="21">
        <v>15</v>
      </c>
      <c r="AE274" s="21">
        <f>AD274/(27-9)*100</f>
        <v>83.333333333333343</v>
      </c>
      <c r="AF274" s="21">
        <v>1</v>
      </c>
      <c r="AG274" s="21">
        <f>AF274/(35-34)*100</f>
        <v>100</v>
      </c>
      <c r="AH274" s="21">
        <v>25</v>
      </c>
      <c r="AI274" s="21">
        <f t="shared" ref="AI274:AI281" si="209">AH274/25*100</f>
        <v>100</v>
      </c>
      <c r="AJ274" s="21"/>
      <c r="AK274" s="21"/>
      <c r="AL274" s="21"/>
      <c r="AM274" s="21"/>
      <c r="AN274" s="21"/>
      <c r="AO274" s="21"/>
      <c r="AP274" s="21"/>
      <c r="AQ274" s="21"/>
      <c r="AR274" s="21"/>
      <c r="AS274" s="26"/>
      <c r="AT274" s="21">
        <f t="shared" ref="AT274:AT281" si="210">AVERAGE(Q274,S274,U274,W274,Y274,AA274,AC274,AE274,AG274,AI274,AK274,AM274,AO274,AQ274,AS274,O274,M274,K274,I274,G274,E274)</f>
        <v>94.593909255420414</v>
      </c>
      <c r="AU274" s="143"/>
      <c r="AV274" s="22"/>
      <c r="AW274" s="49"/>
      <c r="AX274" s="14"/>
      <c r="BA274" s="15"/>
      <c r="BC274" s="37"/>
    </row>
    <row r="275" spans="1:55" s="16" customFormat="1" ht="16.5" customHeight="1" x14ac:dyDescent="0.2">
      <c r="A275" s="50">
        <v>14</v>
      </c>
      <c r="B275" s="71">
        <v>18101021</v>
      </c>
      <c r="C275" s="19" t="s">
        <v>284</v>
      </c>
      <c r="D275" s="1">
        <v>33</v>
      </c>
      <c r="E275" s="1">
        <f t="shared" si="194"/>
        <v>100</v>
      </c>
      <c r="F275" s="1">
        <v>33</v>
      </c>
      <c r="G275" s="21">
        <f t="shared" si="177"/>
        <v>100</v>
      </c>
      <c r="H275" s="1">
        <v>25</v>
      </c>
      <c r="I275" s="21">
        <f t="shared" si="195"/>
        <v>96.15384615384616</v>
      </c>
      <c r="J275" s="1">
        <v>6</v>
      </c>
      <c r="K275" s="21">
        <f>J275/(34-28)*100</f>
        <v>100</v>
      </c>
      <c r="L275" s="1">
        <v>28</v>
      </c>
      <c r="M275" s="21">
        <f t="shared" si="203"/>
        <v>96.551724137931032</v>
      </c>
      <c r="N275" s="1">
        <v>23</v>
      </c>
      <c r="O275" s="21">
        <f t="shared" si="205"/>
        <v>85.18518518518519</v>
      </c>
      <c r="P275" s="1">
        <f>31+1</f>
        <v>32</v>
      </c>
      <c r="Q275" s="21">
        <f t="shared" si="191"/>
        <v>94.117647058823522</v>
      </c>
      <c r="R275" s="1" t="s">
        <v>456</v>
      </c>
      <c r="S275" s="21"/>
      <c r="T275" s="1">
        <v>15</v>
      </c>
      <c r="U275" s="21">
        <f>T275/(26-8)*100</f>
        <v>83.333333333333343</v>
      </c>
      <c r="V275" s="1">
        <v>24</v>
      </c>
      <c r="W275" s="21">
        <f t="shared" si="199"/>
        <v>72.727272727272734</v>
      </c>
      <c r="X275" s="1">
        <v>19</v>
      </c>
      <c r="Y275" s="21">
        <f t="shared" si="192"/>
        <v>70.370370370370367</v>
      </c>
      <c r="Z275" s="21">
        <v>6</v>
      </c>
      <c r="AA275" s="21">
        <f>Z275/(34-24)*100</f>
        <v>60</v>
      </c>
      <c r="AB275" s="21">
        <v>7</v>
      </c>
      <c r="AC275" s="21">
        <f>AB275/(35-26)*100</f>
        <v>77.777777777777786</v>
      </c>
      <c r="AD275" s="21">
        <v>9</v>
      </c>
      <c r="AE275" s="21">
        <f>AD275/(27-18)*100</f>
        <v>100</v>
      </c>
      <c r="AF275" s="21">
        <v>22</v>
      </c>
      <c r="AG275" s="21">
        <f t="shared" ref="AG275:AG280" si="211">AF275/35*100</f>
        <v>62.857142857142854</v>
      </c>
      <c r="AH275" s="21">
        <v>8</v>
      </c>
      <c r="AI275" s="21">
        <f>AH275/(25-16)*100</f>
        <v>88.888888888888886</v>
      </c>
      <c r="AJ275" s="21"/>
      <c r="AK275" s="21"/>
      <c r="AL275" s="21"/>
      <c r="AM275" s="21"/>
      <c r="AN275" s="21"/>
      <c r="AO275" s="21"/>
      <c r="AP275" s="21"/>
      <c r="AQ275" s="21"/>
      <c r="AR275" s="21"/>
      <c r="AS275" s="26"/>
      <c r="AT275" s="21">
        <f t="shared" si="210"/>
        <v>85.86421256603812</v>
      </c>
      <c r="AU275" s="143"/>
      <c r="AV275" s="22"/>
      <c r="AW275" s="49"/>
      <c r="AX275" s="14"/>
      <c r="BA275" s="15"/>
      <c r="BC275" s="37"/>
    </row>
    <row r="276" spans="1:55" s="16" customFormat="1" ht="16.5" customHeight="1" x14ac:dyDescent="0.2">
      <c r="A276" s="50">
        <v>15</v>
      </c>
      <c r="B276" s="71">
        <v>18103017</v>
      </c>
      <c r="C276" s="69" t="s">
        <v>285</v>
      </c>
      <c r="D276" s="1">
        <v>35</v>
      </c>
      <c r="E276" s="1">
        <f>D276/35*100</f>
        <v>100</v>
      </c>
      <c r="F276" s="1">
        <v>26</v>
      </c>
      <c r="G276" s="21">
        <f t="shared" si="177"/>
        <v>78.787878787878782</v>
      </c>
      <c r="H276" s="1" t="s">
        <v>456</v>
      </c>
      <c r="I276" s="21"/>
      <c r="J276" s="1">
        <v>19</v>
      </c>
      <c r="K276" s="21">
        <f>J276/(34-15)*100</f>
        <v>100</v>
      </c>
      <c r="L276" s="1">
        <v>16</v>
      </c>
      <c r="M276" s="21">
        <f>L276/(29-12)*100</f>
        <v>94.117647058823522</v>
      </c>
      <c r="N276" s="1">
        <v>9</v>
      </c>
      <c r="O276" s="21">
        <f t="shared" si="205"/>
        <v>33.333333333333329</v>
      </c>
      <c r="P276" s="1">
        <v>29</v>
      </c>
      <c r="Q276" s="21">
        <f t="shared" si="191"/>
        <v>85.294117647058826</v>
      </c>
      <c r="R276" s="1">
        <v>26</v>
      </c>
      <c r="S276" s="21">
        <f t="shared" si="197"/>
        <v>76.470588235294116</v>
      </c>
      <c r="T276" s="1">
        <v>16</v>
      </c>
      <c r="U276" s="21">
        <f>T276/(26-8)*100</f>
        <v>88.888888888888886</v>
      </c>
      <c r="V276" s="1" t="s">
        <v>456</v>
      </c>
      <c r="W276" s="21"/>
      <c r="X276" s="1">
        <v>17</v>
      </c>
      <c r="Y276" s="21">
        <f>X276/(27-9)*100</f>
        <v>94.444444444444443</v>
      </c>
      <c r="Z276" s="21">
        <v>28</v>
      </c>
      <c r="AA276" s="21">
        <f t="shared" si="204"/>
        <v>82.35294117647058</v>
      </c>
      <c r="AB276" s="21">
        <v>30</v>
      </c>
      <c r="AC276" s="21">
        <f t="shared" si="208"/>
        <v>85.714285714285708</v>
      </c>
      <c r="AD276" s="21">
        <v>6</v>
      </c>
      <c r="AE276" s="21">
        <f>AD276/(27-14)*100</f>
        <v>46.153846153846153</v>
      </c>
      <c r="AF276" s="21" t="s">
        <v>456</v>
      </c>
      <c r="AG276" s="21"/>
      <c r="AH276" s="21">
        <v>25</v>
      </c>
      <c r="AI276" s="21">
        <f t="shared" si="209"/>
        <v>100</v>
      </c>
      <c r="AJ276" s="21"/>
      <c r="AK276" s="21"/>
      <c r="AL276" s="21"/>
      <c r="AM276" s="21"/>
      <c r="AN276" s="21"/>
      <c r="AO276" s="21"/>
      <c r="AP276" s="21"/>
      <c r="AQ276" s="21"/>
      <c r="AR276" s="21"/>
      <c r="AS276" s="26"/>
      <c r="AT276" s="21">
        <f t="shared" si="210"/>
        <v>81.965997803101871</v>
      </c>
      <c r="AU276" s="143"/>
      <c r="AV276" s="22"/>
      <c r="AW276" s="49"/>
      <c r="AX276" s="14"/>
      <c r="BA276" s="15"/>
      <c r="BC276" s="37"/>
    </row>
    <row r="277" spans="1:55" s="16" customFormat="1" ht="16.5" customHeight="1" x14ac:dyDescent="0.2">
      <c r="A277" s="50">
        <v>16</v>
      </c>
      <c r="B277" s="71">
        <v>18102024</v>
      </c>
      <c r="C277" s="69" t="s">
        <v>286</v>
      </c>
      <c r="D277" s="1" t="s">
        <v>456</v>
      </c>
      <c r="E277" s="1"/>
      <c r="F277" s="1">
        <v>5</v>
      </c>
      <c r="G277" s="21">
        <f>F277/(33-28)*100</f>
        <v>100</v>
      </c>
      <c r="H277" s="1">
        <v>26</v>
      </c>
      <c r="I277" s="21">
        <f t="shared" si="195"/>
        <v>100</v>
      </c>
      <c r="J277" s="1">
        <v>18</v>
      </c>
      <c r="K277" s="21">
        <f>J277/(34-14)*100</f>
        <v>90</v>
      </c>
      <c r="L277" s="1" t="s">
        <v>456</v>
      </c>
      <c r="M277" s="21"/>
      <c r="N277" s="1">
        <v>16</v>
      </c>
      <c r="O277" s="21">
        <f>N277/(27-11)*100</f>
        <v>100</v>
      </c>
      <c r="P277" s="1">
        <v>32</v>
      </c>
      <c r="Q277" s="21">
        <f t="shared" si="191"/>
        <v>94.117647058823522</v>
      </c>
      <c r="R277" s="1">
        <v>12</v>
      </c>
      <c r="S277" s="21">
        <f>R277/(34-20)*100</f>
        <v>85.714285714285708</v>
      </c>
      <c r="T277" s="1" t="s">
        <v>452</v>
      </c>
      <c r="U277" s="21"/>
      <c r="V277" s="1">
        <v>13</v>
      </c>
      <c r="W277" s="21">
        <f>V277/(33-2)*100</f>
        <v>41.935483870967744</v>
      </c>
      <c r="X277" s="1">
        <v>20</v>
      </c>
      <c r="Y277" s="21">
        <f t="shared" si="192"/>
        <v>74.074074074074076</v>
      </c>
      <c r="Z277" s="21">
        <v>13</v>
      </c>
      <c r="AA277" s="21">
        <f>Z277/(34-21)*100</f>
        <v>100</v>
      </c>
      <c r="AB277" s="21" t="s">
        <v>456</v>
      </c>
      <c r="AC277" s="21"/>
      <c r="AD277" s="21">
        <v>9</v>
      </c>
      <c r="AE277" s="21">
        <f>AD277/(27-18)*100</f>
        <v>100</v>
      </c>
      <c r="AF277" s="21">
        <v>21</v>
      </c>
      <c r="AG277" s="21">
        <f>AF277/(35-7)*100</f>
        <v>75</v>
      </c>
      <c r="AH277" s="21">
        <v>2</v>
      </c>
      <c r="AI277" s="21">
        <f>AH277/(25-21)*100</f>
        <v>50</v>
      </c>
      <c r="AJ277" s="21"/>
      <c r="AK277" s="21"/>
      <c r="AL277" s="21"/>
      <c r="AM277" s="21"/>
      <c r="AN277" s="21"/>
      <c r="AO277" s="21"/>
      <c r="AP277" s="21"/>
      <c r="AQ277" s="21"/>
      <c r="AR277" s="21"/>
      <c r="AS277" s="26"/>
      <c r="AT277" s="21">
        <f t="shared" si="210"/>
        <v>84.236790893179247</v>
      </c>
      <c r="AU277" s="143"/>
      <c r="AV277" s="22"/>
      <c r="AW277" s="49"/>
      <c r="AX277" s="14"/>
      <c r="BA277" s="15"/>
      <c r="BC277" s="37"/>
    </row>
    <row r="278" spans="1:55" s="16" customFormat="1" ht="16.5" customHeight="1" x14ac:dyDescent="0.2">
      <c r="A278" s="50">
        <v>17</v>
      </c>
      <c r="B278" s="71">
        <v>18103009</v>
      </c>
      <c r="C278" s="69" t="s">
        <v>287</v>
      </c>
      <c r="D278" s="1">
        <v>35</v>
      </c>
      <c r="E278" s="1">
        <f>D278/35*100</f>
        <v>100</v>
      </c>
      <c r="F278" s="1">
        <v>33</v>
      </c>
      <c r="G278" s="21">
        <f t="shared" si="177"/>
        <v>100</v>
      </c>
      <c r="H278" s="1">
        <v>8</v>
      </c>
      <c r="I278" s="21">
        <f>H278/(26-18)*100</f>
        <v>100</v>
      </c>
      <c r="J278" s="1">
        <v>27</v>
      </c>
      <c r="K278" s="21">
        <f>J278/(34-7)*100</f>
        <v>100</v>
      </c>
      <c r="L278" s="1">
        <v>29</v>
      </c>
      <c r="M278" s="21">
        <f t="shared" si="203"/>
        <v>100</v>
      </c>
      <c r="N278" s="1">
        <v>27</v>
      </c>
      <c r="O278" s="21">
        <f t="shared" si="205"/>
        <v>100</v>
      </c>
      <c r="P278" s="1">
        <v>30</v>
      </c>
      <c r="Q278" s="21">
        <f>P278/(34-3)*100</f>
        <v>96.774193548387103</v>
      </c>
      <c r="R278" s="1">
        <v>7</v>
      </c>
      <c r="S278" s="21">
        <f>R278/(34-27)*100</f>
        <v>100</v>
      </c>
      <c r="T278" s="1">
        <f>22+2</f>
        <v>24</v>
      </c>
      <c r="U278" s="21">
        <f t="shared" si="198"/>
        <v>92.307692307692307</v>
      </c>
      <c r="V278" s="1">
        <v>31</v>
      </c>
      <c r="W278" s="21">
        <f t="shared" si="199"/>
        <v>93.939393939393938</v>
      </c>
      <c r="X278" s="1">
        <v>19</v>
      </c>
      <c r="Y278" s="21">
        <f t="shared" si="192"/>
        <v>70.370370370370367</v>
      </c>
      <c r="Z278" s="21">
        <v>6</v>
      </c>
      <c r="AA278" s="21">
        <f>Z278/(34-27)*100</f>
        <v>85.714285714285708</v>
      </c>
      <c r="AB278" s="21">
        <v>32</v>
      </c>
      <c r="AC278" s="21">
        <f t="shared" si="208"/>
        <v>91.428571428571431</v>
      </c>
      <c r="AD278" s="21">
        <v>27</v>
      </c>
      <c r="AE278" s="21">
        <f t="shared" ref="AE278:AE279" si="212">AD278/27*100</f>
        <v>100</v>
      </c>
      <c r="AF278" s="21">
        <v>32</v>
      </c>
      <c r="AG278" s="21">
        <f t="shared" si="211"/>
        <v>91.428571428571431</v>
      </c>
      <c r="AH278" s="21">
        <v>6</v>
      </c>
      <c r="AI278" s="21">
        <f>AH278/(25-19)*100</f>
        <v>100</v>
      </c>
      <c r="AJ278" s="21"/>
      <c r="AK278" s="21"/>
      <c r="AL278" s="21"/>
      <c r="AM278" s="21"/>
      <c r="AN278" s="21"/>
      <c r="AO278" s="21"/>
      <c r="AP278" s="21"/>
      <c r="AQ278" s="21"/>
      <c r="AR278" s="21"/>
      <c r="AS278" s="26"/>
      <c r="AT278" s="21">
        <f t="shared" si="210"/>
        <v>95.12269242107952</v>
      </c>
      <c r="AU278" s="143"/>
      <c r="AV278" s="22"/>
      <c r="AW278" s="49"/>
      <c r="AX278" s="14"/>
      <c r="BA278" s="15"/>
      <c r="BC278" s="37"/>
    </row>
    <row r="279" spans="1:55" s="16" customFormat="1" ht="16.5" customHeight="1" x14ac:dyDescent="0.2">
      <c r="A279" s="50">
        <v>18</v>
      </c>
      <c r="B279" s="71">
        <v>18102061</v>
      </c>
      <c r="C279" s="69" t="s">
        <v>288</v>
      </c>
      <c r="D279" s="1">
        <v>33</v>
      </c>
      <c r="E279" s="1">
        <f t="shared" si="194"/>
        <v>100</v>
      </c>
      <c r="F279" s="1">
        <v>17</v>
      </c>
      <c r="G279" s="21">
        <f>F279/(33-16)*100</f>
        <v>100</v>
      </c>
      <c r="H279" s="1">
        <v>26</v>
      </c>
      <c r="I279" s="21">
        <f t="shared" si="195"/>
        <v>100</v>
      </c>
      <c r="J279" s="1">
        <v>34</v>
      </c>
      <c r="K279" s="21">
        <f>J279/34*100</f>
        <v>100</v>
      </c>
      <c r="L279" s="1">
        <v>29</v>
      </c>
      <c r="M279" s="21">
        <f t="shared" si="203"/>
        <v>100</v>
      </c>
      <c r="N279" s="1">
        <v>5</v>
      </c>
      <c r="O279" s="21">
        <f>N279/(27-22)*100</f>
        <v>100</v>
      </c>
      <c r="P279" s="1">
        <v>29</v>
      </c>
      <c r="Q279" s="21">
        <f t="shared" si="191"/>
        <v>85.294117647058826</v>
      </c>
      <c r="R279" s="1">
        <v>30</v>
      </c>
      <c r="S279" s="21">
        <f>R279/(34-3)*100</f>
        <v>96.774193548387103</v>
      </c>
      <c r="T279" s="1">
        <v>24</v>
      </c>
      <c r="U279" s="21">
        <f t="shared" si="198"/>
        <v>92.307692307692307</v>
      </c>
      <c r="V279" s="1">
        <v>8</v>
      </c>
      <c r="W279" s="21">
        <f>V279/(33-19)*100</f>
        <v>57.142857142857139</v>
      </c>
      <c r="X279" s="1">
        <v>18</v>
      </c>
      <c r="Y279" s="21">
        <f>X279/(27-9)*100</f>
        <v>100</v>
      </c>
      <c r="Z279" s="21">
        <v>34</v>
      </c>
      <c r="AA279" s="21">
        <f t="shared" si="204"/>
        <v>100</v>
      </c>
      <c r="AB279" s="21">
        <v>34</v>
      </c>
      <c r="AC279" s="21">
        <f t="shared" si="208"/>
        <v>97.142857142857139</v>
      </c>
      <c r="AD279" s="21">
        <v>19</v>
      </c>
      <c r="AE279" s="21">
        <f t="shared" si="212"/>
        <v>70.370370370370367</v>
      </c>
      <c r="AF279" s="21">
        <v>10</v>
      </c>
      <c r="AG279" s="21">
        <f>AF279/(35-23)*100</f>
        <v>83.333333333333343</v>
      </c>
      <c r="AH279" s="21">
        <v>25</v>
      </c>
      <c r="AI279" s="21">
        <f t="shared" si="209"/>
        <v>100</v>
      </c>
      <c r="AJ279" s="21"/>
      <c r="AK279" s="21"/>
      <c r="AL279" s="21"/>
      <c r="AM279" s="21"/>
      <c r="AN279" s="21"/>
      <c r="AO279" s="21"/>
      <c r="AP279" s="21"/>
      <c r="AQ279" s="21"/>
      <c r="AR279" s="21"/>
      <c r="AS279" s="26"/>
      <c r="AT279" s="21">
        <f t="shared" si="210"/>
        <v>92.647838843284759</v>
      </c>
      <c r="AU279" s="143"/>
      <c r="AV279" s="22"/>
      <c r="AW279" s="49"/>
      <c r="AX279" s="14"/>
      <c r="BA279" s="15"/>
      <c r="BC279" s="37"/>
    </row>
    <row r="280" spans="1:55" s="16" customFormat="1" ht="16.5" customHeight="1" x14ac:dyDescent="0.2">
      <c r="A280" s="50">
        <v>19</v>
      </c>
      <c r="B280" s="71">
        <v>18101008</v>
      </c>
      <c r="C280" s="69" t="s">
        <v>289</v>
      </c>
      <c r="D280" s="1">
        <v>33</v>
      </c>
      <c r="E280" s="1">
        <f t="shared" si="194"/>
        <v>100</v>
      </c>
      <c r="F280" s="1">
        <v>32</v>
      </c>
      <c r="G280" s="21">
        <f t="shared" si="177"/>
        <v>96.969696969696969</v>
      </c>
      <c r="H280" s="1">
        <v>14</v>
      </c>
      <c r="I280" s="21">
        <f>H280/(26-12)*100</f>
        <v>100</v>
      </c>
      <c r="J280" s="1">
        <v>34</v>
      </c>
      <c r="K280" s="21">
        <f>J280/34*100</f>
        <v>100</v>
      </c>
      <c r="L280" s="1" t="s">
        <v>456</v>
      </c>
      <c r="M280" s="21"/>
      <c r="N280" s="1">
        <v>22</v>
      </c>
      <c r="O280" s="21">
        <f>N280/(27-5)*100</f>
        <v>100</v>
      </c>
      <c r="P280" s="1">
        <v>30</v>
      </c>
      <c r="Q280" s="21">
        <f t="shared" si="191"/>
        <v>88.235294117647058</v>
      </c>
      <c r="R280" s="1">
        <v>34</v>
      </c>
      <c r="S280" s="21">
        <f t="shared" si="197"/>
        <v>100</v>
      </c>
      <c r="T280" s="1">
        <v>4</v>
      </c>
      <c r="U280" s="21">
        <f>T280/(26-19)*100</f>
        <v>57.142857142857139</v>
      </c>
      <c r="V280" s="1">
        <v>13</v>
      </c>
      <c r="W280" s="21">
        <f>V280/(33-20)*100</f>
        <v>100</v>
      </c>
      <c r="X280" s="1">
        <v>22</v>
      </c>
      <c r="Y280" s="21">
        <f t="shared" si="192"/>
        <v>81.481481481481481</v>
      </c>
      <c r="Z280" s="21">
        <v>32</v>
      </c>
      <c r="AA280" s="21">
        <f t="shared" si="204"/>
        <v>94.117647058823522</v>
      </c>
      <c r="AB280" s="21">
        <v>5</v>
      </c>
      <c r="AC280" s="21">
        <f>AB280/(35-29)*100</f>
        <v>83.333333333333343</v>
      </c>
      <c r="AD280" s="21">
        <v>12</v>
      </c>
      <c r="AE280" s="21">
        <f>AD280/(27-15)*100</f>
        <v>100</v>
      </c>
      <c r="AF280" s="21">
        <v>32</v>
      </c>
      <c r="AG280" s="21">
        <f t="shared" si="211"/>
        <v>91.428571428571431</v>
      </c>
      <c r="AH280" s="21">
        <v>25</v>
      </c>
      <c r="AI280" s="21">
        <f t="shared" si="209"/>
        <v>100</v>
      </c>
      <c r="AJ280" s="21"/>
      <c r="AK280" s="21"/>
      <c r="AL280" s="21"/>
      <c r="AM280" s="21"/>
      <c r="AN280" s="21"/>
      <c r="AO280" s="21"/>
      <c r="AP280" s="21"/>
      <c r="AQ280" s="21"/>
      <c r="AR280" s="21"/>
      <c r="AS280" s="26"/>
      <c r="AT280" s="21">
        <f t="shared" si="210"/>
        <v>92.847258768827402</v>
      </c>
      <c r="AU280" s="143"/>
      <c r="AV280" s="22"/>
      <c r="AW280" s="49"/>
      <c r="AX280" s="14"/>
      <c r="BA280" s="15"/>
      <c r="BC280" s="37"/>
    </row>
    <row r="281" spans="1:55" s="16" customFormat="1" ht="16.5" customHeight="1" x14ac:dyDescent="0.2">
      <c r="A281" s="50">
        <v>20</v>
      </c>
      <c r="B281" s="71">
        <v>18103003</v>
      </c>
      <c r="C281" s="69" t="s">
        <v>290</v>
      </c>
      <c r="D281" s="1">
        <v>33</v>
      </c>
      <c r="E281" s="1">
        <f t="shared" si="194"/>
        <v>100</v>
      </c>
      <c r="F281" s="1">
        <v>33</v>
      </c>
      <c r="G281" s="21">
        <f t="shared" si="177"/>
        <v>100</v>
      </c>
      <c r="H281" s="1">
        <v>26</v>
      </c>
      <c r="I281" s="21">
        <f t="shared" si="195"/>
        <v>100</v>
      </c>
      <c r="J281" s="1">
        <v>1</v>
      </c>
      <c r="K281" s="21">
        <f>J281/(34-32)*100</f>
        <v>50</v>
      </c>
      <c r="L281" s="1">
        <f>19+7</f>
        <v>26</v>
      </c>
      <c r="M281" s="21">
        <f>L281/(29-2)*100</f>
        <v>96.296296296296291</v>
      </c>
      <c r="N281" s="1">
        <f>24+1</f>
        <v>25</v>
      </c>
      <c r="O281" s="21">
        <f t="shared" si="205"/>
        <v>92.592592592592595</v>
      </c>
      <c r="P281" s="1">
        <v>4</v>
      </c>
      <c r="Q281" s="21">
        <f>P281/(34-30)*100</f>
        <v>100</v>
      </c>
      <c r="R281" s="1">
        <v>28</v>
      </c>
      <c r="S281" s="21">
        <f t="shared" si="197"/>
        <v>82.35294117647058</v>
      </c>
      <c r="T281" s="1">
        <v>22</v>
      </c>
      <c r="U281" s="21">
        <f t="shared" si="198"/>
        <v>84.615384615384613</v>
      </c>
      <c r="V281" s="1">
        <v>8</v>
      </c>
      <c r="W281" s="21">
        <f>V281/(33-22)*100</f>
        <v>72.727272727272734</v>
      </c>
      <c r="X281" s="1">
        <v>11</v>
      </c>
      <c r="Y281" s="21">
        <f>X281/(27-13)*100</f>
        <v>78.571428571428569</v>
      </c>
      <c r="Z281" s="21">
        <v>17</v>
      </c>
      <c r="AA281" s="21">
        <f>Z281/(34-7)*100</f>
        <v>62.962962962962962</v>
      </c>
      <c r="AB281" s="21">
        <v>32</v>
      </c>
      <c r="AC281" s="21">
        <f t="shared" si="208"/>
        <v>91.428571428571431</v>
      </c>
      <c r="AD281" s="21">
        <v>6</v>
      </c>
      <c r="AE281" s="21">
        <f>AD281/(27-19)*100</f>
        <v>75</v>
      </c>
      <c r="AF281" s="21">
        <v>20</v>
      </c>
      <c r="AG281" s="21">
        <f>AF281/(35-13)*100</f>
        <v>90.909090909090907</v>
      </c>
      <c r="AH281" s="21">
        <v>25</v>
      </c>
      <c r="AI281" s="21">
        <f t="shared" si="209"/>
        <v>100</v>
      </c>
      <c r="AJ281" s="21"/>
      <c r="AK281" s="21"/>
      <c r="AL281" s="21"/>
      <c r="AM281" s="21"/>
      <c r="AN281" s="21"/>
      <c r="AO281" s="21"/>
      <c r="AP281" s="21"/>
      <c r="AQ281" s="21"/>
      <c r="AR281" s="21"/>
      <c r="AS281" s="26"/>
      <c r="AT281" s="21">
        <f t="shared" si="210"/>
        <v>86.09103383000442</v>
      </c>
      <c r="AU281" s="143"/>
      <c r="AV281" s="22"/>
      <c r="AW281" s="49"/>
      <c r="AX281" s="14"/>
      <c r="BA281" s="15"/>
      <c r="BC281" s="37"/>
    </row>
    <row r="282" spans="1:55" s="16" customFormat="1" ht="16.5" customHeight="1" x14ac:dyDescent="0.2">
      <c r="A282" s="54"/>
      <c r="B282" s="74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116"/>
      <c r="N282" s="41"/>
      <c r="O282" s="127"/>
      <c r="P282" s="40"/>
      <c r="Q282" s="127"/>
      <c r="R282" s="41"/>
      <c r="S282" s="116"/>
      <c r="T282" s="40"/>
      <c r="U282" s="127"/>
      <c r="V282" s="40"/>
      <c r="W282" s="127"/>
      <c r="X282" s="40"/>
      <c r="Y282" s="127"/>
      <c r="Z282" s="116"/>
      <c r="AA282" s="116"/>
      <c r="AB282" s="116"/>
      <c r="AC282" s="116"/>
      <c r="AD282" s="116"/>
      <c r="AE282" s="116"/>
      <c r="AF282" s="127"/>
      <c r="AG282" s="127"/>
      <c r="AH282" s="127"/>
      <c r="AI282" s="127"/>
      <c r="AJ282" s="127"/>
      <c r="AK282" s="127"/>
      <c r="AL282" s="127"/>
      <c r="AM282" s="127"/>
      <c r="AN282" s="127"/>
      <c r="AO282" s="127"/>
      <c r="AP282" s="127"/>
      <c r="AQ282" s="127"/>
      <c r="AR282" s="127"/>
      <c r="AS282" s="127"/>
      <c r="AT282" s="127"/>
      <c r="AU282" s="143"/>
      <c r="AV282" s="22"/>
      <c r="AW282" s="49"/>
      <c r="AX282" s="14"/>
      <c r="BA282" s="15"/>
      <c r="BC282" s="37"/>
    </row>
    <row r="283" spans="1:55" s="16" customFormat="1" ht="16.5" customHeight="1" x14ac:dyDescent="0.2">
      <c r="A283" s="54"/>
      <c r="B283" s="74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116"/>
      <c r="N283" s="41"/>
      <c r="O283" s="127"/>
      <c r="P283" s="40"/>
      <c r="Q283" s="127"/>
      <c r="R283" s="41"/>
      <c r="S283" s="116"/>
      <c r="T283" s="40"/>
      <c r="U283" s="127"/>
      <c r="V283" s="40"/>
      <c r="W283" s="127"/>
      <c r="X283" s="40"/>
      <c r="Y283" s="127"/>
      <c r="Z283" s="116"/>
      <c r="AA283" s="116"/>
      <c r="AB283" s="116"/>
      <c r="AC283" s="116"/>
      <c r="AD283" s="116"/>
      <c r="AE283" s="116"/>
      <c r="AF283" s="127"/>
      <c r="AG283" s="127"/>
      <c r="AH283" s="127"/>
      <c r="AI283" s="127"/>
      <c r="AJ283" s="127"/>
      <c r="AK283" s="127"/>
      <c r="AL283" s="127"/>
      <c r="AM283" s="127"/>
      <c r="AN283" s="127"/>
      <c r="AO283" s="127"/>
      <c r="AP283" s="127"/>
      <c r="AQ283" s="127"/>
      <c r="AR283" s="127"/>
      <c r="AS283" s="127"/>
      <c r="AT283" s="127"/>
      <c r="AU283" s="143"/>
      <c r="AV283" s="22"/>
      <c r="AW283" s="49"/>
      <c r="AX283" s="14"/>
      <c r="BA283" s="15"/>
      <c r="BC283" s="37"/>
    </row>
    <row r="284" spans="1:55" s="16" customFormat="1" ht="16.5" customHeight="1" x14ac:dyDescent="0.2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87"/>
      <c r="N284" s="54"/>
      <c r="O284" s="87"/>
      <c r="P284" s="54"/>
      <c r="Q284" s="87"/>
      <c r="R284" s="54"/>
      <c r="S284" s="87"/>
      <c r="T284" s="54"/>
      <c r="U284" s="87"/>
      <c r="V284" s="54"/>
      <c r="W284" s="87"/>
      <c r="X284" s="54"/>
      <c r="Y284" s="87"/>
      <c r="Z284" s="87"/>
      <c r="AA284" s="87"/>
      <c r="AB284" s="87"/>
      <c r="AC284" s="87"/>
      <c r="AD284" s="87"/>
      <c r="AE284" s="87"/>
      <c r="AF284" s="87"/>
      <c r="AG284" s="87"/>
      <c r="AH284" s="87"/>
      <c r="AI284" s="87"/>
      <c r="AJ284" s="87"/>
      <c r="AK284" s="87"/>
      <c r="AL284" s="87"/>
      <c r="AM284" s="87"/>
      <c r="AN284" s="87"/>
      <c r="AO284" s="87"/>
      <c r="AP284" s="87"/>
      <c r="AQ284" s="87"/>
      <c r="AR284" s="85"/>
      <c r="AS284" s="85"/>
      <c r="AT284" s="85"/>
      <c r="AU284" s="87"/>
      <c r="AV284" s="55"/>
      <c r="AW284" s="49"/>
      <c r="AX284" s="14"/>
      <c r="BA284" s="15"/>
      <c r="BC284" s="37"/>
    </row>
    <row r="285" spans="1:55" s="16" customFormat="1" ht="16.5" customHeight="1" x14ac:dyDescent="0.2">
      <c r="A285" s="50">
        <v>1</v>
      </c>
      <c r="B285" s="71">
        <v>18101070</v>
      </c>
      <c r="C285" s="69" t="s">
        <v>291</v>
      </c>
      <c r="D285" s="1">
        <v>35</v>
      </c>
      <c r="E285" s="1">
        <f t="shared" ref="E285:E305" si="213">D285/35*100</f>
        <v>100</v>
      </c>
      <c r="F285" s="1">
        <v>33</v>
      </c>
      <c r="G285" s="21">
        <f t="shared" ref="G285:G306" si="214">F285/33*100</f>
        <v>100</v>
      </c>
      <c r="H285" s="1">
        <v>23</v>
      </c>
      <c r="I285" s="21">
        <f t="shared" ref="I285:I306" si="215">H285/26*100</f>
        <v>88.461538461538453</v>
      </c>
      <c r="J285" s="1" t="s">
        <v>456</v>
      </c>
      <c r="K285" s="21"/>
      <c r="L285" s="1">
        <v>16</v>
      </c>
      <c r="M285" s="21">
        <f t="shared" ref="M285:M305" si="216">L285/29*100</f>
        <v>55.172413793103445</v>
      </c>
      <c r="N285" s="1">
        <v>26</v>
      </c>
      <c r="O285" s="21">
        <f t="shared" ref="O285:O305" si="217">N285/27*100</f>
        <v>96.296296296296291</v>
      </c>
      <c r="P285" s="1">
        <v>32</v>
      </c>
      <c r="Q285" s="21">
        <f t="shared" ref="Q285:Q306" si="218">P285/34*100</f>
        <v>94.117647058823522</v>
      </c>
      <c r="R285" s="1">
        <v>31</v>
      </c>
      <c r="S285" s="21">
        <f t="shared" ref="S285:S306" si="219">R285/34*100</f>
        <v>91.17647058823529</v>
      </c>
      <c r="T285" s="1">
        <v>13</v>
      </c>
      <c r="U285" s="21">
        <f>T285/(26-9)*100</f>
        <v>76.470588235294116</v>
      </c>
      <c r="V285" s="1">
        <v>12</v>
      </c>
      <c r="W285" s="21">
        <f>V285/(33-16)*100</f>
        <v>70.588235294117652</v>
      </c>
      <c r="X285" s="1">
        <v>25</v>
      </c>
      <c r="Y285" s="21">
        <f t="shared" ref="Y285:Y305" si="220">X285/27*100</f>
        <v>92.592592592592595</v>
      </c>
      <c r="Z285" s="21">
        <v>29</v>
      </c>
      <c r="AA285" s="21">
        <f t="shared" ref="AA285:AA303" si="221">Z285/34*100</f>
        <v>85.294117647058826</v>
      </c>
      <c r="AB285" s="21" t="s">
        <v>456</v>
      </c>
      <c r="AC285" s="21"/>
      <c r="AD285" s="21">
        <v>12</v>
      </c>
      <c r="AE285" s="21">
        <f>AD285/27*100</f>
        <v>44.444444444444443</v>
      </c>
      <c r="AF285" s="21">
        <v>24</v>
      </c>
      <c r="AG285" s="21">
        <f t="shared" ref="AG285:AG306" si="222">AF285/35*100</f>
        <v>68.571428571428569</v>
      </c>
      <c r="AH285" s="21">
        <v>21</v>
      </c>
      <c r="AI285" s="21">
        <f t="shared" ref="AI285:AI305" si="223">AH285/25*100</f>
        <v>84</v>
      </c>
      <c r="AJ285" s="21"/>
      <c r="AK285" s="21"/>
      <c r="AL285" s="21"/>
      <c r="AM285" s="21"/>
      <c r="AN285" s="21"/>
      <c r="AO285" s="21"/>
      <c r="AP285" s="21"/>
      <c r="AQ285" s="21"/>
      <c r="AR285" s="21"/>
      <c r="AS285" s="26"/>
      <c r="AT285" s="21">
        <f t="shared" ref="AT285:AT306" si="224">AVERAGE(Q285,S285,U285,W285,Y285,AA285,AC285,AE285,AG285,AI285,AK285,AM285,AO285,AQ285,AS285,O285,M285,K285,I285,G285,E285)</f>
        <v>81.941840927352374</v>
      </c>
      <c r="AU285" s="149" t="s">
        <v>30</v>
      </c>
      <c r="AV285" s="22"/>
      <c r="AW285" s="49"/>
      <c r="AX285" s="14"/>
      <c r="BA285" s="15"/>
      <c r="BC285" s="37"/>
    </row>
    <row r="286" spans="1:55" s="16" customFormat="1" ht="16.5" customHeight="1" x14ac:dyDescent="0.2">
      <c r="A286" s="50">
        <v>2</v>
      </c>
      <c r="B286" s="71">
        <v>18108002</v>
      </c>
      <c r="C286" s="69" t="s">
        <v>292</v>
      </c>
      <c r="D286" s="1">
        <v>35</v>
      </c>
      <c r="E286" s="1">
        <f t="shared" si="213"/>
        <v>100</v>
      </c>
      <c r="F286" s="1">
        <v>33</v>
      </c>
      <c r="G286" s="21">
        <f t="shared" si="214"/>
        <v>100</v>
      </c>
      <c r="H286" s="1">
        <v>23</v>
      </c>
      <c r="I286" s="21">
        <f>H286/(26-3)*100</f>
        <v>100</v>
      </c>
      <c r="J286" s="1" t="s">
        <v>456</v>
      </c>
      <c r="K286" s="21"/>
      <c r="L286" s="1">
        <v>28</v>
      </c>
      <c r="M286" s="21">
        <f t="shared" si="216"/>
        <v>96.551724137931032</v>
      </c>
      <c r="N286" s="1">
        <v>27</v>
      </c>
      <c r="O286" s="21">
        <f t="shared" si="217"/>
        <v>100</v>
      </c>
      <c r="P286" s="1">
        <v>32</v>
      </c>
      <c r="Q286" s="21">
        <f t="shared" si="218"/>
        <v>94.117647058823522</v>
      </c>
      <c r="R286" s="1">
        <v>33</v>
      </c>
      <c r="S286" s="21">
        <f t="shared" si="219"/>
        <v>97.058823529411768</v>
      </c>
      <c r="T286" s="1">
        <v>1</v>
      </c>
      <c r="U286" s="21">
        <f>T286/(26-19)*100</f>
        <v>14.285714285714285</v>
      </c>
      <c r="V286" s="1">
        <v>30</v>
      </c>
      <c r="W286" s="21">
        <f t="shared" ref="W286:W305" si="225">V286/33*100</f>
        <v>90.909090909090907</v>
      </c>
      <c r="X286" s="1">
        <v>26</v>
      </c>
      <c r="Y286" s="21">
        <f t="shared" si="220"/>
        <v>96.296296296296291</v>
      </c>
      <c r="Z286" s="21">
        <v>29</v>
      </c>
      <c r="AA286" s="21">
        <f t="shared" si="221"/>
        <v>85.294117647058826</v>
      </c>
      <c r="AB286" s="21">
        <v>33</v>
      </c>
      <c r="AC286" s="21">
        <f t="shared" ref="AC286:AC306" si="226">AB286/35*100</f>
        <v>94.285714285714278</v>
      </c>
      <c r="AD286" s="21">
        <v>20</v>
      </c>
      <c r="AE286" s="21">
        <f t="shared" ref="AE286:AE306" si="227">AD286/27*100</f>
        <v>74.074074074074076</v>
      </c>
      <c r="AF286" s="21">
        <v>27</v>
      </c>
      <c r="AG286" s="21">
        <f t="shared" si="222"/>
        <v>77.142857142857153</v>
      </c>
      <c r="AH286" s="21">
        <v>17</v>
      </c>
      <c r="AI286" s="21">
        <f>AH286/(25-7)*100</f>
        <v>94.444444444444443</v>
      </c>
      <c r="AJ286" s="21"/>
      <c r="AK286" s="21"/>
      <c r="AL286" s="21"/>
      <c r="AM286" s="21"/>
      <c r="AN286" s="21"/>
      <c r="AO286" s="21"/>
      <c r="AP286" s="21"/>
      <c r="AQ286" s="21"/>
      <c r="AR286" s="21"/>
      <c r="AS286" s="26"/>
      <c r="AT286" s="21">
        <f t="shared" si="224"/>
        <v>87.630700254094435</v>
      </c>
      <c r="AU286" s="143"/>
      <c r="AV286" s="22"/>
      <c r="AW286" s="49"/>
      <c r="AX286" s="14"/>
      <c r="BA286" s="15"/>
      <c r="BC286" s="37"/>
    </row>
    <row r="287" spans="1:55" s="16" customFormat="1" ht="16.5" customHeight="1" x14ac:dyDescent="0.2">
      <c r="A287" s="50">
        <v>3</v>
      </c>
      <c r="B287" s="71">
        <v>18101085</v>
      </c>
      <c r="C287" s="69" t="s">
        <v>293</v>
      </c>
      <c r="D287" s="1">
        <v>35</v>
      </c>
      <c r="E287" s="1">
        <f t="shared" si="213"/>
        <v>100</v>
      </c>
      <c r="F287" s="1">
        <v>33</v>
      </c>
      <c r="G287" s="21">
        <f t="shared" si="214"/>
        <v>100</v>
      </c>
      <c r="H287" s="1">
        <v>8</v>
      </c>
      <c r="I287" s="21">
        <f>H287/(26-18)*100</f>
        <v>100</v>
      </c>
      <c r="J287" s="1">
        <v>23</v>
      </c>
      <c r="K287" s="21">
        <f>J287/34*100</f>
        <v>67.64705882352942</v>
      </c>
      <c r="L287" s="1">
        <v>28</v>
      </c>
      <c r="M287" s="21">
        <f t="shared" si="216"/>
        <v>96.551724137931032</v>
      </c>
      <c r="N287" s="1">
        <v>27</v>
      </c>
      <c r="O287" s="21">
        <f t="shared" si="217"/>
        <v>100</v>
      </c>
      <c r="P287" s="1">
        <v>2</v>
      </c>
      <c r="Q287" s="21">
        <f>P287/(34-30)*100</f>
        <v>50</v>
      </c>
      <c r="R287" s="1">
        <v>33</v>
      </c>
      <c r="S287" s="21">
        <f t="shared" si="219"/>
        <v>97.058823529411768</v>
      </c>
      <c r="T287" s="1">
        <v>25</v>
      </c>
      <c r="U287" s="21">
        <f t="shared" ref="U287:U306" si="228">T287/26*100</f>
        <v>96.15384615384616</v>
      </c>
      <c r="V287" s="1">
        <v>27</v>
      </c>
      <c r="W287" s="21">
        <f>V287/(33-4)*100</f>
        <v>93.103448275862064</v>
      </c>
      <c r="X287" s="1" t="s">
        <v>456</v>
      </c>
      <c r="Y287" s="21"/>
      <c r="Z287" s="21">
        <v>28</v>
      </c>
      <c r="AA287" s="21">
        <f>Z287/(34-1)*100</f>
        <v>84.848484848484844</v>
      </c>
      <c r="AB287" s="21">
        <v>33</v>
      </c>
      <c r="AC287" s="21">
        <f t="shared" si="226"/>
        <v>94.285714285714278</v>
      </c>
      <c r="AD287" s="21">
        <v>20</v>
      </c>
      <c r="AE287" s="21">
        <f>AD287/(27-5)*100</f>
        <v>90.909090909090907</v>
      </c>
      <c r="AF287" s="21">
        <v>5</v>
      </c>
      <c r="AG287" s="21">
        <f>AF287/(35-30)*100</f>
        <v>100</v>
      </c>
      <c r="AH287" s="21">
        <v>25</v>
      </c>
      <c r="AI287" s="21">
        <f t="shared" si="223"/>
        <v>100</v>
      </c>
      <c r="AJ287" s="21"/>
      <c r="AK287" s="21"/>
      <c r="AL287" s="21"/>
      <c r="AM287" s="21"/>
      <c r="AN287" s="21"/>
      <c r="AO287" s="21"/>
      <c r="AP287" s="21"/>
      <c r="AQ287" s="21"/>
      <c r="AR287" s="21"/>
      <c r="AS287" s="26"/>
      <c r="AT287" s="21">
        <f t="shared" si="224"/>
        <v>91.370546064258036</v>
      </c>
      <c r="AU287" s="143"/>
      <c r="AV287" s="22"/>
      <c r="AW287" s="49"/>
      <c r="AX287" s="14"/>
      <c r="BA287" s="15"/>
      <c r="BC287" s="37"/>
    </row>
    <row r="288" spans="1:55" s="16" customFormat="1" ht="16.5" customHeight="1" x14ac:dyDescent="0.2">
      <c r="A288" s="50">
        <v>4</v>
      </c>
      <c r="B288" s="71">
        <v>18101122</v>
      </c>
      <c r="C288" s="69" t="s">
        <v>294</v>
      </c>
      <c r="D288" s="1">
        <v>35</v>
      </c>
      <c r="E288" s="1">
        <f t="shared" si="213"/>
        <v>100</v>
      </c>
      <c r="F288" s="1">
        <v>33</v>
      </c>
      <c r="G288" s="21">
        <f t="shared" si="214"/>
        <v>100</v>
      </c>
      <c r="H288" s="1">
        <v>8</v>
      </c>
      <c r="I288" s="21">
        <f>H288/(26-18)*100</f>
        <v>100</v>
      </c>
      <c r="J288" s="1">
        <v>19</v>
      </c>
      <c r="K288" s="21">
        <f>J288/(34-15)*100</f>
        <v>100</v>
      </c>
      <c r="L288" s="1">
        <f>28+1</f>
        <v>29</v>
      </c>
      <c r="M288" s="21">
        <f t="shared" si="216"/>
        <v>100</v>
      </c>
      <c r="N288" s="1">
        <v>22</v>
      </c>
      <c r="O288" s="21">
        <f t="shared" si="217"/>
        <v>81.481481481481481</v>
      </c>
      <c r="P288" s="1">
        <v>6</v>
      </c>
      <c r="Q288" s="21">
        <f>P288/(34-28)*100</f>
        <v>100</v>
      </c>
      <c r="R288" s="1">
        <v>23</v>
      </c>
      <c r="S288" s="21">
        <f>R288/(34-11)*100</f>
        <v>100</v>
      </c>
      <c r="T288" s="1">
        <v>22</v>
      </c>
      <c r="U288" s="21">
        <f t="shared" si="228"/>
        <v>84.615384615384613</v>
      </c>
      <c r="V288" s="1">
        <v>20</v>
      </c>
      <c r="W288" s="21">
        <f>V288/33*100</f>
        <v>60.606060606060609</v>
      </c>
      <c r="X288" s="1">
        <v>6</v>
      </c>
      <c r="Y288" s="21">
        <f>X288/(27-20)*100</f>
        <v>85.714285714285708</v>
      </c>
      <c r="Z288" s="21">
        <v>14</v>
      </c>
      <c r="AA288" s="21">
        <f t="shared" si="221"/>
        <v>41.17647058823529</v>
      </c>
      <c r="AB288" s="21">
        <v>29</v>
      </c>
      <c r="AC288" s="21">
        <f t="shared" si="226"/>
        <v>82.857142857142861</v>
      </c>
      <c r="AD288" s="21">
        <v>24</v>
      </c>
      <c r="AE288" s="21">
        <f t="shared" si="227"/>
        <v>88.888888888888886</v>
      </c>
      <c r="AF288" s="21">
        <v>10</v>
      </c>
      <c r="AG288" s="21">
        <f>AF288/(35-25)*100</f>
        <v>100</v>
      </c>
      <c r="AH288" s="21">
        <v>16</v>
      </c>
      <c r="AI288" s="21">
        <f>AH288/(25-9)*100</f>
        <v>100</v>
      </c>
      <c r="AJ288" s="21"/>
      <c r="AK288" s="21"/>
      <c r="AL288" s="21"/>
      <c r="AM288" s="21"/>
      <c r="AN288" s="21"/>
      <c r="AO288" s="21"/>
      <c r="AP288" s="21"/>
      <c r="AQ288" s="21"/>
      <c r="AR288" s="21"/>
      <c r="AS288" s="26"/>
      <c r="AT288" s="21">
        <f t="shared" si="224"/>
        <v>89.083732171967483</v>
      </c>
      <c r="AU288" s="143"/>
      <c r="AV288" s="22"/>
      <c r="AW288" s="49"/>
      <c r="AX288" s="14"/>
      <c r="BA288" s="15"/>
      <c r="BC288" s="37"/>
    </row>
    <row r="289" spans="1:55" s="16" customFormat="1" ht="16.5" customHeight="1" x14ac:dyDescent="0.2">
      <c r="A289" s="50">
        <v>5</v>
      </c>
      <c r="B289" s="71">
        <v>18102010</v>
      </c>
      <c r="C289" s="69" t="s">
        <v>295</v>
      </c>
      <c r="D289" s="1">
        <v>35</v>
      </c>
      <c r="E289" s="1">
        <f t="shared" si="213"/>
        <v>100</v>
      </c>
      <c r="F289" s="1">
        <v>9</v>
      </c>
      <c r="G289" s="21">
        <f>F289/(33-24)*100</f>
        <v>100</v>
      </c>
      <c r="H289" s="1">
        <v>7</v>
      </c>
      <c r="I289" s="21">
        <f>H289/(26-13)*100</f>
        <v>53.846153846153847</v>
      </c>
      <c r="J289" s="1">
        <v>34</v>
      </c>
      <c r="K289" s="21">
        <f>J289/34*100</f>
        <v>100</v>
      </c>
      <c r="L289" s="1">
        <v>27</v>
      </c>
      <c r="M289" s="21">
        <f>L289/(29-2)*100</f>
        <v>100</v>
      </c>
      <c r="N289" s="1">
        <v>7</v>
      </c>
      <c r="O289" s="21">
        <f>N289/(27-20)*100</f>
        <v>100</v>
      </c>
      <c r="P289" s="1">
        <v>21</v>
      </c>
      <c r="Q289" s="21">
        <f>P289/(34-13)*100</f>
        <v>100</v>
      </c>
      <c r="R289" s="1">
        <v>33</v>
      </c>
      <c r="S289" s="21">
        <f t="shared" si="219"/>
        <v>97.058823529411768</v>
      </c>
      <c r="T289" s="1">
        <v>21</v>
      </c>
      <c r="U289" s="21">
        <f t="shared" si="228"/>
        <v>80.769230769230774</v>
      </c>
      <c r="V289" s="1">
        <v>23</v>
      </c>
      <c r="W289" s="21">
        <f t="shared" si="225"/>
        <v>69.696969696969703</v>
      </c>
      <c r="X289" s="1">
        <v>2</v>
      </c>
      <c r="Y289" s="21">
        <f>X289/(27-25)*100</f>
        <v>100</v>
      </c>
      <c r="Z289" s="21">
        <v>7</v>
      </c>
      <c r="AA289" s="21">
        <f>Z289/(34-9)*100</f>
        <v>28.000000000000004</v>
      </c>
      <c r="AB289" s="21">
        <v>23</v>
      </c>
      <c r="AC289" s="21">
        <f>AB289/(35-10)*100</f>
        <v>92</v>
      </c>
      <c r="AD289" s="21">
        <v>14</v>
      </c>
      <c r="AE289" s="21">
        <f>AD289/(27-8)*100</f>
        <v>73.68421052631578</v>
      </c>
      <c r="AF289" s="21">
        <v>7</v>
      </c>
      <c r="AG289" s="21">
        <f>AF289/(35-28)*100</f>
        <v>100</v>
      </c>
      <c r="AH289" s="21">
        <v>22</v>
      </c>
      <c r="AI289" s="21">
        <f t="shared" si="223"/>
        <v>88</v>
      </c>
      <c r="AJ289" s="21"/>
      <c r="AK289" s="21"/>
      <c r="AL289" s="21"/>
      <c r="AM289" s="21"/>
      <c r="AN289" s="21"/>
      <c r="AO289" s="21"/>
      <c r="AP289" s="21"/>
      <c r="AQ289" s="21"/>
      <c r="AR289" s="21"/>
      <c r="AS289" s="26"/>
      <c r="AT289" s="21">
        <f t="shared" si="224"/>
        <v>86.440961773005114</v>
      </c>
      <c r="AU289" s="143"/>
      <c r="AV289" s="22"/>
      <c r="AW289" s="49"/>
      <c r="AX289" s="14"/>
      <c r="BA289" s="15"/>
      <c r="BC289" s="37"/>
    </row>
    <row r="290" spans="1:55" s="16" customFormat="1" ht="16.5" customHeight="1" x14ac:dyDescent="0.2">
      <c r="A290" s="50">
        <v>6</v>
      </c>
      <c r="B290" s="71">
        <v>18102029</v>
      </c>
      <c r="C290" s="69" t="s">
        <v>296</v>
      </c>
      <c r="D290" s="1">
        <v>35</v>
      </c>
      <c r="E290" s="1">
        <f t="shared" si="213"/>
        <v>100</v>
      </c>
      <c r="F290" s="1">
        <v>6</v>
      </c>
      <c r="G290" s="21">
        <f>F290/(33-27)*100</f>
        <v>100</v>
      </c>
      <c r="H290" s="1">
        <v>26</v>
      </c>
      <c r="I290" s="21">
        <f t="shared" si="215"/>
        <v>100</v>
      </c>
      <c r="J290" s="1">
        <v>32</v>
      </c>
      <c r="K290" s="21">
        <f>J290/34*100</f>
        <v>94.117647058823522</v>
      </c>
      <c r="L290" s="1">
        <v>24</v>
      </c>
      <c r="M290" s="21">
        <f>L290/(29-5)*100</f>
        <v>100</v>
      </c>
      <c r="N290" s="1" t="s">
        <v>456</v>
      </c>
      <c r="O290" s="21"/>
      <c r="P290" s="1">
        <v>34</v>
      </c>
      <c r="Q290" s="21">
        <f t="shared" si="218"/>
        <v>100</v>
      </c>
      <c r="R290" s="1">
        <v>33</v>
      </c>
      <c r="S290" s="21">
        <f t="shared" si="219"/>
        <v>97.058823529411768</v>
      </c>
      <c r="T290" s="1">
        <v>23</v>
      </c>
      <c r="U290" s="21">
        <f t="shared" si="228"/>
        <v>88.461538461538453</v>
      </c>
      <c r="V290" s="1">
        <v>9</v>
      </c>
      <c r="W290" s="21">
        <f>V290/(33-24)*100</f>
        <v>100</v>
      </c>
      <c r="X290" s="1">
        <v>5</v>
      </c>
      <c r="Y290" s="21">
        <f>X290/(27-22)*100</f>
        <v>100</v>
      </c>
      <c r="Z290" s="21">
        <v>22</v>
      </c>
      <c r="AA290" s="21">
        <f t="shared" si="221"/>
        <v>64.705882352941174</v>
      </c>
      <c r="AB290" s="21">
        <v>16</v>
      </c>
      <c r="AC290" s="21">
        <f t="shared" si="226"/>
        <v>45.714285714285715</v>
      </c>
      <c r="AD290" s="21">
        <v>0</v>
      </c>
      <c r="AE290" s="21">
        <f>AD290/(27-13)*100</f>
        <v>0</v>
      </c>
      <c r="AF290" s="21">
        <v>3</v>
      </c>
      <c r="AG290" s="21">
        <f>AF290/(35-31)*100</f>
        <v>75</v>
      </c>
      <c r="AH290" s="21">
        <v>19</v>
      </c>
      <c r="AI290" s="21">
        <f t="shared" si="223"/>
        <v>76</v>
      </c>
      <c r="AJ290" s="21"/>
      <c r="AK290" s="21"/>
      <c r="AL290" s="21"/>
      <c r="AM290" s="21"/>
      <c r="AN290" s="21"/>
      <c r="AO290" s="21"/>
      <c r="AP290" s="21"/>
      <c r="AQ290" s="21"/>
      <c r="AR290" s="21"/>
      <c r="AS290" s="26"/>
      <c r="AT290" s="21">
        <f t="shared" si="224"/>
        <v>82.737211807800037</v>
      </c>
      <c r="AU290" s="143"/>
      <c r="AV290" s="22"/>
      <c r="AW290" s="49"/>
      <c r="AX290" s="14"/>
      <c r="BA290" s="15"/>
      <c r="BC290" s="37"/>
    </row>
    <row r="291" spans="1:55" s="16" customFormat="1" ht="16.5" customHeight="1" x14ac:dyDescent="0.2">
      <c r="A291" s="50">
        <v>7</v>
      </c>
      <c r="B291" s="71">
        <v>18101059</v>
      </c>
      <c r="C291" s="69" t="s">
        <v>297</v>
      </c>
      <c r="D291" s="1">
        <v>35</v>
      </c>
      <c r="E291" s="1">
        <f t="shared" si="213"/>
        <v>100</v>
      </c>
      <c r="F291" s="1">
        <v>33</v>
      </c>
      <c r="G291" s="21">
        <f t="shared" si="214"/>
        <v>100</v>
      </c>
      <c r="H291" s="1">
        <v>26</v>
      </c>
      <c r="I291" s="21">
        <f t="shared" si="215"/>
        <v>100</v>
      </c>
      <c r="J291" s="1">
        <v>30</v>
      </c>
      <c r="K291" s="21">
        <f>J291/(34-4)*100</f>
        <v>100</v>
      </c>
      <c r="L291" s="1">
        <f>8+1</f>
        <v>9</v>
      </c>
      <c r="M291" s="21">
        <f>L291/(29-20)*100</f>
        <v>100</v>
      </c>
      <c r="N291" s="1">
        <v>27</v>
      </c>
      <c r="O291" s="21">
        <f t="shared" si="217"/>
        <v>100</v>
      </c>
      <c r="P291" s="1">
        <v>31</v>
      </c>
      <c r="Q291" s="21">
        <f t="shared" si="218"/>
        <v>91.17647058823529</v>
      </c>
      <c r="R291" s="1">
        <v>33</v>
      </c>
      <c r="S291" s="21">
        <f t="shared" si="219"/>
        <v>97.058823529411768</v>
      </c>
      <c r="T291" s="1">
        <v>25</v>
      </c>
      <c r="U291" s="21">
        <f t="shared" si="228"/>
        <v>96.15384615384616</v>
      </c>
      <c r="V291" s="1">
        <v>12</v>
      </c>
      <c r="W291" s="21">
        <f>V291/(33-19)*100</f>
        <v>85.714285714285708</v>
      </c>
      <c r="X291" s="1">
        <v>7</v>
      </c>
      <c r="Y291" s="21">
        <f>X291/(27-20)*100</f>
        <v>100</v>
      </c>
      <c r="Z291" s="21">
        <v>31</v>
      </c>
      <c r="AA291" s="21">
        <f t="shared" si="221"/>
        <v>91.17647058823529</v>
      </c>
      <c r="AB291" s="21">
        <v>31</v>
      </c>
      <c r="AC291" s="21">
        <f t="shared" si="226"/>
        <v>88.571428571428569</v>
      </c>
      <c r="AD291" s="21">
        <v>26</v>
      </c>
      <c r="AE291" s="21">
        <f t="shared" si="227"/>
        <v>96.296296296296291</v>
      </c>
      <c r="AF291" s="21">
        <v>29</v>
      </c>
      <c r="AG291" s="21">
        <f>AF291/(35-2)*100</f>
        <v>87.878787878787875</v>
      </c>
      <c r="AH291" s="21">
        <v>19</v>
      </c>
      <c r="AI291" s="21">
        <f>AH291/(25-6)*100</f>
        <v>100</v>
      </c>
      <c r="AJ291" s="21"/>
      <c r="AK291" s="21"/>
      <c r="AL291" s="21"/>
      <c r="AM291" s="21"/>
      <c r="AN291" s="21"/>
      <c r="AO291" s="21"/>
      <c r="AP291" s="21"/>
      <c r="AQ291" s="21"/>
      <c r="AR291" s="21"/>
      <c r="AS291" s="26"/>
      <c r="AT291" s="21">
        <f t="shared" si="224"/>
        <v>95.876650582532932</v>
      </c>
      <c r="AU291" s="143"/>
      <c r="AV291" s="22"/>
      <c r="AW291" s="49"/>
      <c r="AX291" s="14"/>
      <c r="BA291" s="15"/>
      <c r="BC291" s="37"/>
    </row>
    <row r="292" spans="1:55" s="16" customFormat="1" ht="16.5" customHeight="1" x14ac:dyDescent="0.2">
      <c r="A292" s="50">
        <v>22</v>
      </c>
      <c r="B292" s="36">
        <v>18104022</v>
      </c>
      <c r="C292" s="19" t="s">
        <v>298</v>
      </c>
      <c r="D292" s="1">
        <v>15</v>
      </c>
      <c r="E292" s="1">
        <f>D292/(33-18)*100</f>
        <v>100</v>
      </c>
      <c r="F292" s="1" t="s">
        <v>456</v>
      </c>
      <c r="G292" s="21"/>
      <c r="H292" s="1">
        <v>26</v>
      </c>
      <c r="I292" s="21">
        <f t="shared" si="215"/>
        <v>100</v>
      </c>
      <c r="J292" s="1">
        <v>34</v>
      </c>
      <c r="K292" s="21">
        <f>J292/34*100</f>
        <v>100</v>
      </c>
      <c r="L292" s="1">
        <v>17</v>
      </c>
      <c r="M292" s="21">
        <f>L292/(29-12)*100</f>
        <v>100</v>
      </c>
      <c r="N292" s="1">
        <v>10</v>
      </c>
      <c r="O292" s="21">
        <f t="shared" si="217"/>
        <v>37.037037037037038</v>
      </c>
      <c r="P292" s="1">
        <v>34</v>
      </c>
      <c r="Q292" s="21">
        <f t="shared" si="218"/>
        <v>100</v>
      </c>
      <c r="R292" s="1">
        <v>34</v>
      </c>
      <c r="S292" s="21">
        <f t="shared" si="219"/>
        <v>100</v>
      </c>
      <c r="T292" s="1">
        <v>26</v>
      </c>
      <c r="U292" s="21">
        <f t="shared" si="228"/>
        <v>100</v>
      </c>
      <c r="V292" s="1">
        <v>14</v>
      </c>
      <c r="W292" s="21">
        <f>V292/(33-18)*100</f>
        <v>93.333333333333329</v>
      </c>
      <c r="X292" s="1">
        <v>5</v>
      </c>
      <c r="Y292" s="21">
        <f t="shared" si="220"/>
        <v>18.518518518518519</v>
      </c>
      <c r="Z292" s="21">
        <v>30</v>
      </c>
      <c r="AA292" s="21">
        <f t="shared" si="221"/>
        <v>88.235294117647058</v>
      </c>
      <c r="AB292" s="21">
        <v>14</v>
      </c>
      <c r="AC292" s="21">
        <f t="shared" si="226"/>
        <v>40</v>
      </c>
      <c r="AD292" s="21">
        <v>5</v>
      </c>
      <c r="AE292" s="21">
        <f>AD292/(27-22)*100</f>
        <v>100</v>
      </c>
      <c r="AF292" s="21">
        <v>10</v>
      </c>
      <c r="AG292" s="21">
        <f>AF292/(35-25)*100</f>
        <v>100</v>
      </c>
      <c r="AH292" s="21">
        <v>25</v>
      </c>
      <c r="AI292" s="21">
        <f t="shared" si="223"/>
        <v>100</v>
      </c>
      <c r="AJ292" s="21"/>
      <c r="AK292" s="21"/>
      <c r="AL292" s="21"/>
      <c r="AM292" s="21"/>
      <c r="AN292" s="21"/>
      <c r="AO292" s="21"/>
      <c r="AP292" s="21"/>
      <c r="AQ292" s="21"/>
      <c r="AR292" s="21"/>
      <c r="AS292" s="26"/>
      <c r="AT292" s="21">
        <f t="shared" si="224"/>
        <v>85.141612200435731</v>
      </c>
      <c r="AU292" s="143"/>
      <c r="AV292" s="22"/>
      <c r="AW292" s="49"/>
      <c r="AX292" s="14"/>
      <c r="BA292" s="15"/>
      <c r="BC292" s="37"/>
    </row>
    <row r="293" spans="1:55" s="16" customFormat="1" ht="16.5" customHeight="1" x14ac:dyDescent="0.2">
      <c r="A293" s="50">
        <v>8</v>
      </c>
      <c r="B293" s="71">
        <v>18101079</v>
      </c>
      <c r="C293" s="69" t="s">
        <v>299</v>
      </c>
      <c r="D293" s="1">
        <v>35</v>
      </c>
      <c r="E293" s="1">
        <f t="shared" si="213"/>
        <v>100</v>
      </c>
      <c r="F293" s="1">
        <v>28</v>
      </c>
      <c r="G293" s="21">
        <f t="shared" si="214"/>
        <v>84.848484848484844</v>
      </c>
      <c r="H293" s="1">
        <v>20</v>
      </c>
      <c r="I293" s="21">
        <f>H293/(26-4)*100</f>
        <v>90.909090909090907</v>
      </c>
      <c r="J293" s="1" t="s">
        <v>456</v>
      </c>
      <c r="K293" s="21"/>
      <c r="L293" s="1">
        <v>15</v>
      </c>
      <c r="M293" s="21">
        <f>L293/(29-11)*100</f>
        <v>83.333333333333343</v>
      </c>
      <c r="N293" s="1">
        <v>21</v>
      </c>
      <c r="O293" s="21">
        <f t="shared" si="217"/>
        <v>77.777777777777786</v>
      </c>
      <c r="P293" s="1">
        <v>23</v>
      </c>
      <c r="Q293" s="21">
        <f t="shared" si="218"/>
        <v>67.64705882352942</v>
      </c>
      <c r="R293" s="1">
        <v>4</v>
      </c>
      <c r="S293" s="21">
        <f>R293/(34-30)*100</f>
        <v>100</v>
      </c>
      <c r="T293" s="1">
        <v>12</v>
      </c>
      <c r="U293" s="21">
        <f>T293/(26-6)*100</f>
        <v>60</v>
      </c>
      <c r="V293" s="1">
        <v>22</v>
      </c>
      <c r="W293" s="21">
        <f t="shared" si="225"/>
        <v>66.666666666666657</v>
      </c>
      <c r="X293" s="1">
        <v>8</v>
      </c>
      <c r="Y293" s="21">
        <f t="shared" si="220"/>
        <v>29.629629629629626</v>
      </c>
      <c r="Z293" s="21">
        <v>15</v>
      </c>
      <c r="AA293" s="21">
        <f>Z293/(34-8)*100</f>
        <v>57.692307692307686</v>
      </c>
      <c r="AB293" s="21" t="s">
        <v>456</v>
      </c>
      <c r="AC293" s="21"/>
      <c r="AD293" s="21">
        <v>14</v>
      </c>
      <c r="AE293" s="21">
        <f>AD293/(27-7)*100</f>
        <v>70</v>
      </c>
      <c r="AF293" s="21">
        <v>22</v>
      </c>
      <c r="AG293" s="21">
        <f t="shared" si="222"/>
        <v>62.857142857142854</v>
      </c>
      <c r="AH293" s="21">
        <v>20</v>
      </c>
      <c r="AI293" s="21">
        <f>AH293/(25-5)*100</f>
        <v>100</v>
      </c>
      <c r="AJ293" s="21"/>
      <c r="AK293" s="21"/>
      <c r="AL293" s="21"/>
      <c r="AM293" s="21"/>
      <c r="AN293" s="21"/>
      <c r="AO293" s="21"/>
      <c r="AP293" s="21"/>
      <c r="AQ293" s="21"/>
      <c r="AR293" s="21"/>
      <c r="AS293" s="26"/>
      <c r="AT293" s="21">
        <f t="shared" si="224"/>
        <v>75.097249466997368</v>
      </c>
      <c r="AU293" s="143"/>
      <c r="AV293" s="22"/>
      <c r="AW293" s="49"/>
      <c r="AX293" s="14"/>
      <c r="BA293" s="15"/>
      <c r="BC293" s="37"/>
    </row>
    <row r="294" spans="1:55" s="16" customFormat="1" ht="16.5" customHeight="1" x14ac:dyDescent="0.2">
      <c r="A294" s="50">
        <v>19</v>
      </c>
      <c r="B294" s="36">
        <v>18101206</v>
      </c>
      <c r="C294" s="19" t="s">
        <v>300</v>
      </c>
      <c r="D294" s="1">
        <v>23</v>
      </c>
      <c r="E294" s="1">
        <f>D294/(33-10)*100</f>
        <v>100</v>
      </c>
      <c r="F294" s="1">
        <v>29</v>
      </c>
      <c r="G294" s="21">
        <f>F294/(33-4)*100</f>
        <v>100</v>
      </c>
      <c r="H294" s="1">
        <v>14</v>
      </c>
      <c r="I294" s="21">
        <f>H294/(26-7)*100</f>
        <v>73.68421052631578</v>
      </c>
      <c r="J294" s="1">
        <v>34</v>
      </c>
      <c r="K294" s="21">
        <f>J294/34*100</f>
        <v>100</v>
      </c>
      <c r="L294" s="1">
        <v>29</v>
      </c>
      <c r="M294" s="21">
        <f t="shared" si="216"/>
        <v>100</v>
      </c>
      <c r="N294" s="1">
        <v>27</v>
      </c>
      <c r="O294" s="21">
        <f t="shared" si="217"/>
        <v>100</v>
      </c>
      <c r="P294" s="1">
        <v>13</v>
      </c>
      <c r="Q294" s="21">
        <f>P294/(34-21)*100</f>
        <v>100</v>
      </c>
      <c r="R294" s="1">
        <v>34</v>
      </c>
      <c r="S294" s="21">
        <f t="shared" si="219"/>
        <v>100</v>
      </c>
      <c r="T294" s="1">
        <v>26</v>
      </c>
      <c r="U294" s="21">
        <f t="shared" si="228"/>
        <v>100</v>
      </c>
      <c r="V294" s="1">
        <v>33</v>
      </c>
      <c r="W294" s="21">
        <f t="shared" si="225"/>
        <v>100</v>
      </c>
      <c r="X294" s="1">
        <v>18</v>
      </c>
      <c r="Y294" s="21">
        <f>X294/(27-6)*100</f>
        <v>85.714285714285708</v>
      </c>
      <c r="Z294" s="21">
        <v>12</v>
      </c>
      <c r="AA294" s="21">
        <f>Z294/(34-22)*100</f>
        <v>100</v>
      </c>
      <c r="AB294" s="21">
        <v>33</v>
      </c>
      <c r="AC294" s="21">
        <f t="shared" si="226"/>
        <v>94.285714285714278</v>
      </c>
      <c r="AD294" s="21">
        <v>27</v>
      </c>
      <c r="AE294" s="21">
        <f t="shared" si="227"/>
        <v>100</v>
      </c>
      <c r="AF294" s="21">
        <v>33</v>
      </c>
      <c r="AG294" s="21">
        <f t="shared" si="222"/>
        <v>94.285714285714278</v>
      </c>
      <c r="AH294" s="21">
        <v>7</v>
      </c>
      <c r="AI294" s="21">
        <f>AH294/(25-18)*100</f>
        <v>100</v>
      </c>
      <c r="AJ294" s="21"/>
      <c r="AK294" s="21"/>
      <c r="AL294" s="21"/>
      <c r="AM294" s="21"/>
      <c r="AN294" s="21"/>
      <c r="AO294" s="21"/>
      <c r="AP294" s="21"/>
      <c r="AQ294" s="21"/>
      <c r="AR294" s="21"/>
      <c r="AS294" s="26"/>
      <c r="AT294" s="21">
        <f t="shared" si="224"/>
        <v>96.748120300751879</v>
      </c>
      <c r="AU294" s="143"/>
      <c r="AV294" s="22"/>
      <c r="AW294" s="49"/>
      <c r="AX294" s="14"/>
      <c r="BA294" s="15"/>
      <c r="BC294" s="37"/>
    </row>
    <row r="295" spans="1:55" s="16" customFormat="1" ht="16.5" customHeight="1" x14ac:dyDescent="0.2">
      <c r="A295" s="50">
        <v>9</v>
      </c>
      <c r="B295" s="71">
        <v>18103027</v>
      </c>
      <c r="C295" s="69" t="s">
        <v>301</v>
      </c>
      <c r="D295" s="1">
        <v>35</v>
      </c>
      <c r="E295" s="1">
        <f t="shared" si="213"/>
        <v>100</v>
      </c>
      <c r="F295" s="1">
        <v>33</v>
      </c>
      <c r="G295" s="21">
        <f t="shared" si="214"/>
        <v>100</v>
      </c>
      <c r="H295" s="1">
        <v>26</v>
      </c>
      <c r="I295" s="21">
        <f t="shared" si="215"/>
        <v>100</v>
      </c>
      <c r="J295" s="1">
        <v>21</v>
      </c>
      <c r="K295" s="21">
        <f>J295/(34-13)*100</f>
        <v>100</v>
      </c>
      <c r="L295" s="1">
        <f>12+1</f>
        <v>13</v>
      </c>
      <c r="M295" s="21">
        <f>L295/(29-16)*100</f>
        <v>100</v>
      </c>
      <c r="N295" s="1">
        <v>27</v>
      </c>
      <c r="O295" s="21">
        <f t="shared" si="217"/>
        <v>100</v>
      </c>
      <c r="P295" s="1">
        <v>21</v>
      </c>
      <c r="Q295" s="21">
        <f t="shared" si="218"/>
        <v>61.764705882352942</v>
      </c>
      <c r="R295" s="1">
        <v>15</v>
      </c>
      <c r="S295" s="21">
        <f>R295/(34-17)*100</f>
        <v>88.235294117647058</v>
      </c>
      <c r="T295" s="1">
        <v>14</v>
      </c>
      <c r="U295" s="21">
        <f>T295/(26-9)*100</f>
        <v>82.35294117647058</v>
      </c>
      <c r="V295" s="1">
        <v>29</v>
      </c>
      <c r="W295" s="21">
        <f t="shared" si="225"/>
        <v>87.878787878787875</v>
      </c>
      <c r="X295" s="1">
        <v>20</v>
      </c>
      <c r="Y295" s="21">
        <f t="shared" si="220"/>
        <v>74.074074074074076</v>
      </c>
      <c r="Z295" s="21">
        <v>31</v>
      </c>
      <c r="AA295" s="21">
        <f t="shared" si="221"/>
        <v>91.17647058823529</v>
      </c>
      <c r="AB295" s="21">
        <v>32</v>
      </c>
      <c r="AC295" s="21">
        <f t="shared" si="226"/>
        <v>91.428571428571431</v>
      </c>
      <c r="AD295" s="21">
        <v>6</v>
      </c>
      <c r="AE295" s="21">
        <f>AD295/(27-14)*100</f>
        <v>46.153846153846153</v>
      </c>
      <c r="AF295" s="21">
        <v>12</v>
      </c>
      <c r="AG295" s="21">
        <f>AF295/(35-20)*100</f>
        <v>80</v>
      </c>
      <c r="AH295" s="21">
        <v>22</v>
      </c>
      <c r="AI295" s="21">
        <f t="shared" si="223"/>
        <v>88</v>
      </c>
      <c r="AJ295" s="21"/>
      <c r="AK295" s="21"/>
      <c r="AL295" s="21"/>
      <c r="AM295" s="21"/>
      <c r="AN295" s="21"/>
      <c r="AO295" s="21"/>
      <c r="AP295" s="21"/>
      <c r="AQ295" s="21"/>
      <c r="AR295" s="21"/>
      <c r="AS295" s="26"/>
      <c r="AT295" s="21">
        <f t="shared" si="224"/>
        <v>86.941543206249094</v>
      </c>
      <c r="AU295" s="143"/>
      <c r="AV295" s="22"/>
      <c r="AW295" s="49"/>
      <c r="AX295" s="14"/>
      <c r="BA295" s="15"/>
      <c r="BC295" s="37"/>
    </row>
    <row r="296" spans="1:55" s="16" customFormat="1" ht="16.5" customHeight="1" x14ac:dyDescent="0.2">
      <c r="A296" s="50">
        <v>21</v>
      </c>
      <c r="B296" s="36">
        <v>18101210</v>
      </c>
      <c r="C296" s="19" t="s">
        <v>302</v>
      </c>
      <c r="D296" s="1">
        <v>21</v>
      </c>
      <c r="E296" s="1">
        <f>D296/(33-11)*100</f>
        <v>95.454545454545453</v>
      </c>
      <c r="F296" s="1">
        <v>33</v>
      </c>
      <c r="G296" s="21">
        <f t="shared" si="214"/>
        <v>100</v>
      </c>
      <c r="H296" s="1">
        <v>26</v>
      </c>
      <c r="I296" s="21">
        <f t="shared" si="215"/>
        <v>100</v>
      </c>
      <c r="J296" s="1">
        <v>34</v>
      </c>
      <c r="K296" s="21">
        <f>J296/34*100</f>
        <v>100</v>
      </c>
      <c r="L296" s="1">
        <v>29</v>
      </c>
      <c r="M296" s="21">
        <f t="shared" si="216"/>
        <v>100</v>
      </c>
      <c r="N296" s="1">
        <v>27</v>
      </c>
      <c r="O296" s="21">
        <f t="shared" si="217"/>
        <v>100</v>
      </c>
      <c r="P296" s="1">
        <v>34</v>
      </c>
      <c r="Q296" s="21">
        <f t="shared" si="218"/>
        <v>100</v>
      </c>
      <c r="R296" s="1">
        <v>34</v>
      </c>
      <c r="S296" s="21">
        <f t="shared" si="219"/>
        <v>100</v>
      </c>
      <c r="T296" s="1">
        <v>26</v>
      </c>
      <c r="U296" s="21">
        <f t="shared" si="228"/>
        <v>100</v>
      </c>
      <c r="V296" s="1">
        <v>33</v>
      </c>
      <c r="W296" s="21">
        <f t="shared" si="225"/>
        <v>100</v>
      </c>
      <c r="X296" s="1">
        <v>27</v>
      </c>
      <c r="Y296" s="21">
        <f t="shared" si="220"/>
        <v>100</v>
      </c>
      <c r="Z296" s="21">
        <v>34</v>
      </c>
      <c r="AA296" s="21">
        <f t="shared" si="221"/>
        <v>100</v>
      </c>
      <c r="AB296" s="21">
        <v>34</v>
      </c>
      <c r="AC296" s="21">
        <f t="shared" si="226"/>
        <v>97.142857142857139</v>
      </c>
      <c r="AD296" s="21">
        <v>27</v>
      </c>
      <c r="AE296" s="21">
        <f t="shared" si="227"/>
        <v>100</v>
      </c>
      <c r="AF296" s="21">
        <v>6</v>
      </c>
      <c r="AG296" s="21">
        <f>AF296/(35-29)*100</f>
        <v>100</v>
      </c>
      <c r="AH296" s="21">
        <v>22</v>
      </c>
      <c r="AI296" s="21">
        <f>AH296/(25-3)*100</f>
        <v>100</v>
      </c>
      <c r="AJ296" s="21"/>
      <c r="AK296" s="21"/>
      <c r="AL296" s="21"/>
      <c r="AM296" s="21"/>
      <c r="AN296" s="21"/>
      <c r="AO296" s="21"/>
      <c r="AP296" s="21"/>
      <c r="AQ296" s="21"/>
      <c r="AR296" s="21"/>
      <c r="AS296" s="26"/>
      <c r="AT296" s="21">
        <f t="shared" si="224"/>
        <v>99.537337662337663</v>
      </c>
      <c r="AU296" s="143"/>
      <c r="AV296" s="22"/>
      <c r="AW296" s="49"/>
      <c r="AX296" s="14"/>
      <c r="BA296" s="15"/>
      <c r="BC296" s="37"/>
    </row>
    <row r="297" spans="1:55" s="16" customFormat="1" ht="16.5" customHeight="1" x14ac:dyDescent="0.2">
      <c r="A297" s="50">
        <v>10</v>
      </c>
      <c r="B297" s="71">
        <v>18101062</v>
      </c>
      <c r="C297" s="69" t="s">
        <v>303</v>
      </c>
      <c r="D297" s="1">
        <v>33</v>
      </c>
      <c r="E297" s="1">
        <f>D297/33*100</f>
        <v>100</v>
      </c>
      <c r="F297" s="1">
        <v>12</v>
      </c>
      <c r="G297" s="21">
        <f>F297/(33-19)*100</f>
        <v>85.714285714285708</v>
      </c>
      <c r="H297" s="1" t="s">
        <v>456</v>
      </c>
      <c r="I297" s="21"/>
      <c r="J297" s="1">
        <v>12</v>
      </c>
      <c r="K297" s="21">
        <f>J297/(34-11)*100</f>
        <v>52.173913043478258</v>
      </c>
      <c r="L297" s="1">
        <v>13</v>
      </c>
      <c r="M297" s="21">
        <f>L297/(29-8)*100</f>
        <v>61.904761904761905</v>
      </c>
      <c r="N297" s="1">
        <v>6</v>
      </c>
      <c r="O297" s="21">
        <f>N297/(27-21)*100</f>
        <v>100</v>
      </c>
      <c r="P297" s="1">
        <v>3</v>
      </c>
      <c r="Q297" s="21">
        <f>P297/(34-27)*100</f>
        <v>42.857142857142854</v>
      </c>
      <c r="R297" s="1">
        <v>23</v>
      </c>
      <c r="S297" s="21">
        <f t="shared" si="219"/>
        <v>67.64705882352942</v>
      </c>
      <c r="T297" s="1">
        <v>26</v>
      </c>
      <c r="U297" s="21">
        <f t="shared" si="228"/>
        <v>100</v>
      </c>
      <c r="V297" s="1">
        <v>5</v>
      </c>
      <c r="W297" s="21">
        <f>V297/(33-28)*100</f>
        <v>100</v>
      </c>
      <c r="X297" s="1" t="s">
        <v>456</v>
      </c>
      <c r="Y297" s="21"/>
      <c r="Z297" s="21">
        <v>25</v>
      </c>
      <c r="AA297" s="21">
        <f t="shared" si="221"/>
        <v>73.529411764705884</v>
      </c>
      <c r="AB297" s="21">
        <v>30</v>
      </c>
      <c r="AC297" s="21">
        <f t="shared" si="226"/>
        <v>85.714285714285708</v>
      </c>
      <c r="AD297" s="21">
        <v>4</v>
      </c>
      <c r="AE297" s="21">
        <f>AD297/(27-20)*100</f>
        <v>57.142857142857139</v>
      </c>
      <c r="AF297" s="21" t="s">
        <v>456</v>
      </c>
      <c r="AG297" s="21"/>
      <c r="AH297" s="21">
        <v>11</v>
      </c>
      <c r="AI297" s="21">
        <f>AH297/(25-7)*100</f>
        <v>61.111111111111114</v>
      </c>
      <c r="AJ297" s="21"/>
      <c r="AK297" s="21"/>
      <c r="AL297" s="21"/>
      <c r="AM297" s="21"/>
      <c r="AN297" s="21"/>
      <c r="AO297" s="21"/>
      <c r="AP297" s="21"/>
      <c r="AQ297" s="21"/>
      <c r="AR297" s="21"/>
      <c r="AS297" s="26"/>
      <c r="AT297" s="21">
        <f t="shared" si="224"/>
        <v>75.984217544319847</v>
      </c>
      <c r="AU297" s="143"/>
      <c r="AV297" s="22"/>
      <c r="AW297" s="49"/>
      <c r="AX297" s="14"/>
      <c r="BA297" s="15"/>
      <c r="BC297" s="37"/>
    </row>
    <row r="298" spans="1:55" s="16" customFormat="1" ht="16.5" customHeight="1" x14ac:dyDescent="0.2">
      <c r="A298" s="50">
        <v>11</v>
      </c>
      <c r="B298" s="71">
        <v>18102060</v>
      </c>
      <c r="C298" s="69" t="s">
        <v>304</v>
      </c>
      <c r="D298" s="1">
        <v>29</v>
      </c>
      <c r="E298" s="1">
        <f>D298/(33-2)*100</f>
        <v>93.548387096774192</v>
      </c>
      <c r="F298" s="1">
        <v>27</v>
      </c>
      <c r="G298" s="21">
        <f>F298/(33-1)*100</f>
        <v>84.375</v>
      </c>
      <c r="H298" s="1">
        <v>13</v>
      </c>
      <c r="I298" s="21">
        <f>H298/(26-13)*100</f>
        <v>100</v>
      </c>
      <c r="J298" s="1">
        <v>2</v>
      </c>
      <c r="K298" s="21">
        <f>J298/(34-32)*100</f>
        <v>100</v>
      </c>
      <c r="L298" s="1">
        <v>27</v>
      </c>
      <c r="M298" s="21">
        <f t="shared" si="216"/>
        <v>93.103448275862064</v>
      </c>
      <c r="N298" s="1">
        <v>26</v>
      </c>
      <c r="O298" s="21">
        <f t="shared" si="217"/>
        <v>96.296296296296291</v>
      </c>
      <c r="P298" s="1">
        <v>26</v>
      </c>
      <c r="Q298" s="21">
        <f>P298/(34-8)*100</f>
        <v>100</v>
      </c>
      <c r="R298" s="1" t="s">
        <v>456</v>
      </c>
      <c r="S298" s="21"/>
      <c r="T298" s="1">
        <v>11</v>
      </c>
      <c r="U298" s="21">
        <f>T298/(26-15)*100</f>
        <v>100</v>
      </c>
      <c r="V298" s="1">
        <v>28</v>
      </c>
      <c r="W298" s="21">
        <f>V298/(33-2)*100</f>
        <v>90.322580645161281</v>
      </c>
      <c r="X298" s="1" t="s">
        <v>456</v>
      </c>
      <c r="Y298" s="21"/>
      <c r="Z298" s="21">
        <v>9</v>
      </c>
      <c r="AA298" s="21">
        <f>Z298/(34-24)*100</f>
        <v>90</v>
      </c>
      <c r="AB298" s="21">
        <v>32</v>
      </c>
      <c r="AC298" s="21">
        <f t="shared" si="226"/>
        <v>91.428571428571431</v>
      </c>
      <c r="AD298" s="21">
        <v>25</v>
      </c>
      <c r="AE298" s="21">
        <f t="shared" si="227"/>
        <v>92.592592592592595</v>
      </c>
      <c r="AF298" s="21">
        <v>6</v>
      </c>
      <c r="AG298" s="21">
        <f>AF298/(35-29)*100</f>
        <v>100</v>
      </c>
      <c r="AH298" s="21">
        <v>20</v>
      </c>
      <c r="AI298" s="21">
        <f>AH298/(25-5)*100</f>
        <v>100</v>
      </c>
      <c r="AJ298" s="21"/>
      <c r="AK298" s="21"/>
      <c r="AL298" s="21"/>
      <c r="AM298" s="21"/>
      <c r="AN298" s="21"/>
      <c r="AO298" s="21"/>
      <c r="AP298" s="21"/>
      <c r="AQ298" s="21"/>
      <c r="AR298" s="21"/>
      <c r="AS298" s="26"/>
      <c r="AT298" s="21">
        <f t="shared" si="224"/>
        <v>95.119062595375553</v>
      </c>
      <c r="AU298" s="143"/>
      <c r="AV298" s="22"/>
      <c r="AW298" s="49"/>
      <c r="AX298" s="14"/>
      <c r="BA298" s="15"/>
      <c r="BC298" s="37"/>
    </row>
    <row r="299" spans="1:55" s="16" customFormat="1" ht="16.5" customHeight="1" x14ac:dyDescent="0.2">
      <c r="A299" s="50">
        <v>12</v>
      </c>
      <c r="B299" s="71">
        <v>18102011</v>
      </c>
      <c r="C299" s="69" t="s">
        <v>305</v>
      </c>
      <c r="D299" s="1">
        <v>35</v>
      </c>
      <c r="E299" s="1">
        <f t="shared" si="213"/>
        <v>100</v>
      </c>
      <c r="F299" s="1">
        <v>14</v>
      </c>
      <c r="G299" s="21">
        <f t="shared" si="214"/>
        <v>42.424242424242422</v>
      </c>
      <c r="H299" s="1">
        <v>2</v>
      </c>
      <c r="I299" s="21">
        <f>H299/(26-24)*100</f>
        <v>100</v>
      </c>
      <c r="J299" s="1">
        <v>21</v>
      </c>
      <c r="K299" s="21">
        <f t="shared" ref="K299:K304" si="229">J299/34*100</f>
        <v>61.764705882352942</v>
      </c>
      <c r="L299" s="1">
        <v>29</v>
      </c>
      <c r="M299" s="21">
        <f t="shared" si="216"/>
        <v>100</v>
      </c>
      <c r="N299" s="1">
        <v>27</v>
      </c>
      <c r="O299" s="21">
        <f t="shared" si="217"/>
        <v>100</v>
      </c>
      <c r="P299" s="1">
        <v>32</v>
      </c>
      <c r="Q299" s="21">
        <f t="shared" si="218"/>
        <v>94.117647058823522</v>
      </c>
      <c r="R299" s="1">
        <v>8</v>
      </c>
      <c r="S299" s="21">
        <f>R299/(34-24)*100</f>
        <v>80</v>
      </c>
      <c r="T299" s="1">
        <v>17</v>
      </c>
      <c r="U299" s="21">
        <f>T299/(26-7)*100</f>
        <v>89.473684210526315</v>
      </c>
      <c r="V299" s="1">
        <v>31</v>
      </c>
      <c r="W299" s="21">
        <f t="shared" si="225"/>
        <v>93.939393939393938</v>
      </c>
      <c r="X299" s="1">
        <v>24</v>
      </c>
      <c r="Y299" s="21">
        <f t="shared" si="220"/>
        <v>88.888888888888886</v>
      </c>
      <c r="Z299" s="21">
        <v>22</v>
      </c>
      <c r="AA299" s="21">
        <f t="shared" si="221"/>
        <v>64.705882352941174</v>
      </c>
      <c r="AB299" s="21" t="s">
        <v>456</v>
      </c>
      <c r="AC299" s="21"/>
      <c r="AD299" s="21">
        <v>17</v>
      </c>
      <c r="AE299" s="21">
        <f t="shared" si="227"/>
        <v>62.962962962962962</v>
      </c>
      <c r="AF299" s="21">
        <v>26</v>
      </c>
      <c r="AG299" s="21">
        <f t="shared" si="222"/>
        <v>74.285714285714292</v>
      </c>
      <c r="AH299" s="21">
        <v>18</v>
      </c>
      <c r="AI299" s="21">
        <f t="shared" si="223"/>
        <v>72</v>
      </c>
      <c r="AJ299" s="21"/>
      <c r="AK299" s="21"/>
      <c r="AL299" s="21"/>
      <c r="AM299" s="21"/>
      <c r="AN299" s="21"/>
      <c r="AO299" s="21"/>
      <c r="AP299" s="21"/>
      <c r="AQ299" s="21"/>
      <c r="AR299" s="21"/>
      <c r="AS299" s="26"/>
      <c r="AT299" s="21">
        <f t="shared" si="224"/>
        <v>81.637541467056451</v>
      </c>
      <c r="AU299" s="143"/>
      <c r="AV299" s="22"/>
      <c r="AW299" s="49"/>
      <c r="AX299" s="14"/>
      <c r="BA299" s="15"/>
      <c r="BC299" s="37"/>
    </row>
    <row r="300" spans="1:55" s="16" customFormat="1" ht="16.5" customHeight="1" x14ac:dyDescent="0.2">
      <c r="A300" s="50">
        <v>13</v>
      </c>
      <c r="B300" s="71">
        <v>18103021</v>
      </c>
      <c r="C300" s="69" t="s">
        <v>306</v>
      </c>
      <c r="D300" s="1">
        <v>30</v>
      </c>
      <c r="E300" s="1">
        <f>D300/(35-5)*100</f>
        <v>100</v>
      </c>
      <c r="F300" s="1">
        <v>33</v>
      </c>
      <c r="G300" s="21">
        <f t="shared" si="214"/>
        <v>100</v>
      </c>
      <c r="H300" s="1">
        <v>25</v>
      </c>
      <c r="I300" s="21">
        <f t="shared" si="215"/>
        <v>96.15384615384616</v>
      </c>
      <c r="J300" s="1">
        <v>32</v>
      </c>
      <c r="K300" s="21">
        <f t="shared" si="229"/>
        <v>94.117647058823522</v>
      </c>
      <c r="L300" s="1">
        <v>1</v>
      </c>
      <c r="M300" s="21">
        <f>L300/(29-28)*100</f>
        <v>100</v>
      </c>
      <c r="N300" s="1">
        <v>20</v>
      </c>
      <c r="O300" s="21">
        <f t="shared" si="217"/>
        <v>74.074074074074076</v>
      </c>
      <c r="P300" s="1">
        <v>32</v>
      </c>
      <c r="Q300" s="21">
        <f t="shared" si="218"/>
        <v>94.117647058823522</v>
      </c>
      <c r="R300" s="1">
        <v>32</v>
      </c>
      <c r="S300" s="21">
        <f t="shared" si="219"/>
        <v>94.117647058823522</v>
      </c>
      <c r="T300" s="1">
        <v>6</v>
      </c>
      <c r="U300" s="21">
        <f>T300/(26-20)*100</f>
        <v>100</v>
      </c>
      <c r="V300" s="1">
        <v>12</v>
      </c>
      <c r="W300" s="21">
        <f>V300/(33-16)*100</f>
        <v>70.588235294117652</v>
      </c>
      <c r="X300" s="1">
        <v>26</v>
      </c>
      <c r="Y300" s="21">
        <f t="shared" si="220"/>
        <v>96.296296296296291</v>
      </c>
      <c r="Z300" s="21">
        <v>27</v>
      </c>
      <c r="AA300" s="21">
        <f t="shared" si="221"/>
        <v>79.411764705882348</v>
      </c>
      <c r="AB300" s="21">
        <v>28</v>
      </c>
      <c r="AC300" s="21">
        <f>AB300/(35-5)*100</f>
        <v>93.333333333333329</v>
      </c>
      <c r="AD300" s="21" t="s">
        <v>456</v>
      </c>
      <c r="AE300" s="21"/>
      <c r="AF300" s="21">
        <v>22</v>
      </c>
      <c r="AG300" s="21">
        <f>AF300/(35-8)*100</f>
        <v>81.481481481481481</v>
      </c>
      <c r="AH300" s="21">
        <v>24</v>
      </c>
      <c r="AI300" s="21">
        <f t="shared" si="223"/>
        <v>96</v>
      </c>
      <c r="AJ300" s="21"/>
      <c r="AK300" s="21"/>
      <c r="AL300" s="21"/>
      <c r="AM300" s="21"/>
      <c r="AN300" s="21"/>
      <c r="AO300" s="21"/>
      <c r="AP300" s="21"/>
      <c r="AQ300" s="21"/>
      <c r="AR300" s="21"/>
      <c r="AS300" s="26"/>
      <c r="AT300" s="21">
        <f t="shared" si="224"/>
        <v>91.312798167700123</v>
      </c>
      <c r="AU300" s="143"/>
      <c r="AV300" s="22"/>
      <c r="AW300" s="49"/>
      <c r="AX300" s="14"/>
      <c r="BA300" s="15"/>
      <c r="BC300" s="37"/>
    </row>
    <row r="301" spans="1:55" s="16" customFormat="1" ht="16.5" customHeight="1" x14ac:dyDescent="0.2">
      <c r="A301" s="50">
        <v>18</v>
      </c>
      <c r="B301" s="36">
        <v>18101199</v>
      </c>
      <c r="C301" s="19" t="s">
        <v>307</v>
      </c>
      <c r="D301" s="1" t="s">
        <v>456</v>
      </c>
      <c r="E301" s="1"/>
      <c r="F301" s="1">
        <v>9</v>
      </c>
      <c r="G301" s="21">
        <f>F301/(33-24)*100</f>
        <v>100</v>
      </c>
      <c r="H301" s="1">
        <v>26</v>
      </c>
      <c r="I301" s="21">
        <f t="shared" si="215"/>
        <v>100</v>
      </c>
      <c r="J301" s="1">
        <v>34</v>
      </c>
      <c r="K301" s="21">
        <f t="shared" si="229"/>
        <v>100</v>
      </c>
      <c r="L301" s="1">
        <v>29</v>
      </c>
      <c r="M301" s="21">
        <f t="shared" si="216"/>
        <v>100</v>
      </c>
      <c r="N301" s="1">
        <v>27</v>
      </c>
      <c r="O301" s="21">
        <f t="shared" si="217"/>
        <v>100</v>
      </c>
      <c r="P301" s="1">
        <v>7</v>
      </c>
      <c r="Q301" s="21">
        <f>P301/(34-27)*100</f>
        <v>100</v>
      </c>
      <c r="R301" s="1">
        <v>17</v>
      </c>
      <c r="S301" s="21">
        <f>R301/(34-17)*100</f>
        <v>100</v>
      </c>
      <c r="T301" s="1">
        <v>26</v>
      </c>
      <c r="U301" s="21">
        <f t="shared" si="228"/>
        <v>100</v>
      </c>
      <c r="V301" s="1">
        <v>32</v>
      </c>
      <c r="W301" s="21">
        <f t="shared" si="225"/>
        <v>96.969696969696969</v>
      </c>
      <c r="X301" s="1">
        <v>6</v>
      </c>
      <c r="Y301" s="21">
        <f>X301/(27-20)*100</f>
        <v>85.714285714285708</v>
      </c>
      <c r="Z301" s="21">
        <v>11</v>
      </c>
      <c r="AA301" s="21">
        <f>Z301/(34-23)*100</f>
        <v>100</v>
      </c>
      <c r="AB301" s="21">
        <v>35</v>
      </c>
      <c r="AC301" s="21">
        <f t="shared" si="226"/>
        <v>100</v>
      </c>
      <c r="AD301" s="21">
        <v>26</v>
      </c>
      <c r="AE301" s="21">
        <f t="shared" si="227"/>
        <v>96.296296296296291</v>
      </c>
      <c r="AF301" s="21">
        <v>4</v>
      </c>
      <c r="AG301" s="21">
        <f>AF301/(35-31)*100</f>
        <v>100</v>
      </c>
      <c r="AH301" s="21">
        <v>25</v>
      </c>
      <c r="AI301" s="21">
        <f t="shared" si="223"/>
        <v>100</v>
      </c>
      <c r="AJ301" s="21"/>
      <c r="AK301" s="21"/>
      <c r="AL301" s="21"/>
      <c r="AM301" s="21"/>
      <c r="AN301" s="21"/>
      <c r="AO301" s="21"/>
      <c r="AP301" s="21"/>
      <c r="AQ301" s="21"/>
      <c r="AR301" s="21"/>
      <c r="AS301" s="26"/>
      <c r="AT301" s="21">
        <f t="shared" si="224"/>
        <v>98.598685265351932</v>
      </c>
      <c r="AU301" s="143"/>
      <c r="AV301" s="22"/>
      <c r="AW301" s="49"/>
      <c r="AX301" s="14"/>
      <c r="BA301" s="15"/>
      <c r="BC301" s="37"/>
    </row>
    <row r="302" spans="1:55" s="16" customFormat="1" ht="16.5" customHeight="1" x14ac:dyDescent="0.2">
      <c r="A302" s="50">
        <v>14</v>
      </c>
      <c r="B302" s="71">
        <v>18101003</v>
      </c>
      <c r="C302" s="69" t="s">
        <v>308</v>
      </c>
      <c r="D302" s="1">
        <v>35</v>
      </c>
      <c r="E302" s="1">
        <f t="shared" si="213"/>
        <v>100</v>
      </c>
      <c r="F302" s="1">
        <v>8</v>
      </c>
      <c r="G302" s="21">
        <f>F302/(33-25)*100</f>
        <v>100</v>
      </c>
      <c r="H302" s="1">
        <v>26</v>
      </c>
      <c r="I302" s="21">
        <f t="shared" si="215"/>
        <v>100</v>
      </c>
      <c r="J302" s="1">
        <v>32</v>
      </c>
      <c r="K302" s="21">
        <f t="shared" si="229"/>
        <v>94.117647058823522</v>
      </c>
      <c r="L302" s="1" t="s">
        <v>456</v>
      </c>
      <c r="M302" s="21"/>
      <c r="N302" s="1">
        <v>24</v>
      </c>
      <c r="O302" s="21">
        <f>N302/(27-3)*100</f>
        <v>100</v>
      </c>
      <c r="P302" s="1">
        <v>29</v>
      </c>
      <c r="Q302" s="21">
        <f t="shared" si="218"/>
        <v>85.294117647058826</v>
      </c>
      <c r="R302" s="1">
        <v>30</v>
      </c>
      <c r="S302" s="21">
        <f t="shared" si="219"/>
        <v>88.235294117647058</v>
      </c>
      <c r="T302" s="1">
        <v>26</v>
      </c>
      <c r="U302" s="21">
        <f t="shared" si="228"/>
        <v>100</v>
      </c>
      <c r="V302" s="1">
        <v>5</v>
      </c>
      <c r="W302" s="21">
        <f>V302/(33-27)*100</f>
        <v>83.333333333333343</v>
      </c>
      <c r="X302" s="1" t="s">
        <v>456</v>
      </c>
      <c r="Y302" s="21"/>
      <c r="Z302" s="21">
        <v>13</v>
      </c>
      <c r="AA302" s="21">
        <f>Z302/(34-20)*100</f>
        <v>92.857142857142861</v>
      </c>
      <c r="AB302" s="21">
        <v>35</v>
      </c>
      <c r="AC302" s="21">
        <f t="shared" si="226"/>
        <v>100</v>
      </c>
      <c r="AD302" s="21">
        <v>7</v>
      </c>
      <c r="AE302" s="21">
        <f>AD302/(27-20)*100</f>
        <v>100</v>
      </c>
      <c r="AF302" s="21" t="s">
        <v>456</v>
      </c>
      <c r="AG302" s="21"/>
      <c r="AH302" s="21">
        <v>23</v>
      </c>
      <c r="AI302" s="21">
        <f>AH302/(25-2)*100</f>
        <v>100</v>
      </c>
      <c r="AJ302" s="21"/>
      <c r="AK302" s="21"/>
      <c r="AL302" s="21"/>
      <c r="AM302" s="21"/>
      <c r="AN302" s="21"/>
      <c r="AO302" s="21"/>
      <c r="AP302" s="21"/>
      <c r="AQ302" s="21"/>
      <c r="AR302" s="21"/>
      <c r="AS302" s="26"/>
      <c r="AT302" s="21">
        <f t="shared" si="224"/>
        <v>95.679810385692747</v>
      </c>
      <c r="AU302" s="143"/>
      <c r="AV302" s="22"/>
      <c r="AW302" s="49"/>
      <c r="AX302" s="14"/>
      <c r="BA302" s="15"/>
      <c r="BC302" s="37"/>
    </row>
    <row r="303" spans="1:55" s="16" customFormat="1" ht="16.5" customHeight="1" x14ac:dyDescent="0.2">
      <c r="A303" s="50">
        <v>15</v>
      </c>
      <c r="B303" s="71">
        <v>18101060</v>
      </c>
      <c r="C303" s="69" t="s">
        <v>309</v>
      </c>
      <c r="D303" s="1">
        <v>35</v>
      </c>
      <c r="E303" s="1">
        <f t="shared" si="213"/>
        <v>100</v>
      </c>
      <c r="F303" s="1">
        <v>2</v>
      </c>
      <c r="G303" s="21">
        <f>F303/(33-31)*100</f>
        <v>100</v>
      </c>
      <c r="H303" s="1">
        <v>26</v>
      </c>
      <c r="I303" s="21">
        <f t="shared" si="215"/>
        <v>100</v>
      </c>
      <c r="J303" s="1">
        <v>33</v>
      </c>
      <c r="K303" s="21">
        <f t="shared" si="229"/>
        <v>97.058823529411768</v>
      </c>
      <c r="L303" s="1">
        <v>20</v>
      </c>
      <c r="M303" s="21">
        <f>L303/(29-9)*100</f>
        <v>100</v>
      </c>
      <c r="N303" s="1">
        <v>8</v>
      </c>
      <c r="O303" s="21">
        <f>N303/(27-18)*100</f>
        <v>88.888888888888886</v>
      </c>
      <c r="P303" s="1">
        <v>32</v>
      </c>
      <c r="Q303" s="21">
        <f t="shared" si="218"/>
        <v>94.117647058823522</v>
      </c>
      <c r="R303" s="1">
        <v>19</v>
      </c>
      <c r="S303" s="21">
        <f t="shared" si="219"/>
        <v>55.882352941176471</v>
      </c>
      <c r="T303" s="1">
        <v>18</v>
      </c>
      <c r="U303" s="21">
        <f>T303/(26-5)*100</f>
        <v>85.714285714285708</v>
      </c>
      <c r="V303" s="1">
        <v>24</v>
      </c>
      <c r="W303" s="21">
        <f>V303/(33-7)*100</f>
        <v>92.307692307692307</v>
      </c>
      <c r="X303" s="1" t="s">
        <v>456</v>
      </c>
      <c r="Y303" s="21"/>
      <c r="Z303" s="21">
        <v>31</v>
      </c>
      <c r="AA303" s="21">
        <f t="shared" si="221"/>
        <v>91.17647058823529</v>
      </c>
      <c r="AB303" s="21">
        <v>27</v>
      </c>
      <c r="AC303" s="21">
        <f t="shared" si="226"/>
        <v>77.142857142857153</v>
      </c>
      <c r="AD303" s="21">
        <v>10</v>
      </c>
      <c r="AE303" s="21">
        <f>AD303/(27-14)*100</f>
        <v>76.923076923076934</v>
      </c>
      <c r="AF303" s="21">
        <v>4</v>
      </c>
      <c r="AG303" s="21">
        <f>AF303/(35-30)*100</f>
        <v>80</v>
      </c>
      <c r="AH303" s="21">
        <v>25</v>
      </c>
      <c r="AI303" s="21">
        <f t="shared" si="223"/>
        <v>100</v>
      </c>
      <c r="AJ303" s="21"/>
      <c r="AK303" s="21"/>
      <c r="AL303" s="21"/>
      <c r="AM303" s="21"/>
      <c r="AN303" s="21"/>
      <c r="AO303" s="21"/>
      <c r="AP303" s="21"/>
      <c r="AQ303" s="21"/>
      <c r="AR303" s="21"/>
      <c r="AS303" s="26"/>
      <c r="AT303" s="21">
        <f t="shared" si="224"/>
        <v>89.280806339629876</v>
      </c>
      <c r="AU303" s="143"/>
      <c r="AV303" s="22"/>
      <c r="AW303" s="49"/>
      <c r="AX303" s="14"/>
      <c r="BA303" s="15"/>
      <c r="BC303" s="37"/>
    </row>
    <row r="304" spans="1:55" s="16" customFormat="1" ht="16.5" customHeight="1" x14ac:dyDescent="0.2">
      <c r="A304" s="50">
        <v>16</v>
      </c>
      <c r="B304" s="71">
        <v>18103024</v>
      </c>
      <c r="C304" s="69" t="s">
        <v>310</v>
      </c>
      <c r="D304" s="1">
        <v>35</v>
      </c>
      <c r="E304" s="1">
        <f t="shared" si="213"/>
        <v>100</v>
      </c>
      <c r="F304" s="1">
        <v>33</v>
      </c>
      <c r="G304" s="21">
        <f t="shared" si="214"/>
        <v>100</v>
      </c>
      <c r="H304" s="1">
        <v>25</v>
      </c>
      <c r="I304" s="21">
        <f t="shared" si="215"/>
        <v>96.15384615384616</v>
      </c>
      <c r="J304" s="1">
        <v>34</v>
      </c>
      <c r="K304" s="21">
        <f t="shared" si="229"/>
        <v>100</v>
      </c>
      <c r="L304" s="1">
        <v>29</v>
      </c>
      <c r="M304" s="21">
        <f t="shared" si="216"/>
        <v>100</v>
      </c>
      <c r="N304" s="1">
        <v>25</v>
      </c>
      <c r="O304" s="21">
        <f t="shared" si="217"/>
        <v>92.592592592592595</v>
      </c>
      <c r="P304" s="1">
        <v>15</v>
      </c>
      <c r="Q304" s="21">
        <f>P304/(34-19)*100</f>
        <v>100</v>
      </c>
      <c r="R304" s="1">
        <v>34</v>
      </c>
      <c r="S304" s="21">
        <f t="shared" si="219"/>
        <v>100</v>
      </c>
      <c r="T304" s="1">
        <v>23</v>
      </c>
      <c r="U304" s="21">
        <f t="shared" si="228"/>
        <v>88.461538461538453</v>
      </c>
      <c r="V304" s="1">
        <v>32</v>
      </c>
      <c r="W304" s="21">
        <f t="shared" si="225"/>
        <v>96.969696969696969</v>
      </c>
      <c r="X304" s="1">
        <v>24</v>
      </c>
      <c r="Y304" s="21">
        <f>X304/(27-3)*100</f>
        <v>100</v>
      </c>
      <c r="Z304" s="21">
        <v>13</v>
      </c>
      <c r="AA304" s="21">
        <f>Z304/(34-21)*100</f>
        <v>100</v>
      </c>
      <c r="AB304" s="21">
        <v>33</v>
      </c>
      <c r="AC304" s="21">
        <f t="shared" si="226"/>
        <v>94.285714285714278</v>
      </c>
      <c r="AD304" s="21">
        <v>25</v>
      </c>
      <c r="AE304" s="21">
        <f t="shared" si="227"/>
        <v>92.592592592592595</v>
      </c>
      <c r="AF304" s="21">
        <v>35</v>
      </c>
      <c r="AG304" s="21">
        <f t="shared" si="222"/>
        <v>100</v>
      </c>
      <c r="AH304" s="21">
        <v>25</v>
      </c>
      <c r="AI304" s="21">
        <f t="shared" si="223"/>
        <v>100</v>
      </c>
      <c r="AJ304" s="21"/>
      <c r="AK304" s="21"/>
      <c r="AL304" s="21"/>
      <c r="AM304" s="21"/>
      <c r="AN304" s="21"/>
      <c r="AO304" s="21"/>
      <c r="AP304" s="21"/>
      <c r="AQ304" s="21"/>
      <c r="AR304" s="21"/>
      <c r="AS304" s="26"/>
      <c r="AT304" s="21">
        <f t="shared" si="224"/>
        <v>97.565998815998825</v>
      </c>
      <c r="AU304" s="143"/>
      <c r="AV304" s="22"/>
      <c r="AW304" s="49"/>
      <c r="AX304" s="14"/>
      <c r="BA304" s="15"/>
      <c r="BC304" s="37"/>
    </row>
    <row r="305" spans="1:55" s="16" customFormat="1" ht="16.5" customHeight="1" x14ac:dyDescent="0.2">
      <c r="A305" s="50">
        <v>17</v>
      </c>
      <c r="B305" s="71">
        <v>18101135</v>
      </c>
      <c r="C305" s="69" t="s">
        <v>311</v>
      </c>
      <c r="D305" s="1">
        <v>35</v>
      </c>
      <c r="E305" s="1">
        <f t="shared" si="213"/>
        <v>100</v>
      </c>
      <c r="F305" s="1">
        <v>33</v>
      </c>
      <c r="G305" s="21">
        <f t="shared" si="214"/>
        <v>100</v>
      </c>
      <c r="H305" s="1">
        <v>3</v>
      </c>
      <c r="I305" s="21">
        <f>H305/(26-14)*100</f>
        <v>25</v>
      </c>
      <c r="J305" s="1">
        <v>12</v>
      </c>
      <c r="K305" s="21">
        <f>J305/(34-22)*100</f>
        <v>100</v>
      </c>
      <c r="L305" s="1">
        <v>26</v>
      </c>
      <c r="M305" s="21">
        <f t="shared" si="216"/>
        <v>89.65517241379311</v>
      </c>
      <c r="N305" s="1">
        <v>26</v>
      </c>
      <c r="O305" s="21">
        <f t="shared" si="217"/>
        <v>96.296296296296291</v>
      </c>
      <c r="P305" s="1">
        <v>13</v>
      </c>
      <c r="Q305" s="21">
        <f>P305/(34-21)*100</f>
        <v>100</v>
      </c>
      <c r="R305" s="1">
        <v>19</v>
      </c>
      <c r="S305" s="21">
        <f>R305/(34-15)*100</f>
        <v>100</v>
      </c>
      <c r="T305" s="1">
        <v>24</v>
      </c>
      <c r="U305" s="21">
        <f t="shared" si="228"/>
        <v>92.307692307692307</v>
      </c>
      <c r="V305" s="1">
        <v>29</v>
      </c>
      <c r="W305" s="21">
        <f t="shared" si="225"/>
        <v>87.878787878787875</v>
      </c>
      <c r="X305" s="1">
        <v>25</v>
      </c>
      <c r="Y305" s="21">
        <f t="shared" si="220"/>
        <v>92.592592592592595</v>
      </c>
      <c r="Z305" s="21">
        <v>10</v>
      </c>
      <c r="AA305" s="21">
        <f>Z305/(34-23)*100</f>
        <v>90.909090909090907</v>
      </c>
      <c r="AB305" s="21">
        <v>16</v>
      </c>
      <c r="AC305" s="21">
        <f>AB305/(35-13)*100</f>
        <v>72.727272727272734</v>
      </c>
      <c r="AD305" s="21">
        <v>23</v>
      </c>
      <c r="AE305" s="21">
        <f t="shared" si="227"/>
        <v>85.18518518518519</v>
      </c>
      <c r="AF305" s="21">
        <v>32</v>
      </c>
      <c r="AG305" s="21">
        <f t="shared" si="222"/>
        <v>91.428571428571431</v>
      </c>
      <c r="AH305" s="21">
        <v>21</v>
      </c>
      <c r="AI305" s="21">
        <f t="shared" si="223"/>
        <v>84</v>
      </c>
      <c r="AJ305" s="21"/>
      <c r="AK305" s="21"/>
      <c r="AL305" s="21"/>
      <c r="AM305" s="21"/>
      <c r="AN305" s="21"/>
      <c r="AO305" s="21"/>
      <c r="AP305" s="21"/>
      <c r="AQ305" s="21"/>
      <c r="AR305" s="21"/>
      <c r="AS305" s="26"/>
      <c r="AT305" s="21">
        <f t="shared" si="224"/>
        <v>87.998791358705162</v>
      </c>
      <c r="AU305" s="148"/>
      <c r="AV305" s="22"/>
      <c r="AW305" s="49"/>
      <c r="AX305" s="14"/>
      <c r="BA305" s="15"/>
      <c r="BC305" s="37"/>
    </row>
    <row r="306" spans="1:55" s="16" customFormat="1" ht="16.5" customHeight="1" x14ac:dyDescent="0.2">
      <c r="A306" s="50">
        <v>20</v>
      </c>
      <c r="B306" s="36">
        <v>18101205</v>
      </c>
      <c r="C306" s="19" t="s">
        <v>312</v>
      </c>
      <c r="D306" s="1" t="s">
        <v>456</v>
      </c>
      <c r="E306" s="1"/>
      <c r="F306" s="1">
        <v>33</v>
      </c>
      <c r="G306" s="21">
        <f t="shared" si="214"/>
        <v>100</v>
      </c>
      <c r="H306" s="1">
        <v>26</v>
      </c>
      <c r="I306" s="21">
        <f t="shared" si="215"/>
        <v>100</v>
      </c>
      <c r="J306" s="1">
        <v>33</v>
      </c>
      <c r="K306" s="21">
        <f>J306/34*100</f>
        <v>97.058823529411768</v>
      </c>
      <c r="L306" s="1">
        <v>9</v>
      </c>
      <c r="M306" s="21">
        <f>L306/(29-20)*100</f>
        <v>100</v>
      </c>
      <c r="N306" s="1">
        <v>14</v>
      </c>
      <c r="O306" s="21">
        <f>N306/(27-12)*100</f>
        <v>93.333333333333329</v>
      </c>
      <c r="P306" s="1">
        <v>32</v>
      </c>
      <c r="Q306" s="21">
        <f t="shared" si="218"/>
        <v>94.117647058823522</v>
      </c>
      <c r="R306" s="1">
        <v>33</v>
      </c>
      <c r="S306" s="21">
        <f t="shared" si="219"/>
        <v>97.058823529411768</v>
      </c>
      <c r="T306" s="1">
        <v>24</v>
      </c>
      <c r="U306" s="21">
        <f t="shared" si="228"/>
        <v>92.307692307692307</v>
      </c>
      <c r="V306" s="1">
        <v>26</v>
      </c>
      <c r="W306" s="21">
        <f>V306/(33-5)*100</f>
        <v>92.857142857142861</v>
      </c>
      <c r="X306" s="1" t="s">
        <v>456</v>
      </c>
      <c r="Y306" s="21"/>
      <c r="Z306" s="21">
        <v>21</v>
      </c>
      <c r="AA306" s="21">
        <f>Z306/(34-11)*100</f>
        <v>91.304347826086953</v>
      </c>
      <c r="AB306" s="21">
        <v>34</v>
      </c>
      <c r="AC306" s="21">
        <f t="shared" si="226"/>
        <v>97.142857142857139</v>
      </c>
      <c r="AD306" s="21">
        <v>26</v>
      </c>
      <c r="AE306" s="21">
        <f t="shared" si="227"/>
        <v>96.296296296296291</v>
      </c>
      <c r="AF306" s="21">
        <v>33</v>
      </c>
      <c r="AG306" s="21">
        <f t="shared" si="222"/>
        <v>94.285714285714278</v>
      </c>
      <c r="AH306" s="21">
        <v>22</v>
      </c>
      <c r="AI306" s="21">
        <f>AH306/(25-3)*100</f>
        <v>100</v>
      </c>
      <c r="AJ306" s="21"/>
      <c r="AK306" s="21"/>
      <c r="AL306" s="21"/>
      <c r="AM306" s="21"/>
      <c r="AN306" s="21"/>
      <c r="AO306" s="21"/>
      <c r="AP306" s="21"/>
      <c r="AQ306" s="21"/>
      <c r="AR306" s="21"/>
      <c r="AS306" s="26"/>
      <c r="AT306" s="21">
        <f t="shared" si="224"/>
        <v>96.125905583340753</v>
      </c>
      <c r="AU306" s="150"/>
      <c r="AV306" s="22"/>
      <c r="AW306" s="49"/>
      <c r="AX306" s="14"/>
      <c r="BA306" s="15"/>
      <c r="BC306" s="37"/>
    </row>
    <row r="307" spans="1:55" s="16" customFormat="1" ht="16.5" customHeight="1" x14ac:dyDescent="0.2">
      <c r="A307" s="54"/>
      <c r="B307" s="40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98"/>
      <c r="N307" s="14"/>
      <c r="O307" s="127"/>
      <c r="P307" s="40"/>
      <c r="Q307" s="127"/>
      <c r="R307" s="14"/>
      <c r="S307" s="98"/>
      <c r="T307" s="40"/>
      <c r="U307" s="127"/>
      <c r="V307" s="40"/>
      <c r="W307" s="127"/>
      <c r="X307" s="40"/>
      <c r="Y307" s="127"/>
      <c r="Z307" s="98"/>
      <c r="AA307" s="98"/>
      <c r="AB307" s="98"/>
      <c r="AC307" s="98"/>
      <c r="AD307" s="98"/>
      <c r="AE307" s="98"/>
      <c r="AF307" s="127"/>
      <c r="AG307" s="127"/>
      <c r="AH307" s="127"/>
      <c r="AI307" s="127"/>
      <c r="AJ307" s="127"/>
      <c r="AK307" s="127"/>
      <c r="AL307" s="127"/>
      <c r="AM307" s="127"/>
      <c r="AN307" s="127"/>
      <c r="AO307" s="127"/>
      <c r="AP307" s="127"/>
      <c r="AQ307" s="127"/>
      <c r="AR307" s="127"/>
      <c r="AS307" s="127"/>
      <c r="AT307" s="127"/>
      <c r="AU307" s="98"/>
      <c r="AV307" s="14"/>
      <c r="AW307" s="49"/>
      <c r="AX307" s="14"/>
      <c r="BA307" s="15"/>
      <c r="BC307" s="37"/>
    </row>
    <row r="308" spans="1:55" s="16" customFormat="1" ht="16.5" customHeight="1" x14ac:dyDescent="0.2">
      <c r="A308" s="54"/>
      <c r="B308" s="40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98"/>
      <c r="N308" s="14"/>
      <c r="O308" s="127"/>
      <c r="P308" s="40"/>
      <c r="Q308" s="127"/>
      <c r="R308" s="14"/>
      <c r="S308" s="98"/>
      <c r="T308" s="40"/>
      <c r="U308" s="127"/>
      <c r="V308" s="40"/>
      <c r="W308" s="127"/>
      <c r="X308" s="40"/>
      <c r="Y308" s="127"/>
      <c r="Z308" s="98"/>
      <c r="AA308" s="98"/>
      <c r="AB308" s="98"/>
      <c r="AC308" s="98"/>
      <c r="AD308" s="98"/>
      <c r="AE308" s="98"/>
      <c r="AF308" s="127"/>
      <c r="AG308" s="127"/>
      <c r="AH308" s="127"/>
      <c r="AI308" s="127"/>
      <c r="AJ308" s="127"/>
      <c r="AK308" s="127"/>
      <c r="AL308" s="127"/>
      <c r="AM308" s="127"/>
      <c r="AN308" s="127"/>
      <c r="AO308" s="127"/>
      <c r="AP308" s="127"/>
      <c r="AQ308" s="127"/>
      <c r="AR308" s="127"/>
      <c r="AS308" s="127"/>
      <c r="AT308" s="127"/>
      <c r="AU308" s="98"/>
      <c r="AV308" s="14"/>
      <c r="AW308" s="49"/>
      <c r="AX308" s="14"/>
      <c r="BA308" s="15"/>
      <c r="BC308" s="37"/>
    </row>
    <row r="309" spans="1:55" s="16" customFormat="1" ht="16.5" customHeight="1" x14ac:dyDescent="0.2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87"/>
      <c r="N309" s="54"/>
      <c r="O309" s="87"/>
      <c r="P309" s="54"/>
      <c r="Q309" s="87"/>
      <c r="R309" s="54"/>
      <c r="S309" s="87"/>
      <c r="T309" s="54"/>
      <c r="U309" s="87"/>
      <c r="V309" s="54"/>
      <c r="W309" s="87"/>
      <c r="X309" s="54"/>
      <c r="Y309" s="87"/>
      <c r="Z309" s="87"/>
      <c r="AA309" s="87"/>
      <c r="AB309" s="87"/>
      <c r="AC309" s="87"/>
      <c r="AD309" s="87"/>
      <c r="AE309" s="87"/>
      <c r="AF309" s="87"/>
      <c r="AG309" s="87"/>
      <c r="AH309" s="87"/>
      <c r="AI309" s="87"/>
      <c r="AJ309" s="87"/>
      <c r="AK309" s="87"/>
      <c r="AL309" s="87"/>
      <c r="AM309" s="87"/>
      <c r="AN309" s="87"/>
      <c r="AO309" s="87"/>
      <c r="AP309" s="87"/>
      <c r="AQ309" s="87"/>
      <c r="AR309" s="85"/>
      <c r="AS309" s="85"/>
      <c r="AT309" s="85"/>
      <c r="AU309" s="87"/>
      <c r="AV309" s="55"/>
      <c r="AW309" s="49"/>
      <c r="AX309" s="14"/>
      <c r="BA309" s="15"/>
      <c r="BC309" s="37"/>
    </row>
    <row r="310" spans="1:55" s="16" customFormat="1" ht="16.5" customHeight="1" x14ac:dyDescent="0.2">
      <c r="A310" s="50">
        <v>1</v>
      </c>
      <c r="B310" s="71">
        <v>18103002</v>
      </c>
      <c r="C310" s="69" t="s">
        <v>395</v>
      </c>
      <c r="D310" s="1">
        <v>22</v>
      </c>
      <c r="E310" s="1">
        <f>D310/(33-11)*100</f>
        <v>100</v>
      </c>
      <c r="F310" s="1">
        <v>22</v>
      </c>
      <c r="G310" s="21">
        <f>F310/33*100</f>
        <v>66.666666666666657</v>
      </c>
      <c r="H310" s="1">
        <f>10+9</f>
        <v>19</v>
      </c>
      <c r="I310" s="21">
        <f>H310/(26-4)*100</f>
        <v>86.36363636363636</v>
      </c>
      <c r="J310" s="1">
        <v>22</v>
      </c>
      <c r="K310" s="21">
        <f>J310/34*100</f>
        <v>64.705882352941174</v>
      </c>
      <c r="L310" s="1">
        <v>19</v>
      </c>
      <c r="M310" s="21">
        <f>L310/29*100</f>
        <v>65.517241379310349</v>
      </c>
      <c r="N310" s="1">
        <v>17</v>
      </c>
      <c r="O310" s="21">
        <f>N310/27*100</f>
        <v>62.962962962962962</v>
      </c>
      <c r="P310" s="1">
        <v>8</v>
      </c>
      <c r="Q310" s="21">
        <f>P310/(34-25)*100</f>
        <v>88.888888888888886</v>
      </c>
      <c r="R310" s="1" t="s">
        <v>456</v>
      </c>
      <c r="S310" s="21"/>
      <c r="T310" s="1">
        <v>11</v>
      </c>
      <c r="U310" s="21">
        <f>T310/(26-7)*100</f>
        <v>57.894736842105267</v>
      </c>
      <c r="V310" s="1">
        <v>11</v>
      </c>
      <c r="W310" s="21">
        <f t="shared" ref="W310:W314" si="230">V310/33*100</f>
        <v>33.333333333333329</v>
      </c>
      <c r="X310" s="1">
        <v>10</v>
      </c>
      <c r="Y310" s="21">
        <f>X310/(27-13)*100</f>
        <v>71.428571428571431</v>
      </c>
      <c r="Z310" s="21">
        <v>10</v>
      </c>
      <c r="AA310" s="21">
        <f>Z310/(34-24)*100</f>
        <v>100</v>
      </c>
      <c r="AB310" s="21">
        <v>31</v>
      </c>
      <c r="AC310" s="21">
        <f>AB310/(35-1)*100</f>
        <v>91.17647058823529</v>
      </c>
      <c r="AD310" s="21">
        <v>17</v>
      </c>
      <c r="AE310" s="21">
        <f>AD310/(27-2)*100</f>
        <v>68</v>
      </c>
      <c r="AF310" s="21">
        <v>19</v>
      </c>
      <c r="AG310" s="21">
        <f>AF310/(35-6)*100</f>
        <v>65.517241379310349</v>
      </c>
      <c r="AH310" s="21" t="s">
        <v>456</v>
      </c>
      <c r="AI310" s="21"/>
      <c r="AJ310" s="21"/>
      <c r="AK310" s="21"/>
      <c r="AL310" s="21"/>
      <c r="AM310" s="21"/>
      <c r="AN310" s="21"/>
      <c r="AO310" s="21"/>
      <c r="AP310" s="21"/>
      <c r="AQ310" s="21"/>
      <c r="AR310" s="21"/>
      <c r="AS310" s="26"/>
      <c r="AT310" s="21">
        <f t="shared" ref="AT310:AT318" si="231">AVERAGE(Q310,S310,U310,W310,Y310,AA310,AC310,AE310,AG310,AI310,AK310,AM310,AO310,AQ310,AS310,O310,M310,K310,I310,G310,E310)</f>
        <v>73.032545156140145</v>
      </c>
      <c r="AU310" s="147" t="s">
        <v>313</v>
      </c>
      <c r="AV310" s="22"/>
      <c r="AW310" s="49"/>
      <c r="AX310" s="14"/>
      <c r="BA310" s="15"/>
      <c r="BC310" s="37"/>
    </row>
    <row r="311" spans="1:55" s="16" customFormat="1" ht="16.5" customHeight="1" x14ac:dyDescent="0.2">
      <c r="A311" s="50">
        <v>2</v>
      </c>
      <c r="B311" s="71">
        <v>18103012</v>
      </c>
      <c r="C311" s="69" t="s">
        <v>397</v>
      </c>
      <c r="D311" s="1">
        <v>15</v>
      </c>
      <c r="E311" s="1">
        <f>D311/(33-18)*100</f>
        <v>100</v>
      </c>
      <c r="F311" s="1">
        <f>29+4</f>
        <v>33</v>
      </c>
      <c r="G311" s="21">
        <f>F311/33*100</f>
        <v>100</v>
      </c>
      <c r="H311" s="1">
        <v>19</v>
      </c>
      <c r="I311" s="21">
        <f>H311/(26-5)*100</f>
        <v>90.476190476190482</v>
      </c>
      <c r="J311" s="1" t="s">
        <v>456</v>
      </c>
      <c r="K311" s="21"/>
      <c r="L311" s="1">
        <v>14</v>
      </c>
      <c r="M311" s="21">
        <f>L311/(29-15)*100</f>
        <v>100</v>
      </c>
      <c r="N311" s="1">
        <v>17</v>
      </c>
      <c r="O311" s="21">
        <f>N311/(27-10)*100</f>
        <v>100</v>
      </c>
      <c r="P311" s="1">
        <v>7</v>
      </c>
      <c r="Q311" s="21">
        <f>P311/(34-27)*100</f>
        <v>100</v>
      </c>
      <c r="R311" s="1" t="s">
        <v>456</v>
      </c>
      <c r="S311" s="21"/>
      <c r="T311" s="1">
        <v>22</v>
      </c>
      <c r="U311" s="21">
        <f>T311/(26-4)*100</f>
        <v>100</v>
      </c>
      <c r="V311" s="1">
        <v>31</v>
      </c>
      <c r="W311" s="21">
        <f>V311/(33-2)*100</f>
        <v>100</v>
      </c>
      <c r="X311" s="1" t="s">
        <v>456</v>
      </c>
      <c r="Y311" s="21"/>
      <c r="Z311" s="21">
        <v>16</v>
      </c>
      <c r="AA311" s="21">
        <f>Z311/(34-18)*100</f>
        <v>100</v>
      </c>
      <c r="AB311" s="21">
        <v>33</v>
      </c>
      <c r="AC311" s="21">
        <f t="shared" ref="AC311:AC313" si="232">AB311/35*100</f>
        <v>94.285714285714278</v>
      </c>
      <c r="AD311" s="21">
        <v>23</v>
      </c>
      <c r="AE311" s="21">
        <f t="shared" ref="AE311:AE318" si="233">AD311/27*100</f>
        <v>85.18518518518519</v>
      </c>
      <c r="AF311" s="21">
        <v>2</v>
      </c>
      <c r="AG311" s="21">
        <f>AF311/(35-33)*100</f>
        <v>100</v>
      </c>
      <c r="AH311" s="21">
        <v>13</v>
      </c>
      <c r="AI311" s="21">
        <f>AH311/(25-10)*100</f>
        <v>86.666666666666671</v>
      </c>
      <c r="AJ311" s="21"/>
      <c r="AK311" s="21"/>
      <c r="AL311" s="21"/>
      <c r="AM311" s="21"/>
      <c r="AN311" s="21"/>
      <c r="AO311" s="21"/>
      <c r="AP311" s="21"/>
      <c r="AQ311" s="21"/>
      <c r="AR311" s="21"/>
      <c r="AS311" s="26"/>
      <c r="AT311" s="21">
        <f t="shared" si="231"/>
        <v>96.662596662596656</v>
      </c>
      <c r="AU311" s="151"/>
      <c r="AV311" s="22"/>
      <c r="AW311" s="49"/>
      <c r="AX311" s="14"/>
      <c r="BA311" s="15"/>
      <c r="BC311" s="37"/>
    </row>
    <row r="312" spans="1:55" s="16" customFormat="1" ht="16.5" customHeight="1" x14ac:dyDescent="0.2">
      <c r="A312" s="50">
        <v>3</v>
      </c>
      <c r="B312" s="71">
        <v>18102030</v>
      </c>
      <c r="C312" s="69" t="s">
        <v>398</v>
      </c>
      <c r="D312" s="1">
        <v>35</v>
      </c>
      <c r="E312" s="1">
        <f>D312/35*100</f>
        <v>100</v>
      </c>
      <c r="F312" s="1">
        <v>33</v>
      </c>
      <c r="G312" s="21">
        <f>F312/33*100</f>
        <v>100</v>
      </c>
      <c r="H312" s="1">
        <v>26</v>
      </c>
      <c r="I312" s="21">
        <f>H312/26*100</f>
        <v>100</v>
      </c>
      <c r="J312" s="1">
        <v>21</v>
      </c>
      <c r="K312" s="21">
        <f>J312/(34-13)*100</f>
        <v>100</v>
      </c>
      <c r="L312" s="1">
        <v>3</v>
      </c>
      <c r="M312" s="21">
        <f>L312/(29-26)*100</f>
        <v>100</v>
      </c>
      <c r="N312" s="1">
        <v>26</v>
      </c>
      <c r="O312" s="21">
        <f>N312/27*100</f>
        <v>96.296296296296291</v>
      </c>
      <c r="P312" s="1">
        <v>34</v>
      </c>
      <c r="Q312" s="21">
        <f t="shared" ref="Q312:Q318" si="234">P312/34*100</f>
        <v>100</v>
      </c>
      <c r="R312" s="1">
        <v>19</v>
      </c>
      <c r="S312" s="21">
        <f>R312/(34-15)*100</f>
        <v>100</v>
      </c>
      <c r="T312" s="1" t="s">
        <v>456</v>
      </c>
      <c r="U312" s="21"/>
      <c r="V312" s="1">
        <v>32</v>
      </c>
      <c r="W312" s="21">
        <f t="shared" si="230"/>
        <v>96.969696969696969</v>
      </c>
      <c r="X312" s="1">
        <v>26</v>
      </c>
      <c r="Y312" s="21">
        <f t="shared" ref="Y312:Y318" si="235">X312/27*100</f>
        <v>96.296296296296291</v>
      </c>
      <c r="Z312" s="21">
        <v>21</v>
      </c>
      <c r="AA312" s="21">
        <f>Z312/(34-12)*100</f>
        <v>95.454545454545453</v>
      </c>
      <c r="AB312" s="21" t="s">
        <v>456</v>
      </c>
      <c r="AC312" s="21"/>
      <c r="AD312" s="21">
        <v>21</v>
      </c>
      <c r="AE312" s="21">
        <f>AD312/(27-6)*100</f>
        <v>100</v>
      </c>
      <c r="AF312" s="21">
        <v>32</v>
      </c>
      <c r="AG312" s="21">
        <f t="shared" ref="AG312:AG314" si="236">AF312/35*100</f>
        <v>91.428571428571431</v>
      </c>
      <c r="AH312" s="21">
        <v>25</v>
      </c>
      <c r="AI312" s="21">
        <f t="shared" ref="AI312:AI315" si="237">AH312/25*100</f>
        <v>100</v>
      </c>
      <c r="AJ312" s="21"/>
      <c r="AK312" s="21"/>
      <c r="AL312" s="21"/>
      <c r="AM312" s="21"/>
      <c r="AN312" s="21"/>
      <c r="AO312" s="21"/>
      <c r="AP312" s="21"/>
      <c r="AQ312" s="21"/>
      <c r="AR312" s="21"/>
      <c r="AS312" s="26"/>
      <c r="AT312" s="21">
        <f t="shared" si="231"/>
        <v>98.317529031814757</v>
      </c>
      <c r="AU312" s="24"/>
      <c r="AV312" s="22"/>
      <c r="AW312" s="49"/>
      <c r="AX312" s="14"/>
      <c r="BA312" s="15"/>
      <c r="BC312" s="37"/>
    </row>
    <row r="313" spans="1:55" s="16" customFormat="1" ht="16.5" customHeight="1" x14ac:dyDescent="0.2">
      <c r="A313" s="50">
        <v>4</v>
      </c>
      <c r="B313" s="50">
        <v>18102073</v>
      </c>
      <c r="C313" s="23" t="s">
        <v>443</v>
      </c>
      <c r="D313" s="84"/>
      <c r="E313" s="84"/>
      <c r="F313" s="93">
        <v>14</v>
      </c>
      <c r="G313" s="94">
        <f>F313/14*100</f>
        <v>100</v>
      </c>
      <c r="H313" s="1">
        <v>23</v>
      </c>
      <c r="I313" s="21">
        <f>H313/(26-3)*100</f>
        <v>100</v>
      </c>
      <c r="J313" s="1">
        <v>3</v>
      </c>
      <c r="K313" s="21">
        <f>J313/(34-31)*100</f>
        <v>100</v>
      </c>
      <c r="L313" s="1">
        <v>29</v>
      </c>
      <c r="M313" s="21">
        <f>L313/29*100</f>
        <v>100</v>
      </c>
      <c r="N313" s="93">
        <v>26</v>
      </c>
      <c r="O313" s="94">
        <f>N313/27*100</f>
        <v>96.296296296296291</v>
      </c>
      <c r="P313" s="93">
        <v>33</v>
      </c>
      <c r="Q313" s="94">
        <f>P313/(34-1)*100</f>
        <v>100</v>
      </c>
      <c r="R313" s="1">
        <v>33</v>
      </c>
      <c r="S313" s="21">
        <f t="shared" ref="S313:S316" si="238">R313/34*100</f>
        <v>97.058823529411768</v>
      </c>
      <c r="T313" s="1">
        <v>6</v>
      </c>
      <c r="U313" s="21">
        <f>T313/(26-20)*100</f>
        <v>100</v>
      </c>
      <c r="V313" s="93">
        <v>26</v>
      </c>
      <c r="W313" s="94">
        <f>V313/(33-7)*100</f>
        <v>100</v>
      </c>
      <c r="X313" s="1" t="s">
        <v>456</v>
      </c>
      <c r="Y313" s="21"/>
      <c r="Z313" s="21">
        <v>33</v>
      </c>
      <c r="AA313" s="21">
        <f t="shared" ref="AA313:AA316" si="239">Z313/34*100</f>
        <v>97.058823529411768</v>
      </c>
      <c r="AB313" s="21">
        <v>34</v>
      </c>
      <c r="AC313" s="21">
        <f t="shared" si="232"/>
        <v>97.142857142857139</v>
      </c>
      <c r="AD313" s="21">
        <v>7</v>
      </c>
      <c r="AE313" s="21">
        <f>AD313/(27-20)*100</f>
        <v>100</v>
      </c>
      <c r="AF313" s="21">
        <v>19</v>
      </c>
      <c r="AG313" s="21">
        <f>AF313/(35-13)*100</f>
        <v>86.36363636363636</v>
      </c>
      <c r="AH313" s="21">
        <v>25</v>
      </c>
      <c r="AI313" s="21">
        <f t="shared" si="237"/>
        <v>100</v>
      </c>
      <c r="AJ313" s="21"/>
      <c r="AK313" s="21"/>
      <c r="AL313" s="21"/>
      <c r="AM313" s="21"/>
      <c r="AN313" s="21"/>
      <c r="AO313" s="21"/>
      <c r="AP313" s="21"/>
      <c r="AQ313" s="21"/>
      <c r="AR313" s="21"/>
      <c r="AS313" s="26"/>
      <c r="AT313" s="21">
        <f t="shared" si="231"/>
        <v>98.137174061543803</v>
      </c>
      <c r="AU313" s="143"/>
      <c r="AV313" s="22"/>
      <c r="AW313" s="49"/>
      <c r="AX313" s="14"/>
      <c r="BA313" s="15"/>
      <c r="BC313" s="37"/>
    </row>
    <row r="314" spans="1:55" s="16" customFormat="1" ht="16.5" customHeight="1" x14ac:dyDescent="0.2">
      <c r="A314" s="50">
        <v>5</v>
      </c>
      <c r="B314" s="71">
        <v>18101080</v>
      </c>
      <c r="C314" s="69" t="s">
        <v>402</v>
      </c>
      <c r="D314" s="1">
        <v>33</v>
      </c>
      <c r="E314" s="1">
        <f>D314/33*100</f>
        <v>100</v>
      </c>
      <c r="F314" s="1">
        <v>33</v>
      </c>
      <c r="G314" s="21">
        <f>F314/33*100</f>
        <v>100</v>
      </c>
      <c r="H314" s="1">
        <v>25</v>
      </c>
      <c r="I314" s="21">
        <f>H314/26*100</f>
        <v>96.15384615384616</v>
      </c>
      <c r="J314" s="1">
        <v>30</v>
      </c>
      <c r="K314" s="21">
        <f>J314/(34-4)*100</f>
        <v>100</v>
      </c>
      <c r="L314" s="1">
        <v>7</v>
      </c>
      <c r="M314" s="21">
        <f>L314/(29-22)*100</f>
        <v>100</v>
      </c>
      <c r="N314" s="1">
        <v>26</v>
      </c>
      <c r="O314" s="21">
        <f>N314/27*100</f>
        <v>96.296296296296291</v>
      </c>
      <c r="P314" s="1">
        <v>34</v>
      </c>
      <c r="Q314" s="21">
        <f t="shared" si="234"/>
        <v>100</v>
      </c>
      <c r="R314" s="1">
        <v>33</v>
      </c>
      <c r="S314" s="21">
        <f t="shared" si="238"/>
        <v>97.058823529411768</v>
      </c>
      <c r="T314" s="1">
        <v>2</v>
      </c>
      <c r="U314" s="21">
        <f>T314/(26-24)*100</f>
        <v>100</v>
      </c>
      <c r="V314" s="1">
        <v>32</v>
      </c>
      <c r="W314" s="21">
        <f t="shared" si="230"/>
        <v>96.969696969696969</v>
      </c>
      <c r="X314" s="1">
        <v>26</v>
      </c>
      <c r="Y314" s="21">
        <f t="shared" si="235"/>
        <v>96.296296296296291</v>
      </c>
      <c r="Z314" s="21">
        <v>33</v>
      </c>
      <c r="AA314" s="21">
        <f t="shared" si="239"/>
        <v>97.058823529411768</v>
      </c>
      <c r="AB314" s="21">
        <v>1</v>
      </c>
      <c r="AC314" s="21">
        <f>AB314/(35-34)*100</f>
        <v>100</v>
      </c>
      <c r="AD314" s="21">
        <v>26</v>
      </c>
      <c r="AE314" s="21">
        <f>AD314/(27-1)*100</f>
        <v>100</v>
      </c>
      <c r="AF314" s="21">
        <v>34</v>
      </c>
      <c r="AG314" s="21">
        <f t="shared" si="236"/>
        <v>97.142857142857139</v>
      </c>
      <c r="AH314" s="21">
        <v>25</v>
      </c>
      <c r="AI314" s="21">
        <f t="shared" si="237"/>
        <v>100</v>
      </c>
      <c r="AJ314" s="21"/>
      <c r="AK314" s="21"/>
      <c r="AL314" s="21"/>
      <c r="AM314" s="21"/>
      <c r="AN314" s="21"/>
      <c r="AO314" s="21"/>
      <c r="AP314" s="21"/>
      <c r="AQ314" s="21"/>
      <c r="AR314" s="21"/>
      <c r="AS314" s="26"/>
      <c r="AT314" s="21">
        <f t="shared" si="231"/>
        <v>98.561039994863521</v>
      </c>
      <c r="AU314" s="143"/>
      <c r="AV314" s="22"/>
      <c r="AW314" s="49"/>
      <c r="AX314" s="14"/>
      <c r="BA314" s="15"/>
      <c r="BC314" s="37"/>
    </row>
    <row r="315" spans="1:55" s="16" customFormat="1" ht="16.5" customHeight="1" x14ac:dyDescent="0.2">
      <c r="A315" s="50">
        <v>6</v>
      </c>
      <c r="B315" s="71">
        <v>18101061</v>
      </c>
      <c r="C315" s="69" t="s">
        <v>405</v>
      </c>
      <c r="D315" s="1">
        <f>6+11</f>
        <v>17</v>
      </c>
      <c r="E315" s="1">
        <f>D315/(33-15)*100</f>
        <v>94.444444444444443</v>
      </c>
      <c r="F315" s="1">
        <f>13+20</f>
        <v>33</v>
      </c>
      <c r="G315" s="21">
        <f>F315/33*100</f>
        <v>100</v>
      </c>
      <c r="H315" s="1">
        <f>9+8</f>
        <v>17</v>
      </c>
      <c r="I315" s="21">
        <f>H315/(26-9)*100</f>
        <v>100</v>
      </c>
      <c r="J315" s="1" t="s">
        <v>456</v>
      </c>
      <c r="K315" s="21"/>
      <c r="L315" s="1">
        <f>8+1</f>
        <v>9</v>
      </c>
      <c r="M315" s="21">
        <f>L315/(29-16)*100</f>
        <v>69.230769230769226</v>
      </c>
      <c r="N315" s="1">
        <v>7</v>
      </c>
      <c r="O315" s="21">
        <f>N315/(27-13)*100</f>
        <v>50</v>
      </c>
      <c r="P315" s="1" t="s">
        <v>456</v>
      </c>
      <c r="Q315" s="21"/>
      <c r="R315" s="1">
        <v>2</v>
      </c>
      <c r="S315" s="21">
        <f>R315/(34-19)*100</f>
        <v>13.333333333333334</v>
      </c>
      <c r="T315" s="1">
        <v>10</v>
      </c>
      <c r="U315" s="21">
        <f t="shared" ref="U315:U317" si="240">T315/26*100</f>
        <v>38.461538461538467</v>
      </c>
      <c r="V315" s="1">
        <v>2</v>
      </c>
      <c r="W315" s="21">
        <f>V315/(33-13)*100</f>
        <v>10</v>
      </c>
      <c r="X315" s="1" t="s">
        <v>456</v>
      </c>
      <c r="Y315" s="21"/>
      <c r="Z315" s="21">
        <v>18</v>
      </c>
      <c r="AA315" s="21">
        <f>Z315/(34-16)*100</f>
        <v>100</v>
      </c>
      <c r="AB315" s="21">
        <v>30</v>
      </c>
      <c r="AC315" s="21">
        <f>AB315/(35-5)*100</f>
        <v>100</v>
      </c>
      <c r="AD315" s="21" t="s">
        <v>452</v>
      </c>
      <c r="AE315" s="21"/>
      <c r="AF315" s="21" t="s">
        <v>456</v>
      </c>
      <c r="AG315" s="21"/>
      <c r="AH315" s="21">
        <v>12</v>
      </c>
      <c r="AI315" s="21">
        <f t="shared" si="237"/>
        <v>48</v>
      </c>
      <c r="AJ315" s="21"/>
      <c r="AK315" s="21"/>
      <c r="AL315" s="21"/>
      <c r="AM315" s="21"/>
      <c r="AN315" s="21"/>
      <c r="AO315" s="21"/>
      <c r="AP315" s="21"/>
      <c r="AQ315" s="21"/>
      <c r="AR315" s="21"/>
      <c r="AS315" s="26"/>
      <c r="AT315" s="21">
        <f t="shared" si="231"/>
        <v>65.77000777000778</v>
      </c>
      <c r="AU315" s="143"/>
      <c r="AV315" s="22"/>
      <c r="AW315" s="49"/>
      <c r="AX315" s="14"/>
      <c r="BA315" s="15"/>
      <c r="BC315" s="37"/>
    </row>
    <row r="316" spans="1:55" s="16" customFormat="1" ht="16.5" customHeight="1" x14ac:dyDescent="0.2">
      <c r="A316" s="50">
        <v>7</v>
      </c>
      <c r="B316" s="71">
        <v>18108027</v>
      </c>
      <c r="C316" s="19" t="s">
        <v>407</v>
      </c>
      <c r="D316" s="1">
        <v>35</v>
      </c>
      <c r="E316" s="1">
        <f>D316/35*100</f>
        <v>100</v>
      </c>
      <c r="F316" s="1">
        <v>33</v>
      </c>
      <c r="G316" s="21">
        <f>F316/33*100</f>
        <v>100</v>
      </c>
      <c r="H316" s="1">
        <v>26</v>
      </c>
      <c r="I316" s="21">
        <f>H316/26*100</f>
        <v>100</v>
      </c>
      <c r="J316" s="1">
        <v>33</v>
      </c>
      <c r="K316" s="21">
        <f>J316/34*100</f>
        <v>97.058823529411768</v>
      </c>
      <c r="L316" s="1">
        <v>29</v>
      </c>
      <c r="M316" s="21">
        <f>L316/29*100</f>
        <v>100</v>
      </c>
      <c r="N316" s="1" t="s">
        <v>456</v>
      </c>
      <c r="O316" s="21"/>
      <c r="P316" s="1">
        <v>21</v>
      </c>
      <c r="Q316" s="21">
        <f>P316/(34-12)*100</f>
        <v>95.454545454545453</v>
      </c>
      <c r="R316" s="1">
        <v>30</v>
      </c>
      <c r="S316" s="21">
        <f t="shared" si="238"/>
        <v>88.235294117647058</v>
      </c>
      <c r="T316" s="1">
        <v>24</v>
      </c>
      <c r="U316" s="21">
        <f t="shared" si="240"/>
        <v>92.307692307692307</v>
      </c>
      <c r="V316" s="1">
        <v>22</v>
      </c>
      <c r="W316" s="21">
        <f>V316/(33-5)*100</f>
        <v>78.571428571428569</v>
      </c>
      <c r="X316" s="1" t="s">
        <v>456</v>
      </c>
      <c r="Y316" s="21"/>
      <c r="Z316" s="21">
        <v>31</v>
      </c>
      <c r="AA316" s="21">
        <f t="shared" si="239"/>
        <v>91.17647058823529</v>
      </c>
      <c r="AB316" s="21">
        <v>26</v>
      </c>
      <c r="AC316" s="21">
        <f>AB316/(35-8)*100</f>
        <v>96.296296296296291</v>
      </c>
      <c r="AD316" s="21">
        <v>22</v>
      </c>
      <c r="AE316" s="21">
        <f t="shared" si="233"/>
        <v>81.481481481481481</v>
      </c>
      <c r="AF316" s="21">
        <v>20</v>
      </c>
      <c r="AG316" s="21">
        <f>AF316/(35-13)*100</f>
        <v>90.909090909090907</v>
      </c>
      <c r="AH316" s="21" t="s">
        <v>456</v>
      </c>
      <c r="AI316" s="21"/>
      <c r="AJ316" s="21"/>
      <c r="AK316" s="21"/>
      <c r="AL316" s="21"/>
      <c r="AM316" s="21"/>
      <c r="AN316" s="21"/>
      <c r="AO316" s="21"/>
      <c r="AP316" s="21"/>
      <c r="AQ316" s="21"/>
      <c r="AR316" s="21"/>
      <c r="AS316" s="26"/>
      <c r="AT316" s="21">
        <f t="shared" si="231"/>
        <v>93.191624865833006</v>
      </c>
      <c r="AU316" s="143"/>
      <c r="AV316" s="22"/>
      <c r="AW316" s="49"/>
      <c r="AX316" s="14"/>
      <c r="BA316" s="15"/>
      <c r="BC316" s="37"/>
    </row>
    <row r="317" spans="1:55" s="16" customFormat="1" ht="16.5" customHeight="1" x14ac:dyDescent="0.2">
      <c r="A317" s="50">
        <v>8</v>
      </c>
      <c r="B317" s="71">
        <v>18101132</v>
      </c>
      <c r="C317" s="69" t="s">
        <v>408</v>
      </c>
      <c r="D317" s="1">
        <v>33</v>
      </c>
      <c r="E317" s="1">
        <f>D317/33*100</f>
        <v>100</v>
      </c>
      <c r="F317" s="1">
        <v>2</v>
      </c>
      <c r="G317" s="21">
        <f>F317/(33-31)*100</f>
        <v>100</v>
      </c>
      <c r="H317" s="1">
        <f>12+12</f>
        <v>24</v>
      </c>
      <c r="I317" s="21">
        <f>H317/26*100</f>
        <v>92.307692307692307</v>
      </c>
      <c r="J317" s="1">
        <v>19</v>
      </c>
      <c r="K317" s="21">
        <f>J317/34*100</f>
        <v>55.882352941176471</v>
      </c>
      <c r="L317" s="1">
        <v>20</v>
      </c>
      <c r="M317" s="21">
        <f>L317/29*100</f>
        <v>68.965517241379317</v>
      </c>
      <c r="N317" s="1">
        <v>6</v>
      </c>
      <c r="O317" s="21">
        <f>N317/(27-21)*100</f>
        <v>100</v>
      </c>
      <c r="P317" s="1" t="s">
        <v>456</v>
      </c>
      <c r="Q317" s="21"/>
      <c r="R317" s="1">
        <v>6</v>
      </c>
      <c r="S317" s="21">
        <f>R317/(34-18)*100</f>
        <v>37.5</v>
      </c>
      <c r="T317" s="1">
        <v>9</v>
      </c>
      <c r="U317" s="21">
        <f t="shared" si="240"/>
        <v>34.615384615384613</v>
      </c>
      <c r="V317" s="1" t="s">
        <v>456</v>
      </c>
      <c r="W317" s="21"/>
      <c r="X317" s="1" t="s">
        <v>456</v>
      </c>
      <c r="Y317" s="21"/>
      <c r="Z317" s="21">
        <v>22</v>
      </c>
      <c r="AA317" s="21">
        <f>Z317/(34-2)*100</f>
        <v>68.75</v>
      </c>
      <c r="AB317" s="21">
        <v>31</v>
      </c>
      <c r="AC317" s="21">
        <f>AB317/(35-4)*100</f>
        <v>100</v>
      </c>
      <c r="AD317" s="21">
        <v>13</v>
      </c>
      <c r="AE317" s="21">
        <f>AD317/(27-3)*100</f>
        <v>54.166666666666664</v>
      </c>
      <c r="AF317" s="21">
        <v>1</v>
      </c>
      <c r="AG317" s="21">
        <f>AF317/(35-34)*100</f>
        <v>100</v>
      </c>
      <c r="AH317" s="21">
        <v>22</v>
      </c>
      <c r="AI317" s="21">
        <f>AH317/25*100</f>
        <v>88</v>
      </c>
      <c r="AJ317" s="21"/>
      <c r="AK317" s="21"/>
      <c r="AL317" s="21"/>
      <c r="AM317" s="21"/>
      <c r="AN317" s="21"/>
      <c r="AO317" s="21"/>
      <c r="AP317" s="21"/>
      <c r="AQ317" s="21"/>
      <c r="AR317" s="21"/>
      <c r="AS317" s="26"/>
      <c r="AT317" s="21">
        <f t="shared" si="231"/>
        <v>76.937508751715328</v>
      </c>
      <c r="AU317" s="143"/>
      <c r="AV317" s="22"/>
      <c r="AW317" s="49"/>
      <c r="AX317" s="14"/>
      <c r="BA317" s="15"/>
      <c r="BC317" s="37"/>
    </row>
    <row r="318" spans="1:55" s="16" customFormat="1" ht="16.5" customHeight="1" x14ac:dyDescent="0.2">
      <c r="A318" s="50">
        <v>9</v>
      </c>
      <c r="B318" s="71">
        <v>18102056</v>
      </c>
      <c r="C318" s="69" t="s">
        <v>410</v>
      </c>
      <c r="D318" s="1">
        <v>24</v>
      </c>
      <c r="E318" s="1">
        <f>D318/(33-9)*100</f>
        <v>100</v>
      </c>
      <c r="F318" s="1">
        <v>18</v>
      </c>
      <c r="G318" s="21">
        <f>F318/(33-11)*100</f>
        <v>81.818181818181827</v>
      </c>
      <c r="H318" s="1">
        <f>7+7</f>
        <v>14</v>
      </c>
      <c r="I318" s="21">
        <f>H318/(26-2)*100</f>
        <v>58.333333333333336</v>
      </c>
      <c r="J318" s="1" t="s">
        <v>456</v>
      </c>
      <c r="K318" s="21"/>
      <c r="L318" s="1">
        <v>10</v>
      </c>
      <c r="M318" s="21">
        <f>L318/(29-19)*100</f>
        <v>100</v>
      </c>
      <c r="N318" s="1">
        <v>19</v>
      </c>
      <c r="O318" s="21">
        <f>N318/(27-2)*100</f>
        <v>76</v>
      </c>
      <c r="P318" s="1">
        <v>15</v>
      </c>
      <c r="Q318" s="21">
        <f t="shared" si="234"/>
        <v>44.117647058823529</v>
      </c>
      <c r="R318" s="1" t="s">
        <v>456</v>
      </c>
      <c r="S318" s="21"/>
      <c r="T318" s="1" t="s">
        <v>456</v>
      </c>
      <c r="U318" s="21"/>
      <c r="V318" s="1">
        <v>12</v>
      </c>
      <c r="W318" s="21">
        <f>V318/(33-2)*100</f>
        <v>38.70967741935484</v>
      </c>
      <c r="X318" s="1">
        <f>17+1</f>
        <v>18</v>
      </c>
      <c r="Y318" s="21">
        <f t="shared" si="235"/>
        <v>66.666666666666657</v>
      </c>
      <c r="Z318" s="21" t="s">
        <v>456</v>
      </c>
      <c r="AA318" s="21"/>
      <c r="AB318" s="21">
        <v>7</v>
      </c>
      <c r="AC318" s="21">
        <f>AB318/(35-28)*100</f>
        <v>100</v>
      </c>
      <c r="AD318" s="21">
        <v>13</v>
      </c>
      <c r="AE318" s="21">
        <f t="shared" si="233"/>
        <v>48.148148148148145</v>
      </c>
      <c r="AF318" s="21">
        <v>14</v>
      </c>
      <c r="AG318" s="21">
        <f>AF318/(35-4)*100</f>
        <v>45.161290322580641</v>
      </c>
      <c r="AH318" s="21">
        <v>6</v>
      </c>
      <c r="AI318" s="21">
        <f>AH318/(25-14)*100</f>
        <v>54.54545454545454</v>
      </c>
      <c r="AJ318" s="21"/>
      <c r="AK318" s="21"/>
      <c r="AL318" s="21"/>
      <c r="AM318" s="21"/>
      <c r="AN318" s="21"/>
      <c r="AO318" s="21"/>
      <c r="AP318" s="21"/>
      <c r="AQ318" s="21"/>
      <c r="AR318" s="21"/>
      <c r="AS318" s="26"/>
      <c r="AT318" s="21">
        <f t="shared" si="231"/>
        <v>67.791699942711958</v>
      </c>
      <c r="AU318" s="143"/>
      <c r="AV318" s="22"/>
      <c r="AW318" s="49"/>
      <c r="AX318" s="14"/>
      <c r="BA318" s="15"/>
      <c r="BC318" s="37"/>
    </row>
    <row r="319" spans="1:55" s="16" customFormat="1" ht="16.5" customHeight="1" x14ac:dyDescent="0.2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87"/>
      <c r="N319" s="54"/>
      <c r="O319" s="87"/>
      <c r="P319" s="54"/>
      <c r="Q319" s="87"/>
      <c r="R319" s="54"/>
      <c r="S319" s="87"/>
      <c r="T319" s="54"/>
      <c r="U319" s="87"/>
      <c r="V319" s="54"/>
      <c r="W319" s="87"/>
      <c r="X319" s="54"/>
      <c r="Y319" s="87"/>
      <c r="Z319" s="87"/>
      <c r="AA319" s="87"/>
      <c r="AB319" s="87"/>
      <c r="AC319" s="87"/>
      <c r="AD319" s="87"/>
      <c r="AE319" s="87"/>
      <c r="AF319" s="87"/>
      <c r="AG319" s="87"/>
      <c r="AH319" s="87"/>
      <c r="AI319" s="87"/>
      <c r="AJ319" s="87"/>
      <c r="AK319" s="87"/>
      <c r="AL319" s="87"/>
      <c r="AM319" s="87"/>
      <c r="AN319" s="87"/>
      <c r="AO319" s="87"/>
      <c r="AP319" s="87"/>
      <c r="AQ319" s="87"/>
      <c r="AR319" s="87"/>
      <c r="AS319" s="87"/>
      <c r="AT319" s="87"/>
      <c r="AU319" s="87"/>
      <c r="AV319" s="54"/>
      <c r="AW319" s="49"/>
      <c r="AX319" s="14"/>
      <c r="BA319" s="15"/>
      <c r="BC319" s="37"/>
    </row>
    <row r="320" spans="1:55" s="16" customFormat="1" ht="16.5" customHeight="1" x14ac:dyDescent="0.2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87"/>
      <c r="N320" s="54"/>
      <c r="O320" s="87"/>
      <c r="P320" s="54"/>
      <c r="Q320" s="87"/>
      <c r="R320" s="54"/>
      <c r="S320" s="87"/>
      <c r="T320" s="54"/>
      <c r="U320" s="87"/>
      <c r="V320" s="54"/>
      <c r="W320" s="87"/>
      <c r="X320" s="54"/>
      <c r="Y320" s="87"/>
      <c r="Z320" s="87"/>
      <c r="AA320" s="87"/>
      <c r="AB320" s="87"/>
      <c r="AC320" s="87"/>
      <c r="AD320" s="87"/>
      <c r="AE320" s="87"/>
      <c r="AF320" s="87"/>
      <c r="AG320" s="87"/>
      <c r="AH320" s="87"/>
      <c r="AI320" s="87"/>
      <c r="AJ320" s="87"/>
      <c r="AK320" s="87"/>
      <c r="AL320" s="87"/>
      <c r="AM320" s="87"/>
      <c r="AN320" s="87"/>
      <c r="AO320" s="87"/>
      <c r="AP320" s="87"/>
      <c r="AQ320" s="87"/>
      <c r="AR320" s="87"/>
      <c r="AS320" s="87"/>
      <c r="AT320" s="87"/>
      <c r="AU320" s="87"/>
      <c r="AV320" s="54"/>
      <c r="AW320" s="49"/>
      <c r="AX320" s="14"/>
      <c r="BA320" s="15"/>
      <c r="BC320" s="37"/>
    </row>
    <row r="321" spans="1:55" s="16" customFormat="1" ht="16.5" customHeight="1" x14ac:dyDescent="0.2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87"/>
      <c r="N321" s="54"/>
      <c r="O321" s="87"/>
      <c r="P321" s="54"/>
      <c r="Q321" s="87"/>
      <c r="R321" s="54"/>
      <c r="S321" s="87"/>
      <c r="T321" s="54"/>
      <c r="U321" s="87"/>
      <c r="V321" s="54"/>
      <c r="W321" s="87"/>
      <c r="X321" s="54"/>
      <c r="Y321" s="87"/>
      <c r="Z321" s="87"/>
      <c r="AA321" s="87"/>
      <c r="AB321" s="87"/>
      <c r="AC321" s="87"/>
      <c r="AD321" s="87"/>
      <c r="AE321" s="87"/>
      <c r="AF321" s="87"/>
      <c r="AG321" s="87"/>
      <c r="AH321" s="87"/>
      <c r="AI321" s="87"/>
      <c r="AJ321" s="87"/>
      <c r="AK321" s="87"/>
      <c r="AL321" s="87"/>
      <c r="AM321" s="87"/>
      <c r="AN321" s="87"/>
      <c r="AO321" s="87"/>
      <c r="AP321" s="87"/>
      <c r="AQ321" s="87"/>
      <c r="AR321" s="87"/>
      <c r="AS321" s="87"/>
      <c r="AT321" s="87"/>
      <c r="AU321" s="87"/>
      <c r="AV321" s="54"/>
      <c r="AW321" s="49"/>
      <c r="AX321" s="14"/>
      <c r="AY321" s="37"/>
      <c r="BA321" s="15"/>
      <c r="BC321" s="37"/>
    </row>
    <row r="322" spans="1:55" s="16" customFormat="1" ht="16.5" customHeight="1" x14ac:dyDescent="0.2">
      <c r="A322" s="50">
        <v>1</v>
      </c>
      <c r="B322" s="71">
        <v>18104016</v>
      </c>
      <c r="C322" s="69" t="s">
        <v>316</v>
      </c>
      <c r="D322" s="1">
        <v>33</v>
      </c>
      <c r="E322" s="1">
        <f>D322/33*100</f>
        <v>100</v>
      </c>
      <c r="F322" s="1">
        <v>33</v>
      </c>
      <c r="G322" s="21">
        <f>F322/33*100</f>
        <v>100</v>
      </c>
      <c r="H322" s="1">
        <v>1</v>
      </c>
      <c r="I322" s="21">
        <f>H322/(26-25)*100</f>
        <v>100</v>
      </c>
      <c r="J322" s="1">
        <v>34</v>
      </c>
      <c r="K322" s="21">
        <f>J322/34*100</f>
        <v>100</v>
      </c>
      <c r="L322" s="1">
        <v>29</v>
      </c>
      <c r="M322" s="21">
        <f t="shared" ref="M322:M341" si="241">L322/29*100</f>
        <v>100</v>
      </c>
      <c r="N322" s="1">
        <v>25</v>
      </c>
      <c r="O322" s="21">
        <f t="shared" ref="O322:O338" si="242">N322/27*100</f>
        <v>92.592592592592595</v>
      </c>
      <c r="P322" s="1">
        <v>34</v>
      </c>
      <c r="Q322" s="21">
        <f t="shared" ref="Q322:Q341" si="243">P322/34*100</f>
        <v>100</v>
      </c>
      <c r="R322" s="1">
        <v>2</v>
      </c>
      <c r="S322" s="21">
        <f>R322/(34-32)*100</f>
        <v>100</v>
      </c>
      <c r="T322" s="1">
        <v>18</v>
      </c>
      <c r="U322" s="21" t="s">
        <v>2</v>
      </c>
      <c r="V322" s="1">
        <v>33</v>
      </c>
      <c r="W322" s="21">
        <f t="shared" ref="W322:W341" si="244">V322/33*100</f>
        <v>100</v>
      </c>
      <c r="X322" s="1">
        <v>24</v>
      </c>
      <c r="Y322" s="21">
        <f t="shared" ref="Y322:Y340" si="245">X322/27*100</f>
        <v>88.888888888888886</v>
      </c>
      <c r="Z322" s="21">
        <v>33</v>
      </c>
      <c r="AA322" s="21">
        <f t="shared" ref="AA322:AA340" si="246">Z322/34*100</f>
        <v>97.058823529411768</v>
      </c>
      <c r="AB322" s="21">
        <v>34</v>
      </c>
      <c r="AC322" s="21">
        <f t="shared" ref="AC322:AC341" si="247">AB322/35*100</f>
        <v>97.142857142857139</v>
      </c>
      <c r="AD322" s="21">
        <v>17</v>
      </c>
      <c r="AE322" s="21">
        <f>AD322/(27-9)*100</f>
        <v>94.444444444444443</v>
      </c>
      <c r="AF322" s="21">
        <v>9</v>
      </c>
      <c r="AG322" s="21">
        <f>AF322/(35-26)*100</f>
        <v>100</v>
      </c>
      <c r="AH322" s="21">
        <v>25</v>
      </c>
      <c r="AI322" s="21">
        <f t="shared" ref="AI322:AI340" si="248">AH322/25*100</f>
        <v>100</v>
      </c>
      <c r="AJ322" s="21"/>
      <c r="AK322" s="21"/>
      <c r="AL322" s="21"/>
      <c r="AM322" s="21"/>
      <c r="AN322" s="21"/>
      <c r="AO322" s="21"/>
      <c r="AP322" s="21"/>
      <c r="AQ322" s="21"/>
      <c r="AR322" s="21"/>
      <c r="AS322" s="26"/>
      <c r="AT322" s="21">
        <f t="shared" ref="AT322:AT341" si="249">AVERAGE(Q322,S322,U322,W322,Y322,AA322,AC322,AE322,AG322,AI322,AK322,AM322,AO322,AQ322,AS322,O322,M322,K322,I322,G322,E322)</f>
        <v>98.008507106546332</v>
      </c>
      <c r="AU322" s="147" t="s">
        <v>315</v>
      </c>
      <c r="AV322" s="22"/>
      <c r="AW322" s="49"/>
      <c r="AX322" s="14"/>
      <c r="AY322" s="37"/>
      <c r="BA322" s="15"/>
      <c r="BC322" s="37"/>
    </row>
    <row r="323" spans="1:55" s="16" customFormat="1" ht="16.5" customHeight="1" x14ac:dyDescent="0.2">
      <c r="A323" s="50">
        <v>2</v>
      </c>
      <c r="B323" s="71">
        <v>18101077</v>
      </c>
      <c r="C323" s="69" t="s">
        <v>393</v>
      </c>
      <c r="D323" s="1">
        <v>33</v>
      </c>
      <c r="E323" s="1">
        <f>D323/33*100</f>
        <v>100</v>
      </c>
      <c r="F323" s="1">
        <v>33</v>
      </c>
      <c r="G323" s="21">
        <f>F323/33*100</f>
        <v>100</v>
      </c>
      <c r="H323" s="1">
        <v>25</v>
      </c>
      <c r="I323" s="21">
        <f>H323/26*100</f>
        <v>96.15384615384616</v>
      </c>
      <c r="J323" s="1">
        <v>30</v>
      </c>
      <c r="K323" s="21">
        <f>J323/(34-4)*100</f>
        <v>100</v>
      </c>
      <c r="L323" s="1">
        <v>5</v>
      </c>
      <c r="M323" s="21">
        <f>L323/(29-24)*100</f>
        <v>100</v>
      </c>
      <c r="N323" s="1">
        <v>26</v>
      </c>
      <c r="O323" s="21">
        <f t="shared" si="242"/>
        <v>96.296296296296291</v>
      </c>
      <c r="P323" s="1">
        <v>31</v>
      </c>
      <c r="Q323" s="21">
        <f t="shared" si="243"/>
        <v>91.17647058823529</v>
      </c>
      <c r="R323" s="1">
        <v>33</v>
      </c>
      <c r="S323" s="21">
        <f t="shared" ref="S323:S341" si="250">R323/34*100</f>
        <v>97.058823529411768</v>
      </c>
      <c r="T323" s="1">
        <v>3</v>
      </c>
      <c r="U323" s="21">
        <f>T323/(26-23)*100</f>
        <v>100</v>
      </c>
      <c r="V323" s="1">
        <v>23</v>
      </c>
      <c r="W323" s="21">
        <f t="shared" si="244"/>
        <v>69.696969696969703</v>
      </c>
      <c r="X323" s="1">
        <v>14</v>
      </c>
      <c r="Y323" s="21">
        <f>X323/(27-13)*100</f>
        <v>100</v>
      </c>
      <c r="Z323" s="21">
        <v>26</v>
      </c>
      <c r="AA323" s="21">
        <f>Z323/(34-6)*100</f>
        <v>92.857142857142861</v>
      </c>
      <c r="AB323" s="21" t="s">
        <v>456</v>
      </c>
      <c r="AC323" s="21"/>
      <c r="AD323" s="21">
        <v>14</v>
      </c>
      <c r="AE323" s="21">
        <f>AD323/(27-13)*100</f>
        <v>100</v>
      </c>
      <c r="AF323" s="21" t="s">
        <v>482</v>
      </c>
      <c r="AG323" s="21"/>
      <c r="AH323" s="21">
        <v>15</v>
      </c>
      <c r="AI323" s="21">
        <f>AH323/(25-10)*100</f>
        <v>100</v>
      </c>
      <c r="AJ323" s="21"/>
      <c r="AK323" s="21"/>
      <c r="AL323" s="21"/>
      <c r="AM323" s="21"/>
      <c r="AN323" s="21"/>
      <c r="AO323" s="21"/>
      <c r="AP323" s="21"/>
      <c r="AQ323" s="21"/>
      <c r="AR323" s="21"/>
      <c r="AS323" s="26"/>
      <c r="AT323" s="21">
        <f t="shared" si="249"/>
        <v>95.945682080135867</v>
      </c>
      <c r="AU323" s="151"/>
      <c r="AV323" s="22"/>
      <c r="AW323" s="49"/>
      <c r="AX323" s="14"/>
      <c r="AY323" s="37"/>
      <c r="BA323" s="15"/>
      <c r="BC323" s="37"/>
    </row>
    <row r="324" spans="1:55" s="16" customFormat="1" ht="16.5" customHeight="1" x14ac:dyDescent="0.2">
      <c r="A324" s="50">
        <v>3</v>
      </c>
      <c r="B324" s="71">
        <v>18102006</v>
      </c>
      <c r="C324" s="69" t="s">
        <v>317</v>
      </c>
      <c r="D324" s="1">
        <v>35</v>
      </c>
      <c r="E324" s="1">
        <f>D324/35*100</f>
        <v>100</v>
      </c>
      <c r="F324" s="1">
        <v>32</v>
      </c>
      <c r="G324" s="21">
        <f>F324/33*100</f>
        <v>96.969696969696969</v>
      </c>
      <c r="H324" s="1">
        <v>18</v>
      </c>
      <c r="I324" s="21">
        <f>H324/(26-8)*100</f>
        <v>100</v>
      </c>
      <c r="J324" s="1" t="s">
        <v>456</v>
      </c>
      <c r="K324" s="21"/>
      <c r="L324" s="1">
        <v>28</v>
      </c>
      <c r="M324" s="21">
        <f t="shared" si="241"/>
        <v>96.551724137931032</v>
      </c>
      <c r="N324" s="1">
        <v>27</v>
      </c>
      <c r="O324" s="21">
        <f t="shared" si="242"/>
        <v>100</v>
      </c>
      <c r="P324" s="1">
        <v>33</v>
      </c>
      <c r="Q324" s="21">
        <f t="shared" si="243"/>
        <v>97.058823529411768</v>
      </c>
      <c r="R324" s="1">
        <v>2</v>
      </c>
      <c r="S324" s="21">
        <f>R324/(34-31)*100</f>
        <v>66.666666666666657</v>
      </c>
      <c r="T324" s="1">
        <v>13</v>
      </c>
      <c r="U324" s="21">
        <f>T324/(26-13)*100</f>
        <v>100</v>
      </c>
      <c r="V324" s="1">
        <v>33</v>
      </c>
      <c r="W324" s="21">
        <f t="shared" si="244"/>
        <v>100</v>
      </c>
      <c r="X324" s="1">
        <v>27</v>
      </c>
      <c r="Y324" s="21">
        <f t="shared" si="245"/>
        <v>100</v>
      </c>
      <c r="Z324" s="21">
        <v>34</v>
      </c>
      <c r="AA324" s="21">
        <f t="shared" si="246"/>
        <v>100</v>
      </c>
      <c r="AB324" s="21">
        <v>13</v>
      </c>
      <c r="AC324" s="21">
        <f>AB324/(35-20)*100</f>
        <v>86.666666666666671</v>
      </c>
      <c r="AD324" s="21">
        <v>9</v>
      </c>
      <c r="AE324" s="21">
        <f>AD324/(27-18)*100</f>
        <v>100</v>
      </c>
      <c r="AF324" s="21">
        <v>34</v>
      </c>
      <c r="AG324" s="21">
        <f t="shared" ref="AG324:AG341" si="251">AF324/35*100</f>
        <v>97.142857142857139</v>
      </c>
      <c r="AH324" s="21">
        <v>25</v>
      </c>
      <c r="AI324" s="21">
        <f t="shared" si="248"/>
        <v>100</v>
      </c>
      <c r="AJ324" s="21"/>
      <c r="AK324" s="21"/>
      <c r="AL324" s="21"/>
      <c r="AM324" s="21"/>
      <c r="AN324" s="21"/>
      <c r="AO324" s="21"/>
      <c r="AP324" s="21"/>
      <c r="AQ324" s="21"/>
      <c r="AR324" s="21"/>
      <c r="AS324" s="26"/>
      <c r="AT324" s="21">
        <f t="shared" si="249"/>
        <v>96.070429007548668</v>
      </c>
      <c r="AU324" s="143"/>
      <c r="AV324" s="22"/>
      <c r="AW324" s="49"/>
      <c r="AX324" s="14"/>
      <c r="AY324" s="37"/>
      <c r="BA324" s="15"/>
      <c r="BC324" s="37"/>
    </row>
    <row r="325" spans="1:55" s="16" customFormat="1" ht="16.5" customHeight="1" x14ac:dyDescent="0.2">
      <c r="A325" s="50">
        <v>4</v>
      </c>
      <c r="B325" s="71">
        <v>18102015</v>
      </c>
      <c r="C325" s="69" t="s">
        <v>396</v>
      </c>
      <c r="D325" s="1">
        <v>33</v>
      </c>
      <c r="E325" s="1">
        <f>D325/33*100</f>
        <v>100</v>
      </c>
      <c r="F325" s="1">
        <v>19</v>
      </c>
      <c r="G325" s="21">
        <f>F325/(33-14)*100</f>
        <v>100</v>
      </c>
      <c r="H325" s="1">
        <v>24</v>
      </c>
      <c r="I325" s="21">
        <f>H325/26*100</f>
        <v>92.307692307692307</v>
      </c>
      <c r="J325" s="1">
        <v>34</v>
      </c>
      <c r="K325" s="21">
        <f>J325/34*100</f>
        <v>100</v>
      </c>
      <c r="L325" s="1">
        <v>29</v>
      </c>
      <c r="M325" s="21">
        <f t="shared" si="241"/>
        <v>100</v>
      </c>
      <c r="N325" s="1">
        <v>6</v>
      </c>
      <c r="O325" s="21">
        <f>N325/(27-20)*100</f>
        <v>85.714285714285708</v>
      </c>
      <c r="P325" s="1">
        <v>23</v>
      </c>
      <c r="Q325" s="21">
        <f>P325/(34-11)*100</f>
        <v>100</v>
      </c>
      <c r="R325" s="1">
        <v>34</v>
      </c>
      <c r="S325" s="21">
        <f t="shared" si="250"/>
        <v>100</v>
      </c>
      <c r="T325" s="1">
        <v>17</v>
      </c>
      <c r="U325" s="21">
        <f t="shared" ref="U325:U341" si="252">T325/26*100</f>
        <v>65.384615384615387</v>
      </c>
      <c r="V325" s="1">
        <v>31</v>
      </c>
      <c r="W325" s="21">
        <f t="shared" si="244"/>
        <v>93.939393939393938</v>
      </c>
      <c r="X325" s="1">
        <v>7</v>
      </c>
      <c r="Y325" s="21">
        <f>X325/(27-20)*100</f>
        <v>100</v>
      </c>
      <c r="Z325" s="21">
        <v>14</v>
      </c>
      <c r="AA325" s="21">
        <f>Z325/(34-19)*100</f>
        <v>93.333333333333329</v>
      </c>
      <c r="AB325" s="21">
        <v>16</v>
      </c>
      <c r="AC325" s="21">
        <f>AB325/(35-15)*100</f>
        <v>80</v>
      </c>
      <c r="AD325" s="21">
        <v>25</v>
      </c>
      <c r="AE325" s="21">
        <f t="shared" ref="AE325:AE338" si="253">AD325/27*100</f>
        <v>92.592592592592595</v>
      </c>
      <c r="AF325" s="21">
        <v>21</v>
      </c>
      <c r="AG325" s="21">
        <f>AF325/(35-13)*100</f>
        <v>95.454545454545453</v>
      </c>
      <c r="AH325" s="21" t="s">
        <v>456</v>
      </c>
      <c r="AI325" s="21"/>
      <c r="AJ325" s="21"/>
      <c r="AK325" s="21"/>
      <c r="AL325" s="21"/>
      <c r="AM325" s="21"/>
      <c r="AN325" s="21"/>
      <c r="AO325" s="21"/>
      <c r="AP325" s="21"/>
      <c r="AQ325" s="21"/>
      <c r="AR325" s="21"/>
      <c r="AS325" s="26"/>
      <c r="AT325" s="21">
        <f t="shared" si="249"/>
        <v>93.248430581763913</v>
      </c>
      <c r="AU325" s="143"/>
      <c r="AV325" s="22"/>
      <c r="AW325" s="49"/>
      <c r="AX325" s="14"/>
      <c r="AY325" s="37"/>
      <c r="BA325" s="15"/>
      <c r="BC325" s="37"/>
    </row>
    <row r="326" spans="1:55" s="16" customFormat="1" ht="16.5" customHeight="1" x14ac:dyDescent="0.2">
      <c r="A326" s="50">
        <v>5</v>
      </c>
      <c r="B326" s="71">
        <v>18101071</v>
      </c>
      <c r="C326" s="69" t="s">
        <v>318</v>
      </c>
      <c r="D326" s="1">
        <v>16</v>
      </c>
      <c r="E326" s="1">
        <f>D326/(33-17)*100</f>
        <v>100</v>
      </c>
      <c r="F326" s="1">
        <v>28</v>
      </c>
      <c r="G326" s="21">
        <f>F326/(33-1)*100</f>
        <v>87.5</v>
      </c>
      <c r="H326" s="1">
        <v>24</v>
      </c>
      <c r="I326" s="21">
        <f>H326/26*100</f>
        <v>92.307692307692307</v>
      </c>
      <c r="J326" s="1">
        <v>11</v>
      </c>
      <c r="K326" s="21">
        <f>J326/(34-23)*100</f>
        <v>100</v>
      </c>
      <c r="L326" s="1">
        <v>7</v>
      </c>
      <c r="M326" s="21">
        <f>L326/(29-22)*100</f>
        <v>100</v>
      </c>
      <c r="N326" s="1">
        <v>26</v>
      </c>
      <c r="O326" s="21">
        <f t="shared" si="242"/>
        <v>96.296296296296291</v>
      </c>
      <c r="P326" s="1">
        <v>31</v>
      </c>
      <c r="Q326" s="21">
        <f t="shared" si="243"/>
        <v>91.17647058823529</v>
      </c>
      <c r="R326" s="1">
        <v>15</v>
      </c>
      <c r="S326" s="21">
        <f>R326/(34-17)*100</f>
        <v>88.235294117647058</v>
      </c>
      <c r="T326" s="1">
        <v>11</v>
      </c>
      <c r="U326" s="21">
        <f>T326/(26-15)*100</f>
        <v>100</v>
      </c>
      <c r="V326" s="1">
        <v>26</v>
      </c>
      <c r="W326" s="21">
        <f t="shared" si="244"/>
        <v>78.787878787878782</v>
      </c>
      <c r="X326" s="1">
        <v>23</v>
      </c>
      <c r="Y326" s="21">
        <f t="shared" si="245"/>
        <v>85.18518518518519</v>
      </c>
      <c r="Z326" s="21">
        <v>16</v>
      </c>
      <c r="AA326" s="21">
        <f>Z326/(34-14)*100</f>
        <v>80</v>
      </c>
      <c r="AB326" s="21">
        <v>15</v>
      </c>
      <c r="AC326" s="21">
        <f>AB326/(35-19)*100</f>
        <v>93.75</v>
      </c>
      <c r="AD326" s="21">
        <v>21</v>
      </c>
      <c r="AE326" s="21">
        <f t="shared" si="253"/>
        <v>77.777777777777786</v>
      </c>
      <c r="AF326" s="21">
        <v>20</v>
      </c>
      <c r="AG326" s="21">
        <f t="shared" si="251"/>
        <v>57.142857142857139</v>
      </c>
      <c r="AH326" s="21">
        <v>15</v>
      </c>
      <c r="AI326" s="21">
        <f>AH326/(25-3)*100</f>
        <v>68.181818181818173</v>
      </c>
      <c r="AJ326" s="21"/>
      <c r="AK326" s="21"/>
      <c r="AL326" s="21"/>
      <c r="AM326" s="21"/>
      <c r="AN326" s="21"/>
      <c r="AO326" s="21"/>
      <c r="AP326" s="21"/>
      <c r="AQ326" s="21"/>
      <c r="AR326" s="21"/>
      <c r="AS326" s="26"/>
      <c r="AT326" s="21">
        <f t="shared" si="249"/>
        <v>87.271329399086753</v>
      </c>
      <c r="AU326" s="143"/>
      <c r="AV326" s="22"/>
      <c r="AW326" s="49"/>
      <c r="AX326" s="14"/>
      <c r="AY326" s="37"/>
      <c r="BA326" s="15"/>
      <c r="BC326" s="37"/>
    </row>
    <row r="327" spans="1:55" s="16" customFormat="1" ht="16.5" customHeight="1" x14ac:dyDescent="0.2">
      <c r="A327" s="50">
        <v>6</v>
      </c>
      <c r="B327" s="71">
        <v>18101108</v>
      </c>
      <c r="C327" s="20" t="s">
        <v>319</v>
      </c>
      <c r="D327" s="1">
        <v>35</v>
      </c>
      <c r="E327" s="1">
        <f>D327/35*100</f>
        <v>100</v>
      </c>
      <c r="F327" s="1">
        <v>33</v>
      </c>
      <c r="G327" s="21">
        <f>F327/33*100</f>
        <v>100</v>
      </c>
      <c r="H327" s="1">
        <v>25</v>
      </c>
      <c r="I327" s="21">
        <f>H327/26*100</f>
        <v>96.15384615384616</v>
      </c>
      <c r="J327" s="1">
        <v>34</v>
      </c>
      <c r="K327" s="21">
        <f>J327/34*100</f>
        <v>100</v>
      </c>
      <c r="L327" s="1">
        <v>29</v>
      </c>
      <c r="M327" s="21">
        <f t="shared" si="241"/>
        <v>100</v>
      </c>
      <c r="N327" s="1">
        <v>27</v>
      </c>
      <c r="O327" s="21">
        <f t="shared" si="242"/>
        <v>100</v>
      </c>
      <c r="P327" s="1">
        <v>32</v>
      </c>
      <c r="Q327" s="21">
        <f>P327/(34-2)*100</f>
        <v>100</v>
      </c>
      <c r="R327" s="1">
        <v>33</v>
      </c>
      <c r="S327" s="21">
        <f t="shared" si="250"/>
        <v>97.058823529411768</v>
      </c>
      <c r="T327" s="1">
        <v>8</v>
      </c>
      <c r="U327" s="21">
        <f>T327/(26-17)*100</f>
        <v>88.888888888888886</v>
      </c>
      <c r="V327" s="1">
        <v>15</v>
      </c>
      <c r="W327" s="21">
        <f>V327/(33-18)*100</f>
        <v>100</v>
      </c>
      <c r="X327" s="1">
        <v>27</v>
      </c>
      <c r="Y327" s="21">
        <f t="shared" si="245"/>
        <v>100</v>
      </c>
      <c r="Z327" s="21">
        <v>33</v>
      </c>
      <c r="AA327" s="21">
        <f t="shared" si="246"/>
        <v>97.058823529411768</v>
      </c>
      <c r="AB327" s="21">
        <v>34</v>
      </c>
      <c r="AC327" s="21">
        <f t="shared" si="247"/>
        <v>97.142857142857139</v>
      </c>
      <c r="AD327" s="21">
        <v>7</v>
      </c>
      <c r="AE327" s="21">
        <f>AD327/(27-19)*100</f>
        <v>87.5</v>
      </c>
      <c r="AF327" s="21">
        <v>16</v>
      </c>
      <c r="AG327" s="21">
        <f>AF327/(35-19)*100</f>
        <v>100</v>
      </c>
      <c r="AH327" s="21">
        <v>25</v>
      </c>
      <c r="AI327" s="21">
        <f t="shared" si="248"/>
        <v>100</v>
      </c>
      <c r="AJ327" s="21"/>
      <c r="AK327" s="21"/>
      <c r="AL327" s="21"/>
      <c r="AM327" s="21"/>
      <c r="AN327" s="21"/>
      <c r="AO327" s="21"/>
      <c r="AP327" s="21"/>
      <c r="AQ327" s="21"/>
      <c r="AR327" s="21"/>
      <c r="AS327" s="26"/>
      <c r="AT327" s="21">
        <f t="shared" si="249"/>
        <v>97.737702452775977</v>
      </c>
      <c r="AU327" s="143"/>
      <c r="AV327" s="22"/>
      <c r="AW327" s="49"/>
      <c r="AX327" s="14"/>
      <c r="AY327" s="37"/>
      <c r="BA327" s="15"/>
      <c r="BC327" s="37"/>
    </row>
    <row r="328" spans="1:55" s="16" customFormat="1" ht="16.5" customHeight="1" x14ac:dyDescent="0.2">
      <c r="A328" s="50">
        <v>7</v>
      </c>
      <c r="B328" s="71">
        <v>18101126</v>
      </c>
      <c r="C328" s="69" t="s">
        <v>320</v>
      </c>
      <c r="D328" s="1">
        <v>21</v>
      </c>
      <c r="E328" s="1">
        <f>D328/(33-12)*100</f>
        <v>100</v>
      </c>
      <c r="F328" s="1">
        <v>21</v>
      </c>
      <c r="G328" s="21">
        <f>F328/(33-11)*100</f>
        <v>95.454545454545453</v>
      </c>
      <c r="H328" s="1">
        <v>25</v>
      </c>
      <c r="I328" s="21">
        <f>H328/26*100</f>
        <v>96.15384615384616</v>
      </c>
      <c r="J328" s="1">
        <v>26</v>
      </c>
      <c r="K328" s="21">
        <f>J328/(34-8)*100</f>
        <v>100</v>
      </c>
      <c r="L328" s="1" t="s">
        <v>456</v>
      </c>
      <c r="M328" s="21"/>
      <c r="N328" s="1">
        <v>17</v>
      </c>
      <c r="O328" s="21">
        <f>N328/(27-8)*100</f>
        <v>89.473684210526315</v>
      </c>
      <c r="P328" s="1">
        <v>32</v>
      </c>
      <c r="Q328" s="21">
        <f t="shared" si="243"/>
        <v>94.117647058823522</v>
      </c>
      <c r="R328" s="1">
        <v>31</v>
      </c>
      <c r="S328" s="21">
        <f t="shared" si="250"/>
        <v>91.17647058823529</v>
      </c>
      <c r="T328" s="1">
        <v>20</v>
      </c>
      <c r="U328" s="21">
        <f>T328/(26-5)*100</f>
        <v>95.238095238095227</v>
      </c>
      <c r="V328" s="1" t="s">
        <v>456</v>
      </c>
      <c r="W328" s="21"/>
      <c r="X328" s="1">
        <v>21</v>
      </c>
      <c r="Y328" s="21">
        <f t="shared" si="245"/>
        <v>77.777777777777786</v>
      </c>
      <c r="Z328" s="21">
        <v>34</v>
      </c>
      <c r="AA328" s="21">
        <f t="shared" si="246"/>
        <v>100</v>
      </c>
      <c r="AB328" s="21">
        <v>31</v>
      </c>
      <c r="AC328" s="21">
        <f>AB328/(35-2)*100</f>
        <v>93.939393939393938</v>
      </c>
      <c r="AD328" s="21" t="s">
        <v>456</v>
      </c>
      <c r="AE328" s="21"/>
      <c r="AF328" s="21">
        <v>21</v>
      </c>
      <c r="AG328" s="21">
        <f>AF328/(35-13)*100</f>
        <v>95.454545454545453</v>
      </c>
      <c r="AH328" s="21">
        <v>25</v>
      </c>
      <c r="AI328" s="21">
        <f t="shared" si="248"/>
        <v>100</v>
      </c>
      <c r="AJ328" s="21"/>
      <c r="AK328" s="21"/>
      <c r="AL328" s="21"/>
      <c r="AM328" s="21"/>
      <c r="AN328" s="21"/>
      <c r="AO328" s="21"/>
      <c r="AP328" s="21"/>
      <c r="AQ328" s="21"/>
      <c r="AR328" s="21"/>
      <c r="AS328" s="26"/>
      <c r="AT328" s="21">
        <f t="shared" si="249"/>
        <v>94.522000451983786</v>
      </c>
      <c r="AU328" s="143"/>
      <c r="AV328" s="22"/>
      <c r="AW328" s="49"/>
      <c r="AX328" s="14"/>
      <c r="AY328" s="37"/>
      <c r="BA328" s="15"/>
      <c r="BC328" s="37"/>
    </row>
    <row r="329" spans="1:55" s="16" customFormat="1" ht="16.5" customHeight="1" x14ac:dyDescent="0.2">
      <c r="A329" s="50">
        <v>8</v>
      </c>
      <c r="B329" s="71">
        <v>18102028</v>
      </c>
      <c r="C329" s="69" t="s">
        <v>321</v>
      </c>
      <c r="D329" s="1">
        <v>33</v>
      </c>
      <c r="E329" s="1">
        <f>D329/33*100</f>
        <v>100</v>
      </c>
      <c r="F329" s="1">
        <v>8</v>
      </c>
      <c r="G329" s="21">
        <f>F329/(33-25)*100</f>
        <v>100</v>
      </c>
      <c r="H329" s="1">
        <v>20</v>
      </c>
      <c r="I329" s="21">
        <f>H329/(26-6)*100</f>
        <v>100</v>
      </c>
      <c r="J329" s="1">
        <v>34</v>
      </c>
      <c r="K329" s="21">
        <f>J329/34*100</f>
        <v>100</v>
      </c>
      <c r="L329" s="1">
        <v>29</v>
      </c>
      <c r="M329" s="21">
        <f t="shared" si="241"/>
        <v>100</v>
      </c>
      <c r="N329" s="1">
        <v>7</v>
      </c>
      <c r="O329" s="21">
        <f>N329/(27-20)*100</f>
        <v>100</v>
      </c>
      <c r="P329" s="1">
        <v>22</v>
      </c>
      <c r="Q329" s="21">
        <f>P329/(34-12)*100</f>
        <v>100</v>
      </c>
      <c r="R329" s="1">
        <v>32</v>
      </c>
      <c r="S329" s="21">
        <f t="shared" si="250"/>
        <v>94.117647058823522</v>
      </c>
      <c r="T329" s="1">
        <v>24</v>
      </c>
      <c r="U329" s="21">
        <f>T329/(26-1)*100</f>
        <v>96</v>
      </c>
      <c r="V329" s="1">
        <v>14</v>
      </c>
      <c r="W329" s="21">
        <f>V329/(33-18)*100</f>
        <v>93.333333333333329</v>
      </c>
      <c r="X329" s="1">
        <v>20</v>
      </c>
      <c r="Y329" s="21">
        <f>X329/(27-7)*100</f>
        <v>100</v>
      </c>
      <c r="Z329" s="21">
        <v>33</v>
      </c>
      <c r="AA329" s="21">
        <f t="shared" si="246"/>
        <v>97.058823529411768</v>
      </c>
      <c r="AB329" s="21">
        <v>21</v>
      </c>
      <c r="AC329" s="21">
        <f>AB329/(35-10)*100</f>
        <v>84</v>
      </c>
      <c r="AD329" s="21">
        <v>11</v>
      </c>
      <c r="AE329" s="21">
        <f>AD329/(27-14)*100</f>
        <v>84.615384615384613</v>
      </c>
      <c r="AF329" s="21">
        <v>9</v>
      </c>
      <c r="AG329" s="21">
        <f>AF329/(35-26)*100</f>
        <v>100</v>
      </c>
      <c r="AH329" s="21">
        <v>25</v>
      </c>
      <c r="AI329" s="21">
        <f t="shared" si="248"/>
        <v>100</v>
      </c>
      <c r="AJ329" s="21"/>
      <c r="AK329" s="21"/>
      <c r="AL329" s="21"/>
      <c r="AM329" s="21"/>
      <c r="AN329" s="21"/>
      <c r="AO329" s="21"/>
      <c r="AP329" s="21"/>
      <c r="AQ329" s="21"/>
      <c r="AR329" s="21"/>
      <c r="AS329" s="26"/>
      <c r="AT329" s="21">
        <f t="shared" si="249"/>
        <v>96.820324283559586</v>
      </c>
      <c r="AU329" s="143"/>
      <c r="AV329" s="22"/>
      <c r="AW329" s="49"/>
      <c r="AX329" s="14"/>
      <c r="AY329" s="37"/>
      <c r="BA329" s="15"/>
      <c r="BC329" s="37"/>
    </row>
    <row r="330" spans="1:55" s="16" customFormat="1" ht="16.5" customHeight="1" x14ac:dyDescent="0.2">
      <c r="A330" s="50">
        <v>9</v>
      </c>
      <c r="B330" s="71">
        <v>18104013</v>
      </c>
      <c r="C330" s="69" t="s">
        <v>399</v>
      </c>
      <c r="D330" s="1">
        <v>31</v>
      </c>
      <c r="E330" s="1">
        <f>D330/33*100</f>
        <v>93.939393939393938</v>
      </c>
      <c r="F330" s="1">
        <v>3</v>
      </c>
      <c r="G330" s="21">
        <f>F330/(33-30)*100</f>
        <v>100</v>
      </c>
      <c r="H330" s="1">
        <v>26</v>
      </c>
      <c r="I330" s="21">
        <f>H330/26*100</f>
        <v>100</v>
      </c>
      <c r="J330" s="1">
        <v>10</v>
      </c>
      <c r="K330" s="21">
        <f>J330/(34-24)*100</f>
        <v>100</v>
      </c>
      <c r="L330" s="1">
        <v>4</v>
      </c>
      <c r="M330" s="21">
        <f>L330/(29-25)*100</f>
        <v>100</v>
      </c>
      <c r="N330" s="1">
        <v>27</v>
      </c>
      <c r="O330" s="21">
        <f t="shared" si="242"/>
        <v>100</v>
      </c>
      <c r="P330" s="1">
        <v>32</v>
      </c>
      <c r="Q330" s="21">
        <f t="shared" si="243"/>
        <v>94.117647058823522</v>
      </c>
      <c r="R330" s="1">
        <v>34</v>
      </c>
      <c r="S330" s="21">
        <f t="shared" si="250"/>
        <v>100</v>
      </c>
      <c r="T330" s="1">
        <v>7</v>
      </c>
      <c r="U330" s="21">
        <f>T330/(26-19)*100</f>
        <v>100</v>
      </c>
      <c r="V330" s="1">
        <v>12</v>
      </c>
      <c r="W330" s="21">
        <f>V330/(33-21)*100</f>
        <v>100</v>
      </c>
      <c r="X330" s="1">
        <v>26</v>
      </c>
      <c r="Y330" s="21">
        <f t="shared" si="245"/>
        <v>96.296296296296291</v>
      </c>
      <c r="Z330" s="21">
        <v>18</v>
      </c>
      <c r="AA330" s="21">
        <f>Z330/(34-13)*100</f>
        <v>85.714285714285708</v>
      </c>
      <c r="AB330" s="21" t="s">
        <v>452</v>
      </c>
      <c r="AC330" s="21"/>
      <c r="AD330" s="21" t="s">
        <v>456</v>
      </c>
      <c r="AE330" s="21"/>
      <c r="AF330" s="21">
        <v>27</v>
      </c>
      <c r="AG330" s="21">
        <f>AF330/(35-2)*100</f>
        <v>81.818181818181827</v>
      </c>
      <c r="AH330" s="21">
        <v>25</v>
      </c>
      <c r="AI330" s="21">
        <f t="shared" si="248"/>
        <v>100</v>
      </c>
      <c r="AJ330" s="21"/>
      <c r="AK330" s="21"/>
      <c r="AL330" s="21"/>
      <c r="AM330" s="21"/>
      <c r="AN330" s="21"/>
      <c r="AO330" s="21"/>
      <c r="AP330" s="21"/>
      <c r="AQ330" s="21"/>
      <c r="AR330" s="21"/>
      <c r="AS330" s="26"/>
      <c r="AT330" s="21">
        <f t="shared" si="249"/>
        <v>96.563271773355808</v>
      </c>
      <c r="AU330" s="143"/>
      <c r="AV330" s="22"/>
      <c r="AW330" s="49"/>
      <c r="AX330" s="14"/>
      <c r="AY330" s="37"/>
      <c r="BA330" s="15"/>
      <c r="BC330" s="37"/>
    </row>
    <row r="331" spans="1:55" s="16" customFormat="1" ht="16.5" customHeight="1" x14ac:dyDescent="0.2">
      <c r="A331" s="50">
        <v>10</v>
      </c>
      <c r="B331" s="71">
        <v>18101035</v>
      </c>
      <c r="C331" s="69" t="s">
        <v>400</v>
      </c>
      <c r="D331" s="1">
        <f>3+26</f>
        <v>29</v>
      </c>
      <c r="E331" s="1">
        <f>D331/(33-4)*100</f>
        <v>100</v>
      </c>
      <c r="F331" s="1" t="s">
        <v>456</v>
      </c>
      <c r="G331" s="21"/>
      <c r="H331" s="1">
        <v>13</v>
      </c>
      <c r="I331" s="21">
        <f>H331/(26-13)*100</f>
        <v>100</v>
      </c>
      <c r="J331" s="1">
        <f>9+22</f>
        <v>31</v>
      </c>
      <c r="K331" s="21">
        <f>J331/(34-2)*100</f>
        <v>96.875</v>
      </c>
      <c r="L331" s="1">
        <v>25</v>
      </c>
      <c r="M331" s="21">
        <f>L331/(29-4)*100</f>
        <v>100</v>
      </c>
      <c r="N331" s="1">
        <v>24</v>
      </c>
      <c r="O331" s="21">
        <f>N331/(27-2)*100</f>
        <v>96</v>
      </c>
      <c r="P331" s="1">
        <v>11</v>
      </c>
      <c r="Q331" s="21">
        <f>P331/(34-23)*100</f>
        <v>100</v>
      </c>
      <c r="R331" s="1">
        <v>17</v>
      </c>
      <c r="S331" s="21">
        <f t="shared" si="250"/>
        <v>50</v>
      </c>
      <c r="T331" s="1">
        <v>16</v>
      </c>
      <c r="U331" s="21">
        <f>T331/(26-7)*100</f>
        <v>84.210526315789465</v>
      </c>
      <c r="V331" s="1">
        <v>18</v>
      </c>
      <c r="W331" s="21">
        <f>V331/(33-13)*100</f>
        <v>90</v>
      </c>
      <c r="X331" s="1">
        <v>22</v>
      </c>
      <c r="Y331" s="21">
        <f t="shared" si="245"/>
        <v>81.481481481481481</v>
      </c>
      <c r="Z331" s="21" t="s">
        <v>456</v>
      </c>
      <c r="AA331" s="21"/>
      <c r="AB331" s="21">
        <v>8</v>
      </c>
      <c r="AC331" s="21">
        <f>AB331/(35-25)*100</f>
        <v>80</v>
      </c>
      <c r="AD331" s="21" t="s">
        <v>456</v>
      </c>
      <c r="AE331" s="21"/>
      <c r="AF331" s="21">
        <v>1</v>
      </c>
      <c r="AG331" s="21">
        <f>AF331/(35-8)*100</f>
        <v>3.7037037037037033</v>
      </c>
      <c r="AH331" s="21">
        <v>14</v>
      </c>
      <c r="AI331" s="21">
        <f t="shared" si="248"/>
        <v>56.000000000000007</v>
      </c>
      <c r="AJ331" s="21"/>
      <c r="AK331" s="21"/>
      <c r="AL331" s="21"/>
      <c r="AM331" s="21"/>
      <c r="AN331" s="21"/>
      <c r="AO331" s="21"/>
      <c r="AP331" s="21"/>
      <c r="AQ331" s="21"/>
      <c r="AR331" s="21"/>
      <c r="AS331" s="26"/>
      <c r="AT331" s="21">
        <f t="shared" si="249"/>
        <v>79.866977807767299</v>
      </c>
      <c r="AU331" s="143"/>
      <c r="AV331" s="22"/>
      <c r="AW331" s="49"/>
      <c r="AX331" s="14"/>
      <c r="AY331" s="37"/>
      <c r="BA331" s="15"/>
      <c r="BC331" s="37"/>
    </row>
    <row r="332" spans="1:55" s="16" customFormat="1" ht="16.5" customHeight="1" x14ac:dyDescent="0.2">
      <c r="A332" s="50">
        <v>11</v>
      </c>
      <c r="B332" s="71">
        <v>18101031</v>
      </c>
      <c r="C332" s="69" t="s">
        <v>324</v>
      </c>
      <c r="D332" s="1">
        <v>35</v>
      </c>
      <c r="E332" s="1">
        <f>D332/35*100</f>
        <v>100</v>
      </c>
      <c r="F332" s="1">
        <v>33</v>
      </c>
      <c r="G332" s="21">
        <f>F332/33*100</f>
        <v>100</v>
      </c>
      <c r="H332" s="1">
        <v>18</v>
      </c>
      <c r="I332" s="21">
        <f>H332/(26-8)*100</f>
        <v>100</v>
      </c>
      <c r="J332" s="1">
        <f>11+23</f>
        <v>34</v>
      </c>
      <c r="K332" s="21">
        <f>J332/34*100</f>
        <v>100</v>
      </c>
      <c r="L332" s="1">
        <v>29</v>
      </c>
      <c r="M332" s="21">
        <f t="shared" si="241"/>
        <v>100</v>
      </c>
      <c r="N332" s="1">
        <v>27</v>
      </c>
      <c r="O332" s="21">
        <f t="shared" si="242"/>
        <v>100</v>
      </c>
      <c r="P332" s="1">
        <v>34</v>
      </c>
      <c r="Q332" s="21">
        <f t="shared" si="243"/>
        <v>100</v>
      </c>
      <c r="R332" s="1">
        <v>10</v>
      </c>
      <c r="S332" s="21">
        <f>R332/(34-24)*100</f>
        <v>100</v>
      </c>
      <c r="T332" s="1">
        <v>20</v>
      </c>
      <c r="U332" s="21">
        <f>T332/(26-6)*100</f>
        <v>100</v>
      </c>
      <c r="V332" s="1">
        <v>33</v>
      </c>
      <c r="W332" s="21">
        <f t="shared" si="244"/>
        <v>100</v>
      </c>
      <c r="X332" s="1">
        <v>27</v>
      </c>
      <c r="Y332" s="21">
        <f t="shared" si="245"/>
        <v>100</v>
      </c>
      <c r="Z332" s="21">
        <v>24</v>
      </c>
      <c r="AA332" s="21">
        <f>Z332/(34-10)*100</f>
        <v>100</v>
      </c>
      <c r="AB332" s="21">
        <v>13</v>
      </c>
      <c r="AC332" s="21">
        <f>AB332/(35-20)*100</f>
        <v>86.666666666666671</v>
      </c>
      <c r="AD332" s="21">
        <v>27</v>
      </c>
      <c r="AE332" s="21">
        <f t="shared" si="253"/>
        <v>100</v>
      </c>
      <c r="AF332" s="21">
        <v>35</v>
      </c>
      <c r="AG332" s="21">
        <f t="shared" si="251"/>
        <v>100</v>
      </c>
      <c r="AH332" s="21">
        <v>25</v>
      </c>
      <c r="AI332" s="21">
        <f t="shared" si="248"/>
        <v>100</v>
      </c>
      <c r="AJ332" s="21"/>
      <c r="AK332" s="21"/>
      <c r="AL332" s="21"/>
      <c r="AM332" s="21"/>
      <c r="AN332" s="21"/>
      <c r="AO332" s="21"/>
      <c r="AP332" s="21"/>
      <c r="AQ332" s="21"/>
      <c r="AR332" s="21"/>
      <c r="AS332" s="26"/>
      <c r="AT332" s="21">
        <f t="shared" si="249"/>
        <v>99.166666666666657</v>
      </c>
      <c r="AU332" s="143"/>
      <c r="AV332" s="22"/>
      <c r="AW332" s="49"/>
      <c r="AX332" s="14"/>
      <c r="AY332" s="37"/>
      <c r="BA332" s="15"/>
      <c r="BC332" s="37"/>
    </row>
    <row r="333" spans="1:55" s="16" customFormat="1" ht="16.5" customHeight="1" x14ac:dyDescent="0.2">
      <c r="A333" s="50">
        <v>12</v>
      </c>
      <c r="B333" s="71">
        <v>18103071</v>
      </c>
      <c r="C333" s="69" t="s">
        <v>325</v>
      </c>
      <c r="D333" s="1">
        <v>15</v>
      </c>
      <c r="E333" s="1">
        <f>D333/(33-18)*100</f>
        <v>100</v>
      </c>
      <c r="F333" s="1">
        <v>21</v>
      </c>
      <c r="G333" s="21">
        <f>F333/(33-12)*100</f>
        <v>100</v>
      </c>
      <c r="H333" s="1">
        <v>25</v>
      </c>
      <c r="I333" s="21">
        <f>H333/26*100</f>
        <v>96.15384615384616</v>
      </c>
      <c r="J333" s="1">
        <v>34</v>
      </c>
      <c r="K333" s="21">
        <f>J333/34*100</f>
        <v>100</v>
      </c>
      <c r="L333" s="1">
        <v>29</v>
      </c>
      <c r="M333" s="21">
        <f t="shared" si="241"/>
        <v>100</v>
      </c>
      <c r="N333" s="1">
        <v>13</v>
      </c>
      <c r="O333" s="21">
        <f>N333/(27-13)*100</f>
        <v>92.857142857142861</v>
      </c>
      <c r="P333" s="1">
        <v>28</v>
      </c>
      <c r="Q333" s="21">
        <f>P333/(34-6)*100</f>
        <v>100</v>
      </c>
      <c r="R333" s="1">
        <v>32</v>
      </c>
      <c r="S333" s="21">
        <f t="shared" si="250"/>
        <v>94.117647058823522</v>
      </c>
      <c r="T333" s="1">
        <v>26</v>
      </c>
      <c r="U333" s="21">
        <f t="shared" si="252"/>
        <v>100</v>
      </c>
      <c r="V333" s="1">
        <v>14</v>
      </c>
      <c r="W333" s="21">
        <f>V333/(33-18)*100</f>
        <v>93.333333333333329</v>
      </c>
      <c r="X333" s="1">
        <v>19</v>
      </c>
      <c r="Y333" s="21">
        <f>X333/(27-8)*100</f>
        <v>100</v>
      </c>
      <c r="Z333" s="21">
        <v>35</v>
      </c>
      <c r="AA333" s="21">
        <f>Z333/35*100</f>
        <v>100</v>
      </c>
      <c r="AB333" s="21">
        <v>35</v>
      </c>
      <c r="AC333" s="21">
        <f t="shared" si="247"/>
        <v>100</v>
      </c>
      <c r="AD333" s="21">
        <v>8</v>
      </c>
      <c r="AE333" s="21">
        <f>AD333/(27-19)*100</f>
        <v>100</v>
      </c>
      <c r="AF333" s="21">
        <v>32</v>
      </c>
      <c r="AG333" s="21">
        <f t="shared" si="251"/>
        <v>91.428571428571431</v>
      </c>
      <c r="AH333" s="21">
        <v>25</v>
      </c>
      <c r="AI333" s="21">
        <f t="shared" si="248"/>
        <v>100</v>
      </c>
      <c r="AJ333" s="21"/>
      <c r="AK333" s="21"/>
      <c r="AL333" s="21"/>
      <c r="AM333" s="21"/>
      <c r="AN333" s="21"/>
      <c r="AO333" s="21"/>
      <c r="AP333" s="21"/>
      <c r="AQ333" s="21"/>
      <c r="AR333" s="21"/>
      <c r="AS333" s="26"/>
      <c r="AT333" s="21">
        <f t="shared" si="249"/>
        <v>97.993158801982332</v>
      </c>
      <c r="AU333" s="143"/>
      <c r="AV333" s="22"/>
      <c r="AW333" s="49"/>
      <c r="AX333" s="14"/>
      <c r="AY333" s="37"/>
      <c r="BA333" s="15"/>
      <c r="BC333" s="37"/>
    </row>
    <row r="334" spans="1:55" s="16" customFormat="1" ht="16.5" customHeight="1" x14ac:dyDescent="0.2">
      <c r="A334" s="50">
        <v>13</v>
      </c>
      <c r="B334" s="71">
        <v>18101006</v>
      </c>
      <c r="C334" s="69" t="s">
        <v>326</v>
      </c>
      <c r="D334" s="1">
        <v>33</v>
      </c>
      <c r="E334" s="1">
        <f>D334/33*100</f>
        <v>100</v>
      </c>
      <c r="F334" s="1">
        <v>31</v>
      </c>
      <c r="G334" s="21">
        <f>F334/(33-1)*100</f>
        <v>96.875</v>
      </c>
      <c r="H334" s="1">
        <v>8</v>
      </c>
      <c r="I334" s="21">
        <f>H334/(26-18)*100</f>
        <v>100</v>
      </c>
      <c r="J334" s="1">
        <v>23</v>
      </c>
      <c r="K334" s="21">
        <f>J334/(34-11)*100</f>
        <v>100</v>
      </c>
      <c r="L334" s="1">
        <v>11</v>
      </c>
      <c r="M334" s="21">
        <f>L334/(29-17)*100</f>
        <v>91.666666666666657</v>
      </c>
      <c r="N334" s="1">
        <v>24</v>
      </c>
      <c r="O334" s="21">
        <f>N334/(27-2)*100</f>
        <v>96</v>
      </c>
      <c r="P334" s="1">
        <v>24</v>
      </c>
      <c r="Q334" s="21">
        <f>P334/(34-10)*100</f>
        <v>100</v>
      </c>
      <c r="R334" s="1">
        <v>5</v>
      </c>
      <c r="S334" s="21">
        <f>R334/(34-29)*100</f>
        <v>100</v>
      </c>
      <c r="T334" s="1">
        <v>6</v>
      </c>
      <c r="U334" s="21">
        <f>T334/(26-18)*100</f>
        <v>75</v>
      </c>
      <c r="V334" s="1">
        <v>14</v>
      </c>
      <c r="W334" s="21">
        <f>V334/(33-19)*100</f>
        <v>100</v>
      </c>
      <c r="X334" s="1">
        <v>3</v>
      </c>
      <c r="Y334" s="21">
        <f>X334/(27-13)*100</f>
        <v>21.428571428571427</v>
      </c>
      <c r="Z334" s="21">
        <v>20</v>
      </c>
      <c r="AA334" s="21">
        <f>Z334/(34-9)*100</f>
        <v>80</v>
      </c>
      <c r="AB334" s="21">
        <v>7</v>
      </c>
      <c r="AC334" s="21">
        <f>AB334/(35-27)*100</f>
        <v>87.5</v>
      </c>
      <c r="AD334" s="21">
        <v>17</v>
      </c>
      <c r="AE334" s="21">
        <f>AD334/(27-3)*100</f>
        <v>70.833333333333343</v>
      </c>
      <c r="AF334" s="21">
        <v>17</v>
      </c>
      <c r="AG334" s="21">
        <f>AF334/(35-4)*100</f>
        <v>54.838709677419352</v>
      </c>
      <c r="AH334" s="21">
        <v>25</v>
      </c>
      <c r="AI334" s="21">
        <f t="shared" si="248"/>
        <v>100</v>
      </c>
      <c r="AJ334" s="21"/>
      <c r="AK334" s="21"/>
      <c r="AL334" s="21"/>
      <c r="AM334" s="21"/>
      <c r="AN334" s="21"/>
      <c r="AO334" s="21"/>
      <c r="AP334" s="21"/>
      <c r="AQ334" s="21"/>
      <c r="AR334" s="21"/>
      <c r="AS334" s="26"/>
      <c r="AT334" s="21">
        <f t="shared" si="249"/>
        <v>85.883892569124427</v>
      </c>
      <c r="AU334" s="143"/>
      <c r="AV334" s="22"/>
      <c r="AW334" s="49"/>
      <c r="AX334" s="14"/>
      <c r="AY334" s="37"/>
      <c r="BA334" s="15"/>
      <c r="BC334" s="37"/>
    </row>
    <row r="335" spans="1:55" s="16" customFormat="1" ht="16.5" customHeight="1" x14ac:dyDescent="0.2">
      <c r="A335" s="50">
        <v>14</v>
      </c>
      <c r="B335" s="71">
        <v>18101034</v>
      </c>
      <c r="C335" s="69" t="s">
        <v>327</v>
      </c>
      <c r="D335" s="1">
        <v>33</v>
      </c>
      <c r="E335" s="1">
        <f>D335/33*100</f>
        <v>100</v>
      </c>
      <c r="F335" s="1">
        <v>3</v>
      </c>
      <c r="G335" s="21">
        <f>F335/(33-30)*100</f>
        <v>100</v>
      </c>
      <c r="H335" s="1">
        <v>7</v>
      </c>
      <c r="I335" s="21">
        <f>H335/(26-19)*100</f>
        <v>100</v>
      </c>
      <c r="J335" s="1">
        <v>32</v>
      </c>
      <c r="K335" s="21">
        <f>J335/(34-2)*100</f>
        <v>100</v>
      </c>
      <c r="L335" s="1">
        <v>29</v>
      </c>
      <c r="M335" s="21">
        <f t="shared" si="241"/>
        <v>100</v>
      </c>
      <c r="N335" s="1">
        <v>9</v>
      </c>
      <c r="O335" s="21">
        <f>N335/(27-17)*100</f>
        <v>90</v>
      </c>
      <c r="P335" s="1" t="s">
        <v>456</v>
      </c>
      <c r="Q335" s="21"/>
      <c r="R335" s="1">
        <v>24</v>
      </c>
      <c r="S335" s="21">
        <f t="shared" si="250"/>
        <v>70.588235294117652</v>
      </c>
      <c r="T335" s="1">
        <v>13</v>
      </c>
      <c r="U335" s="21">
        <f>T335/(26-4)*100</f>
        <v>59.090909090909093</v>
      </c>
      <c r="V335" s="1">
        <v>20</v>
      </c>
      <c r="W335" s="21">
        <f>V335/(33-2)*100</f>
        <v>64.516129032258064</v>
      </c>
      <c r="X335" s="1">
        <v>12</v>
      </c>
      <c r="Y335" s="21">
        <f>X335/(27-12)*100</f>
        <v>80</v>
      </c>
      <c r="Z335" s="21">
        <v>5</v>
      </c>
      <c r="AA335" s="21">
        <f>Z335/(34-26)*100</f>
        <v>62.5</v>
      </c>
      <c r="AB335" s="21">
        <v>7</v>
      </c>
      <c r="AC335" s="21">
        <f>AB335/(35-12)*100</f>
        <v>30.434782608695656</v>
      </c>
      <c r="AD335" s="21">
        <v>12</v>
      </c>
      <c r="AE335" s="21">
        <f>AD335/(27-7)*100</f>
        <v>60</v>
      </c>
      <c r="AF335" s="21">
        <v>3</v>
      </c>
      <c r="AG335" s="21">
        <f>AF335/(35-32)*100</f>
        <v>100</v>
      </c>
      <c r="AH335" s="21">
        <v>10</v>
      </c>
      <c r="AI335" s="21">
        <f>AH335/(25-15)*100</f>
        <v>100</v>
      </c>
      <c r="AJ335" s="21"/>
      <c r="AK335" s="21"/>
      <c r="AL335" s="21"/>
      <c r="AM335" s="21"/>
      <c r="AN335" s="21"/>
      <c r="AO335" s="21"/>
      <c r="AP335" s="21"/>
      <c r="AQ335" s="21"/>
      <c r="AR335" s="21"/>
      <c r="AS335" s="26"/>
      <c r="AT335" s="21">
        <f t="shared" si="249"/>
        <v>81.142003735065373</v>
      </c>
      <c r="AU335" s="143"/>
      <c r="AV335" s="22"/>
      <c r="AW335" s="49"/>
      <c r="AX335" s="14"/>
      <c r="AY335" s="37"/>
      <c r="BA335" s="15"/>
      <c r="BC335" s="37"/>
    </row>
    <row r="336" spans="1:55" s="16" customFormat="1" ht="16.5" customHeight="1" x14ac:dyDescent="0.2">
      <c r="A336" s="50">
        <v>15</v>
      </c>
      <c r="B336" s="71">
        <v>18101178</v>
      </c>
      <c r="C336" s="69" t="s">
        <v>328</v>
      </c>
      <c r="D336" s="1">
        <v>35</v>
      </c>
      <c r="E336" s="1">
        <f>D336/35*100</f>
        <v>100</v>
      </c>
      <c r="F336" s="1">
        <v>24</v>
      </c>
      <c r="G336" s="21">
        <f>F336/(33-9)*100</f>
        <v>100</v>
      </c>
      <c r="H336" s="1">
        <v>4</v>
      </c>
      <c r="I336" s="21">
        <f>H336/(26-22)*100</f>
        <v>100</v>
      </c>
      <c r="J336" s="1">
        <v>34</v>
      </c>
      <c r="K336" s="21">
        <f>J336/34*100</f>
        <v>100</v>
      </c>
      <c r="L336" s="1">
        <v>29</v>
      </c>
      <c r="M336" s="21">
        <f t="shared" si="241"/>
        <v>100</v>
      </c>
      <c r="N336" s="1">
        <v>18</v>
      </c>
      <c r="O336" s="21">
        <f>N336/(27-9)*100</f>
        <v>100</v>
      </c>
      <c r="P336" s="1">
        <v>10</v>
      </c>
      <c r="Q336" s="21">
        <f>P336/(34-24)*100</f>
        <v>100</v>
      </c>
      <c r="R336" s="1">
        <v>33</v>
      </c>
      <c r="S336" s="21">
        <f t="shared" si="250"/>
        <v>97.058823529411768</v>
      </c>
      <c r="T336" s="1">
        <v>23</v>
      </c>
      <c r="U336" s="21">
        <f t="shared" si="252"/>
        <v>88.461538461538453</v>
      </c>
      <c r="V336" s="1">
        <v>11</v>
      </c>
      <c r="W336" s="21">
        <f>V336/(33-22)*100</f>
        <v>100</v>
      </c>
      <c r="X336" s="1">
        <v>17</v>
      </c>
      <c r="Y336" s="21">
        <f>X336/(27-10)*100</f>
        <v>100</v>
      </c>
      <c r="Z336" s="21">
        <v>33</v>
      </c>
      <c r="AA336" s="21">
        <f t="shared" si="246"/>
        <v>97.058823529411768</v>
      </c>
      <c r="AB336" s="21">
        <v>21</v>
      </c>
      <c r="AC336" s="21">
        <f>AB336/(35-14)*100</f>
        <v>100</v>
      </c>
      <c r="AD336" s="21">
        <v>16</v>
      </c>
      <c r="AE336" s="21">
        <f>AD336/(27-11)*100</f>
        <v>100</v>
      </c>
      <c r="AF336" s="21">
        <v>35</v>
      </c>
      <c r="AG336" s="21">
        <f t="shared" si="251"/>
        <v>100</v>
      </c>
      <c r="AH336" s="21">
        <v>25</v>
      </c>
      <c r="AI336" s="21">
        <f t="shared" si="248"/>
        <v>100</v>
      </c>
      <c r="AJ336" s="21"/>
      <c r="AK336" s="21"/>
      <c r="AL336" s="21"/>
      <c r="AM336" s="21"/>
      <c r="AN336" s="21"/>
      <c r="AO336" s="21"/>
      <c r="AP336" s="21"/>
      <c r="AQ336" s="21"/>
      <c r="AR336" s="21"/>
      <c r="AS336" s="26"/>
      <c r="AT336" s="21">
        <f t="shared" si="249"/>
        <v>98.911199095022624</v>
      </c>
      <c r="AU336" s="143"/>
      <c r="AV336" s="22"/>
      <c r="AW336" s="49"/>
      <c r="AX336" s="14"/>
      <c r="AY336" s="37"/>
      <c r="BA336" s="15"/>
      <c r="BC336" s="37"/>
    </row>
    <row r="337" spans="1:55" s="16" customFormat="1" ht="16.5" customHeight="1" x14ac:dyDescent="0.2">
      <c r="A337" s="50">
        <v>16</v>
      </c>
      <c r="B337" s="71">
        <v>18103011</v>
      </c>
      <c r="C337" s="69" t="s">
        <v>329</v>
      </c>
      <c r="D337" s="1">
        <v>33</v>
      </c>
      <c r="E337" s="1">
        <f>D337/33*100</f>
        <v>100</v>
      </c>
      <c r="F337" s="1">
        <v>33</v>
      </c>
      <c r="G337" s="21">
        <f>F337/33*100</f>
        <v>100</v>
      </c>
      <c r="H337" s="1">
        <v>24</v>
      </c>
      <c r="I337" s="21">
        <f>H337/26*100</f>
        <v>92.307692307692307</v>
      </c>
      <c r="J337" s="1">
        <v>34</v>
      </c>
      <c r="K337" s="21">
        <f>J337/34*100</f>
        <v>100</v>
      </c>
      <c r="L337" s="1">
        <v>24</v>
      </c>
      <c r="M337" s="21">
        <f>L337/(29-5)*100</f>
        <v>100</v>
      </c>
      <c r="N337" s="1">
        <v>18</v>
      </c>
      <c r="O337" s="21">
        <f>N337/(27-9)*100</f>
        <v>100</v>
      </c>
      <c r="P337" s="1">
        <v>34</v>
      </c>
      <c r="Q337" s="21">
        <f t="shared" si="243"/>
        <v>100</v>
      </c>
      <c r="R337" s="1">
        <v>32</v>
      </c>
      <c r="S337" s="21">
        <f t="shared" si="250"/>
        <v>94.117647058823522</v>
      </c>
      <c r="T337" s="1">
        <v>25</v>
      </c>
      <c r="U337" s="21">
        <f t="shared" si="252"/>
        <v>96.15384615384616</v>
      </c>
      <c r="V337" s="1">
        <v>33</v>
      </c>
      <c r="W337" s="21">
        <f t="shared" si="244"/>
        <v>100</v>
      </c>
      <c r="X337" s="1">
        <v>10</v>
      </c>
      <c r="Y337" s="21">
        <f>X337/(27-17)*100</f>
        <v>100</v>
      </c>
      <c r="Z337" s="21">
        <v>34</v>
      </c>
      <c r="AA337" s="21">
        <f t="shared" si="246"/>
        <v>100</v>
      </c>
      <c r="AB337" s="21">
        <v>35</v>
      </c>
      <c r="AC337" s="21">
        <f t="shared" si="247"/>
        <v>100</v>
      </c>
      <c r="AD337" s="21">
        <v>26</v>
      </c>
      <c r="AE337" s="21">
        <f t="shared" si="253"/>
        <v>96.296296296296291</v>
      </c>
      <c r="AF337" s="21">
        <v>26</v>
      </c>
      <c r="AG337" s="21">
        <f>AF337/(35-9)*100</f>
        <v>100</v>
      </c>
      <c r="AH337" s="21">
        <v>25</v>
      </c>
      <c r="AI337" s="21">
        <f t="shared" si="248"/>
        <v>100</v>
      </c>
      <c r="AJ337" s="21"/>
      <c r="AK337" s="21"/>
      <c r="AL337" s="21"/>
      <c r="AM337" s="21"/>
      <c r="AN337" s="21"/>
      <c r="AO337" s="21"/>
      <c r="AP337" s="21"/>
      <c r="AQ337" s="21"/>
      <c r="AR337" s="21"/>
      <c r="AS337" s="26"/>
      <c r="AT337" s="21">
        <f t="shared" si="249"/>
        <v>98.679717613541158</v>
      </c>
      <c r="AU337" s="143"/>
      <c r="AV337" s="22"/>
      <c r="AW337" s="49"/>
      <c r="AX337" s="14"/>
      <c r="AY337" s="37"/>
      <c r="BA337" s="15"/>
      <c r="BC337" s="37"/>
    </row>
    <row r="338" spans="1:55" s="16" customFormat="1" ht="16.5" customHeight="1" x14ac:dyDescent="0.2">
      <c r="A338" s="50">
        <v>17</v>
      </c>
      <c r="B338" s="71">
        <v>18101129</v>
      </c>
      <c r="C338" s="69" t="s">
        <v>331</v>
      </c>
      <c r="D338" s="1">
        <v>35</v>
      </c>
      <c r="E338" s="1">
        <f>D338/35*100</f>
        <v>100</v>
      </c>
      <c r="F338" s="1">
        <v>24</v>
      </c>
      <c r="G338" s="21">
        <f>F338/(33-9)*100</f>
        <v>100</v>
      </c>
      <c r="H338" s="1">
        <v>14</v>
      </c>
      <c r="I338" s="21">
        <f>H338/(26-12)*100</f>
        <v>100</v>
      </c>
      <c r="J338" s="1">
        <v>34</v>
      </c>
      <c r="K338" s="21">
        <f>J338/34*100</f>
        <v>100</v>
      </c>
      <c r="L338" s="1">
        <v>29</v>
      </c>
      <c r="M338" s="21">
        <f t="shared" si="241"/>
        <v>100</v>
      </c>
      <c r="N338" s="1">
        <v>27</v>
      </c>
      <c r="O338" s="21">
        <f t="shared" si="242"/>
        <v>100</v>
      </c>
      <c r="P338" s="1">
        <v>29</v>
      </c>
      <c r="Q338" s="21">
        <f>P338/(34-5)*100</f>
        <v>100</v>
      </c>
      <c r="R338" s="1">
        <v>4</v>
      </c>
      <c r="S338" s="21">
        <f>R338/(34-30)*100</f>
        <v>100</v>
      </c>
      <c r="T338" s="1">
        <v>26</v>
      </c>
      <c r="U338" s="21">
        <f t="shared" si="252"/>
        <v>100</v>
      </c>
      <c r="V338" s="1">
        <v>32</v>
      </c>
      <c r="W338" s="21">
        <f t="shared" si="244"/>
        <v>96.969696969696969</v>
      </c>
      <c r="X338" s="1">
        <v>25</v>
      </c>
      <c r="Y338" s="21">
        <f t="shared" si="245"/>
        <v>92.592592592592595</v>
      </c>
      <c r="Z338" s="21">
        <v>14</v>
      </c>
      <c r="AA338" s="21">
        <f>Z338/(34-20)*100</f>
        <v>100</v>
      </c>
      <c r="AB338" s="21">
        <v>15</v>
      </c>
      <c r="AC338" s="21">
        <f>AB338/(35-8)*100</f>
        <v>55.555555555555557</v>
      </c>
      <c r="AD338" s="21">
        <v>24</v>
      </c>
      <c r="AE338" s="21">
        <f t="shared" si="253"/>
        <v>88.888888888888886</v>
      </c>
      <c r="AF338" s="21">
        <v>28</v>
      </c>
      <c r="AG338" s="21">
        <f t="shared" si="251"/>
        <v>80</v>
      </c>
      <c r="AH338" s="21">
        <v>25</v>
      </c>
      <c r="AI338" s="21">
        <f t="shared" si="248"/>
        <v>100</v>
      </c>
      <c r="AJ338" s="21"/>
      <c r="AK338" s="21"/>
      <c r="AL338" s="21"/>
      <c r="AM338" s="21"/>
      <c r="AN338" s="21"/>
      <c r="AO338" s="21"/>
      <c r="AP338" s="21"/>
      <c r="AQ338" s="21"/>
      <c r="AR338" s="21"/>
      <c r="AS338" s="26"/>
      <c r="AT338" s="21">
        <f t="shared" si="249"/>
        <v>94.625420875420872</v>
      </c>
      <c r="AU338" s="143"/>
      <c r="AV338" s="22"/>
      <c r="AW338" s="49"/>
      <c r="AX338" s="14"/>
      <c r="BA338" s="15"/>
      <c r="BC338" s="37"/>
    </row>
    <row r="339" spans="1:55" s="16" customFormat="1" ht="16.5" customHeight="1" x14ac:dyDescent="0.2">
      <c r="A339" s="50">
        <v>18</v>
      </c>
      <c r="B339" s="71">
        <v>18104011</v>
      </c>
      <c r="C339" s="19" t="s">
        <v>332</v>
      </c>
      <c r="D339" s="1">
        <v>33</v>
      </c>
      <c r="E339" s="1">
        <f>D339/33*100</f>
        <v>100</v>
      </c>
      <c r="F339" s="1">
        <v>22</v>
      </c>
      <c r="G339" s="21">
        <f>F339/(33-11)*100</f>
        <v>100</v>
      </c>
      <c r="H339" s="1">
        <v>26</v>
      </c>
      <c r="I339" s="21">
        <f>H339/26*100</f>
        <v>100</v>
      </c>
      <c r="J339" s="1">
        <v>34</v>
      </c>
      <c r="K339" s="21">
        <f>J339/34*100</f>
        <v>100</v>
      </c>
      <c r="L339" s="1">
        <v>25</v>
      </c>
      <c r="M339" s="21">
        <f>L339/(29-4)*100</f>
        <v>100</v>
      </c>
      <c r="N339" s="1">
        <v>1</v>
      </c>
      <c r="O339" s="21">
        <f>N339/(27-26)*100</f>
        <v>100</v>
      </c>
      <c r="P339" s="1">
        <v>33</v>
      </c>
      <c r="Q339" s="21">
        <f t="shared" si="243"/>
        <v>97.058823529411768</v>
      </c>
      <c r="R339" s="1">
        <v>31</v>
      </c>
      <c r="S339" s="21">
        <f t="shared" si="250"/>
        <v>91.17647058823529</v>
      </c>
      <c r="T339" s="1">
        <v>26</v>
      </c>
      <c r="U339" s="21">
        <f t="shared" si="252"/>
        <v>100</v>
      </c>
      <c r="V339" s="1">
        <v>1</v>
      </c>
      <c r="W339" s="21">
        <f>V339/(33-32)*100</f>
        <v>100</v>
      </c>
      <c r="X339" s="1">
        <v>26</v>
      </c>
      <c r="Y339" s="21">
        <f t="shared" si="245"/>
        <v>96.296296296296291</v>
      </c>
      <c r="Z339" s="21">
        <v>28</v>
      </c>
      <c r="AA339" s="21">
        <f t="shared" si="246"/>
        <v>82.35294117647058</v>
      </c>
      <c r="AB339" s="21">
        <v>34</v>
      </c>
      <c r="AC339" s="21">
        <f t="shared" si="247"/>
        <v>97.142857142857139</v>
      </c>
      <c r="AD339" s="21">
        <v>7</v>
      </c>
      <c r="AE339" s="21">
        <f>AD339/(27-19)*100</f>
        <v>87.5</v>
      </c>
      <c r="AF339" s="21">
        <v>11</v>
      </c>
      <c r="AG339" s="21">
        <f>AF339/(35-24)*100</f>
        <v>100</v>
      </c>
      <c r="AH339" s="21">
        <v>25</v>
      </c>
      <c r="AI339" s="21">
        <f t="shared" si="248"/>
        <v>100</v>
      </c>
      <c r="AJ339" s="21"/>
      <c r="AK339" s="21"/>
      <c r="AL339" s="21"/>
      <c r="AM339" s="21"/>
      <c r="AN339" s="21"/>
      <c r="AO339" s="21"/>
      <c r="AP339" s="21"/>
      <c r="AQ339" s="21"/>
      <c r="AR339" s="21"/>
      <c r="AS339" s="26"/>
      <c r="AT339" s="21">
        <f t="shared" si="249"/>
        <v>96.970461795829436</v>
      </c>
      <c r="AU339" s="143"/>
      <c r="AV339" s="22"/>
      <c r="AW339" s="49"/>
      <c r="AX339" s="14"/>
      <c r="BA339" s="15"/>
      <c r="BC339" s="37"/>
    </row>
    <row r="340" spans="1:55" s="16" customFormat="1" ht="16.5" customHeight="1" x14ac:dyDescent="0.2">
      <c r="A340" s="50">
        <v>19</v>
      </c>
      <c r="B340" s="71">
        <v>18101093</v>
      </c>
      <c r="C340" s="69" t="s">
        <v>333</v>
      </c>
      <c r="D340" s="1">
        <v>27</v>
      </c>
      <c r="E340" s="1">
        <f>D340/(33-1)*100</f>
        <v>84.375</v>
      </c>
      <c r="F340" s="1">
        <v>6</v>
      </c>
      <c r="G340" s="21">
        <f>F340/(33-27)*100</f>
        <v>100</v>
      </c>
      <c r="H340" s="1">
        <v>5</v>
      </c>
      <c r="I340" s="21">
        <f>H340/(26-21)*100</f>
        <v>100</v>
      </c>
      <c r="J340" s="1">
        <v>13</v>
      </c>
      <c r="K340" s="21">
        <f>J340/(34-20)*100</f>
        <v>92.857142857142861</v>
      </c>
      <c r="L340" s="1">
        <v>26</v>
      </c>
      <c r="M340" s="21">
        <f>L340/(29-3)*100</f>
        <v>100</v>
      </c>
      <c r="N340" s="1">
        <v>9</v>
      </c>
      <c r="O340" s="21">
        <f>N340/(27-18)*100</f>
        <v>100</v>
      </c>
      <c r="P340" s="1">
        <v>10</v>
      </c>
      <c r="Q340" s="21">
        <f>P340/(34-24)*100</f>
        <v>100</v>
      </c>
      <c r="R340" s="1" t="s">
        <v>456</v>
      </c>
      <c r="S340" s="21"/>
      <c r="T340" s="1">
        <v>26</v>
      </c>
      <c r="U340" s="21">
        <f t="shared" si="252"/>
        <v>100</v>
      </c>
      <c r="V340" s="1">
        <v>23</v>
      </c>
      <c r="W340" s="21">
        <f>V340/(33-9)*100</f>
        <v>95.833333333333343</v>
      </c>
      <c r="X340" s="1">
        <v>20</v>
      </c>
      <c r="Y340" s="21">
        <f t="shared" si="245"/>
        <v>74.074074074074076</v>
      </c>
      <c r="Z340" s="21">
        <v>30</v>
      </c>
      <c r="AA340" s="21">
        <f t="shared" si="246"/>
        <v>88.235294117647058</v>
      </c>
      <c r="AB340" s="21">
        <v>26</v>
      </c>
      <c r="AC340" s="21">
        <f>AB340/(35-9)*100</f>
        <v>100</v>
      </c>
      <c r="AD340" s="21">
        <v>6</v>
      </c>
      <c r="AE340" s="21">
        <f>AD340/(27-19)*100</f>
        <v>75</v>
      </c>
      <c r="AF340" s="21">
        <v>0</v>
      </c>
      <c r="AG340" s="21">
        <f>AF340/(35-32)*100</f>
        <v>0</v>
      </c>
      <c r="AH340" s="21">
        <v>25</v>
      </c>
      <c r="AI340" s="21">
        <f t="shared" si="248"/>
        <v>100</v>
      </c>
      <c r="AJ340" s="21"/>
      <c r="AK340" s="21"/>
      <c r="AL340" s="21"/>
      <c r="AM340" s="21"/>
      <c r="AN340" s="21"/>
      <c r="AO340" s="21"/>
      <c r="AP340" s="21"/>
      <c r="AQ340" s="21"/>
      <c r="AR340" s="21"/>
      <c r="AS340" s="26"/>
      <c r="AT340" s="21">
        <f t="shared" si="249"/>
        <v>87.358322958813162</v>
      </c>
      <c r="AU340" s="143"/>
      <c r="AV340" s="22"/>
      <c r="AW340" s="49"/>
      <c r="AX340" s="14"/>
      <c r="BA340" s="15"/>
      <c r="BC340" s="37"/>
    </row>
    <row r="341" spans="1:55" s="16" customFormat="1" ht="16.5" customHeight="1" x14ac:dyDescent="0.2">
      <c r="A341" s="50">
        <v>20</v>
      </c>
      <c r="B341" s="71">
        <v>18101114</v>
      </c>
      <c r="C341" s="19" t="s">
        <v>409</v>
      </c>
      <c r="D341" s="1">
        <v>35</v>
      </c>
      <c r="E341" s="1">
        <f>D341/35*100</f>
        <v>100</v>
      </c>
      <c r="F341" s="1">
        <v>9</v>
      </c>
      <c r="G341" s="21">
        <f>F341/(33-24)*100</f>
        <v>100</v>
      </c>
      <c r="H341" s="1">
        <v>26</v>
      </c>
      <c r="I341" s="21">
        <f>H341/26*100</f>
        <v>100</v>
      </c>
      <c r="J341" s="1">
        <v>34</v>
      </c>
      <c r="K341" s="21">
        <f>J341/34*100</f>
        <v>100</v>
      </c>
      <c r="L341" s="1">
        <v>28</v>
      </c>
      <c r="M341" s="21">
        <f t="shared" si="241"/>
        <v>96.551724137931032</v>
      </c>
      <c r="N341" s="1">
        <v>17</v>
      </c>
      <c r="O341" s="21">
        <f>N341/(27-9)*100</f>
        <v>94.444444444444443</v>
      </c>
      <c r="P341" s="1">
        <v>15</v>
      </c>
      <c r="Q341" s="21">
        <f t="shared" si="243"/>
        <v>44.117647058823529</v>
      </c>
      <c r="R341" s="1">
        <v>33</v>
      </c>
      <c r="S341" s="21">
        <f t="shared" si="250"/>
        <v>97.058823529411768</v>
      </c>
      <c r="T341" s="1">
        <v>25</v>
      </c>
      <c r="U341" s="21">
        <f t="shared" si="252"/>
        <v>96.15384615384616</v>
      </c>
      <c r="V341" s="1">
        <v>31</v>
      </c>
      <c r="W341" s="21">
        <f t="shared" si="244"/>
        <v>93.939393939393938</v>
      </c>
      <c r="X341" s="1">
        <v>22</v>
      </c>
      <c r="Y341" s="21">
        <f>X341/(27-5)*100</f>
        <v>100</v>
      </c>
      <c r="Z341" s="21">
        <v>3</v>
      </c>
      <c r="AA341" s="21">
        <f>Z341/(34-31)*100</f>
        <v>100</v>
      </c>
      <c r="AB341" s="21">
        <v>33</v>
      </c>
      <c r="AC341" s="21">
        <f t="shared" si="247"/>
        <v>94.285714285714278</v>
      </c>
      <c r="AD341" s="21">
        <v>11</v>
      </c>
      <c r="AE341" s="21">
        <f>AD341/(27-11)*100</f>
        <v>68.75</v>
      </c>
      <c r="AF341" s="21">
        <v>33</v>
      </c>
      <c r="AG341" s="21">
        <f t="shared" si="251"/>
        <v>94.285714285714278</v>
      </c>
      <c r="AH341" s="21">
        <v>7</v>
      </c>
      <c r="AI341" s="21">
        <f>AH341/(25-18)*100</f>
        <v>100</v>
      </c>
      <c r="AJ341" s="21"/>
      <c r="AK341" s="21"/>
      <c r="AL341" s="21"/>
      <c r="AM341" s="21"/>
      <c r="AN341" s="21"/>
      <c r="AO341" s="21"/>
      <c r="AP341" s="21"/>
      <c r="AQ341" s="21"/>
      <c r="AR341" s="21"/>
      <c r="AS341" s="26"/>
      <c r="AT341" s="21">
        <f t="shared" si="249"/>
        <v>92.474206739704968</v>
      </c>
      <c r="AU341" s="143"/>
      <c r="AV341" s="22"/>
      <c r="AW341" s="49"/>
      <c r="AX341" s="14"/>
      <c r="BA341" s="15"/>
      <c r="BC341" s="37"/>
    </row>
    <row r="342" spans="1:55" s="16" customFormat="1" ht="16.5" customHeight="1" x14ac:dyDescent="0.2">
      <c r="A342" s="54"/>
      <c r="B342" s="7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98"/>
      <c r="N342" s="14"/>
      <c r="O342" s="127"/>
      <c r="P342" s="40"/>
      <c r="Q342" s="127"/>
      <c r="R342" s="14"/>
      <c r="S342" s="98"/>
      <c r="T342" s="40"/>
      <c r="U342" s="127"/>
      <c r="V342" s="40"/>
      <c r="W342" s="127"/>
      <c r="X342" s="40"/>
      <c r="Y342" s="127"/>
      <c r="Z342" s="98"/>
      <c r="AA342" s="98"/>
      <c r="AB342" s="98"/>
      <c r="AC342" s="98"/>
      <c r="AD342" s="98"/>
      <c r="AE342" s="98"/>
      <c r="AF342" s="127"/>
      <c r="AG342" s="127"/>
      <c r="AH342" s="127"/>
      <c r="AI342" s="127"/>
      <c r="AJ342" s="127"/>
      <c r="AK342" s="127"/>
      <c r="AL342" s="127"/>
      <c r="AM342" s="127"/>
      <c r="AN342" s="127"/>
      <c r="AO342" s="127"/>
      <c r="AP342" s="127"/>
      <c r="AQ342" s="127"/>
      <c r="AR342" s="127"/>
      <c r="AS342" s="127"/>
      <c r="AT342" s="127"/>
      <c r="AU342" s="143"/>
      <c r="AV342" s="22"/>
      <c r="AW342" s="49"/>
      <c r="AX342" s="14"/>
      <c r="BA342" s="15"/>
      <c r="BC342" s="37"/>
    </row>
    <row r="343" spans="1:55" s="16" customFormat="1" ht="16.5" customHeight="1" x14ac:dyDescent="0.2">
      <c r="A343" s="54"/>
      <c r="B343" s="7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98"/>
      <c r="N343" s="14"/>
      <c r="O343" s="127"/>
      <c r="P343" s="40"/>
      <c r="Q343" s="127"/>
      <c r="R343" s="14"/>
      <c r="S343" s="98"/>
      <c r="T343" s="40"/>
      <c r="U343" s="127"/>
      <c r="V343" s="40"/>
      <c r="W343" s="127"/>
      <c r="X343" s="40"/>
      <c r="Y343" s="127"/>
      <c r="Z343" s="98"/>
      <c r="AA343" s="98"/>
      <c r="AB343" s="98"/>
      <c r="AC343" s="98"/>
      <c r="AD343" s="98"/>
      <c r="AE343" s="98"/>
      <c r="AF343" s="127"/>
      <c r="AG343" s="127"/>
      <c r="AH343" s="127"/>
      <c r="AI343" s="127"/>
      <c r="AJ343" s="127"/>
      <c r="AK343" s="127"/>
      <c r="AL343" s="127"/>
      <c r="AM343" s="127"/>
      <c r="AN343" s="127"/>
      <c r="AO343" s="127"/>
      <c r="AP343" s="127"/>
      <c r="AQ343" s="127"/>
      <c r="AR343" s="127"/>
      <c r="AS343" s="127"/>
      <c r="AT343" s="127"/>
      <c r="AU343" s="143"/>
      <c r="AV343" s="22"/>
      <c r="AW343" s="49"/>
      <c r="AX343" s="14"/>
      <c r="BA343" s="15"/>
      <c r="BC343" s="37"/>
    </row>
    <row r="344" spans="1:55" s="16" customFormat="1" ht="16.5" customHeight="1" x14ac:dyDescent="0.2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87"/>
      <c r="N344" s="54"/>
      <c r="O344" s="87"/>
      <c r="P344" s="54"/>
      <c r="Q344" s="87"/>
      <c r="R344" s="54"/>
      <c r="S344" s="87"/>
      <c r="T344" s="54"/>
      <c r="U344" s="87"/>
      <c r="V344" s="54"/>
      <c r="W344" s="87"/>
      <c r="X344" s="54"/>
      <c r="Y344" s="87"/>
      <c r="Z344" s="87"/>
      <c r="AA344" s="87"/>
      <c r="AB344" s="87"/>
      <c r="AC344" s="87"/>
      <c r="AD344" s="87"/>
      <c r="AE344" s="87"/>
      <c r="AF344" s="87"/>
      <c r="AG344" s="87"/>
      <c r="AH344" s="87"/>
      <c r="AI344" s="87"/>
      <c r="AJ344" s="87"/>
      <c r="AK344" s="87"/>
      <c r="AL344" s="87"/>
      <c r="AM344" s="87"/>
      <c r="AN344" s="87"/>
      <c r="AO344" s="87"/>
      <c r="AP344" s="87"/>
      <c r="AQ344" s="87"/>
      <c r="AR344" s="87"/>
      <c r="AS344" s="87"/>
      <c r="AT344" s="87"/>
      <c r="AU344" s="87"/>
      <c r="AV344" s="22"/>
      <c r="AW344" s="49"/>
      <c r="AX344" s="14"/>
      <c r="BA344" s="15"/>
      <c r="BC344" s="37"/>
    </row>
    <row r="345" spans="1:55" s="16" customFormat="1" ht="16.5" customHeight="1" x14ac:dyDescent="0.2">
      <c r="A345" s="50">
        <v>1</v>
      </c>
      <c r="B345" s="71">
        <v>18103039</v>
      </c>
      <c r="C345" s="69" t="s">
        <v>335</v>
      </c>
      <c r="D345" s="1">
        <v>33</v>
      </c>
      <c r="E345" s="1">
        <f t="shared" ref="E345:E366" si="254">D345/33*100</f>
        <v>100</v>
      </c>
      <c r="F345" s="1">
        <v>20</v>
      </c>
      <c r="G345" s="21">
        <f>F345/(33-10)*100</f>
        <v>86.956521739130437</v>
      </c>
      <c r="H345" s="1">
        <v>25</v>
      </c>
      <c r="I345" s="21">
        <f t="shared" ref="I345:I366" si="255">H345/26*100</f>
        <v>96.15384615384616</v>
      </c>
      <c r="J345" s="1">
        <v>33</v>
      </c>
      <c r="K345" s="21">
        <f>J345/34*100</f>
        <v>97.058823529411768</v>
      </c>
      <c r="L345" s="1" t="s">
        <v>456</v>
      </c>
      <c r="M345" s="21"/>
      <c r="N345" s="1">
        <v>27</v>
      </c>
      <c r="O345" s="21">
        <f t="shared" ref="O345:O353" si="256">N345/27*100</f>
        <v>100</v>
      </c>
      <c r="P345" s="1">
        <v>34</v>
      </c>
      <c r="Q345" s="21">
        <f t="shared" ref="Q345:Q354" si="257">P345/34*100</f>
        <v>100</v>
      </c>
      <c r="R345" s="1">
        <v>9</v>
      </c>
      <c r="S345" s="21">
        <f>R345/(34-24)*100</f>
        <v>90</v>
      </c>
      <c r="T345" s="1">
        <v>23</v>
      </c>
      <c r="U345" s="21">
        <f t="shared" ref="U345:U353" si="258">T345/26*100</f>
        <v>88.461538461538453</v>
      </c>
      <c r="V345" s="1">
        <v>33</v>
      </c>
      <c r="W345" s="21">
        <f t="shared" ref="W345:W365" si="259">V345/33*100</f>
        <v>100</v>
      </c>
      <c r="X345" s="1">
        <v>26</v>
      </c>
      <c r="Y345" s="21">
        <f t="shared" ref="Y345:Y354" si="260">X345/27*100</f>
        <v>96.296296296296291</v>
      </c>
      <c r="Z345" s="21">
        <v>11</v>
      </c>
      <c r="AA345" s="21">
        <f>Z345/(34-23)*100</f>
        <v>100</v>
      </c>
      <c r="AB345" s="21">
        <v>17</v>
      </c>
      <c r="AC345" s="21">
        <f>AB345/(35-17)*100</f>
        <v>94.444444444444443</v>
      </c>
      <c r="AD345" s="21">
        <v>23</v>
      </c>
      <c r="AE345" s="21">
        <f t="shared" ref="AE345:AE365" si="261">AD345/27*100</f>
        <v>85.18518518518519</v>
      </c>
      <c r="AF345" s="21">
        <v>34</v>
      </c>
      <c r="AG345" s="21">
        <f t="shared" ref="AG345:AG351" si="262">AF345/35*100</f>
        <v>97.142857142857139</v>
      </c>
      <c r="AH345" s="21">
        <v>6</v>
      </c>
      <c r="AI345" s="21">
        <f>AH345/(25-5)*100</f>
        <v>30</v>
      </c>
      <c r="AJ345" s="21"/>
      <c r="AK345" s="21"/>
      <c r="AL345" s="21"/>
      <c r="AM345" s="21"/>
      <c r="AN345" s="21"/>
      <c r="AO345" s="21"/>
      <c r="AP345" s="21"/>
      <c r="AQ345" s="21"/>
      <c r="AR345" s="21"/>
      <c r="AS345" s="26"/>
      <c r="AT345" s="21">
        <f t="shared" ref="AT345:AT354" si="263">AVERAGE(Q345,S345,U345,W345,Y345,AA345,AC345,AE345,AG345,AI345,AK345,AM345,AO345,AQ345,AS345,O345,M345,K345,I345,G345,E345)</f>
        <v>90.779967530180656</v>
      </c>
      <c r="AU345" s="147" t="s">
        <v>336</v>
      </c>
      <c r="AV345" s="22"/>
      <c r="AW345" s="49"/>
      <c r="AX345" s="14"/>
      <c r="BA345" s="15"/>
      <c r="BC345" s="37"/>
    </row>
    <row r="346" spans="1:55" s="16" customFormat="1" ht="16.5" customHeight="1" x14ac:dyDescent="0.2">
      <c r="A346" s="50">
        <v>2</v>
      </c>
      <c r="B346" s="71">
        <v>18101067</v>
      </c>
      <c r="C346" s="19" t="s">
        <v>337</v>
      </c>
      <c r="D346" s="1">
        <v>33</v>
      </c>
      <c r="E346" s="1">
        <f t="shared" si="254"/>
        <v>100</v>
      </c>
      <c r="F346" s="1">
        <v>16</v>
      </c>
      <c r="G346" s="21">
        <f>F346/(33-10)*100</f>
        <v>69.565217391304344</v>
      </c>
      <c r="H346" s="1">
        <f>24+1</f>
        <v>25</v>
      </c>
      <c r="I346" s="21">
        <f t="shared" si="255"/>
        <v>96.15384615384616</v>
      </c>
      <c r="J346" s="1">
        <v>11</v>
      </c>
      <c r="K346" s="21">
        <f>J346/(34-23)*100</f>
        <v>100</v>
      </c>
      <c r="L346" s="1">
        <f>20+3</f>
        <v>23</v>
      </c>
      <c r="M346" s="21">
        <f>L346/29*100</f>
        <v>79.310344827586206</v>
      </c>
      <c r="N346" s="1">
        <f>6+3</f>
        <v>9</v>
      </c>
      <c r="O346" s="21">
        <f>N346/(27-10)*100</f>
        <v>52.941176470588239</v>
      </c>
      <c r="P346" s="1">
        <v>0</v>
      </c>
      <c r="Q346" s="21">
        <f>P346/(34-26)*100</f>
        <v>0</v>
      </c>
      <c r="R346" s="1">
        <f>3+1</f>
        <v>4</v>
      </c>
      <c r="S346" s="21">
        <f t="shared" ref="S346:S352" si="264">R346/34*100</f>
        <v>11.76470588235294</v>
      </c>
      <c r="T346" s="1">
        <f>5+4</f>
        <v>9</v>
      </c>
      <c r="U346" s="21">
        <f>T346/(26-4)*100</f>
        <v>40.909090909090914</v>
      </c>
      <c r="V346" s="1">
        <v>3</v>
      </c>
      <c r="W346" s="21">
        <f>V346/(33-24)*100</f>
        <v>33.333333333333329</v>
      </c>
      <c r="X346" s="1" t="s">
        <v>456</v>
      </c>
      <c r="Y346" s="21"/>
      <c r="Z346" s="21">
        <f>5+1</f>
        <v>6</v>
      </c>
      <c r="AA346" s="21">
        <f>Z346/(34-17)*100</f>
        <v>35.294117647058826</v>
      </c>
      <c r="AB346" s="21">
        <f>9+11</f>
        <v>20</v>
      </c>
      <c r="AC346" s="21">
        <f t="shared" ref="AC346:AC353" si="265">AB346/35*100</f>
        <v>57.142857142857139</v>
      </c>
      <c r="AD346" s="21">
        <v>0</v>
      </c>
      <c r="AE346" s="21">
        <f>AD346/(27-21)*100</f>
        <v>0</v>
      </c>
      <c r="AF346" s="21" t="s">
        <v>456</v>
      </c>
      <c r="AG346" s="21"/>
      <c r="AH346" s="21">
        <f>20+4</f>
        <v>24</v>
      </c>
      <c r="AI346" s="21">
        <f>AH346/(25-1)*100</f>
        <v>100</v>
      </c>
      <c r="AJ346" s="21"/>
      <c r="AK346" s="21"/>
      <c r="AL346" s="21"/>
      <c r="AM346" s="21"/>
      <c r="AN346" s="21"/>
      <c r="AO346" s="21"/>
      <c r="AP346" s="21"/>
      <c r="AQ346" s="21"/>
      <c r="AR346" s="21"/>
      <c r="AS346" s="26"/>
      <c r="AT346" s="21">
        <f t="shared" si="263"/>
        <v>55.458192125572722</v>
      </c>
      <c r="AU346" s="143"/>
      <c r="AV346" s="22"/>
      <c r="AW346" s="49"/>
      <c r="AX346" s="14"/>
      <c r="BA346" s="15"/>
      <c r="BC346" s="37"/>
    </row>
    <row r="347" spans="1:55" s="16" customFormat="1" ht="16.5" customHeight="1" x14ac:dyDescent="0.2">
      <c r="A347" s="50">
        <v>3</v>
      </c>
      <c r="B347" s="71">
        <v>18102022</v>
      </c>
      <c r="C347" s="69" t="s">
        <v>338</v>
      </c>
      <c r="D347" s="1">
        <v>33</v>
      </c>
      <c r="E347" s="1">
        <f t="shared" si="254"/>
        <v>100</v>
      </c>
      <c r="F347" s="1">
        <v>25</v>
      </c>
      <c r="G347" s="21">
        <f>F347/(33-8)*100</f>
        <v>100</v>
      </c>
      <c r="H347" s="1">
        <v>26</v>
      </c>
      <c r="I347" s="21">
        <f t="shared" si="255"/>
        <v>100</v>
      </c>
      <c r="J347" s="1">
        <v>34</v>
      </c>
      <c r="K347" s="21">
        <f>J347/34*100</f>
        <v>100</v>
      </c>
      <c r="L347" s="1">
        <v>5</v>
      </c>
      <c r="M347" s="21">
        <f>L347/(29-24)*100</f>
        <v>100</v>
      </c>
      <c r="N347" s="1">
        <v>20</v>
      </c>
      <c r="O347" s="21">
        <f>N347/(27-7)*100</f>
        <v>100</v>
      </c>
      <c r="P347" s="1">
        <v>33</v>
      </c>
      <c r="Q347" s="21">
        <f t="shared" si="257"/>
        <v>97.058823529411768</v>
      </c>
      <c r="R347" s="1">
        <v>29</v>
      </c>
      <c r="S347" s="21">
        <f>R347/(34-4)*100</f>
        <v>96.666666666666671</v>
      </c>
      <c r="T347" s="1" t="s">
        <v>456</v>
      </c>
      <c r="U347" s="21"/>
      <c r="V347" s="1">
        <v>32</v>
      </c>
      <c r="W347" s="21">
        <f>V347/(33-1)*100</f>
        <v>100</v>
      </c>
      <c r="X347" s="1">
        <v>27</v>
      </c>
      <c r="Y347" s="21">
        <f t="shared" si="260"/>
        <v>100</v>
      </c>
      <c r="Z347" s="21">
        <v>18</v>
      </c>
      <c r="AA347" s="21">
        <f>Z347/(34-16)*100</f>
        <v>100</v>
      </c>
      <c r="AB347" s="21">
        <v>13</v>
      </c>
      <c r="AC347" s="21">
        <f>AB347/(35-22)*100</f>
        <v>100</v>
      </c>
      <c r="AD347" s="21">
        <v>26</v>
      </c>
      <c r="AE347" s="21">
        <f t="shared" si="261"/>
        <v>96.296296296296291</v>
      </c>
      <c r="AF347" s="21">
        <v>35</v>
      </c>
      <c r="AG347" s="21">
        <f t="shared" si="262"/>
        <v>100</v>
      </c>
      <c r="AH347" s="21">
        <v>12</v>
      </c>
      <c r="AI347" s="21">
        <f>AH347/(25-13)*100</f>
        <v>100</v>
      </c>
      <c r="AJ347" s="21"/>
      <c r="AK347" s="21"/>
      <c r="AL347" s="21"/>
      <c r="AM347" s="21"/>
      <c r="AN347" s="21"/>
      <c r="AO347" s="21"/>
      <c r="AP347" s="21"/>
      <c r="AQ347" s="21"/>
      <c r="AR347" s="21"/>
      <c r="AS347" s="26"/>
      <c r="AT347" s="21">
        <f t="shared" si="263"/>
        <v>99.334785766158319</v>
      </c>
      <c r="AU347" s="143"/>
      <c r="AV347" s="22"/>
      <c r="AW347" s="49"/>
      <c r="AX347" s="14"/>
      <c r="BA347" s="15"/>
      <c r="BC347" s="37"/>
    </row>
    <row r="348" spans="1:55" s="16" customFormat="1" ht="16.5" customHeight="1" x14ac:dyDescent="0.2">
      <c r="A348" s="50">
        <v>4</v>
      </c>
      <c r="B348" s="71">
        <v>18101052</v>
      </c>
      <c r="C348" s="69" t="s">
        <v>339</v>
      </c>
      <c r="D348" s="1">
        <v>33</v>
      </c>
      <c r="E348" s="1">
        <f t="shared" si="254"/>
        <v>100</v>
      </c>
      <c r="F348" s="1">
        <v>33</v>
      </c>
      <c r="G348" s="21">
        <f t="shared" ref="G348:G365" si="266">F348/33*100</f>
        <v>100</v>
      </c>
      <c r="H348" s="1">
        <v>9</v>
      </c>
      <c r="I348" s="21">
        <f>H348/(26-17)*100</f>
        <v>100</v>
      </c>
      <c r="J348" s="1">
        <v>21</v>
      </c>
      <c r="K348" s="21">
        <f>J348/(34-13)*100</f>
        <v>100</v>
      </c>
      <c r="L348" s="1">
        <v>29</v>
      </c>
      <c r="M348" s="21">
        <f>L348/29*100</f>
        <v>100</v>
      </c>
      <c r="N348" s="1">
        <v>27</v>
      </c>
      <c r="O348" s="21">
        <f t="shared" si="256"/>
        <v>100</v>
      </c>
      <c r="P348" s="1">
        <v>34</v>
      </c>
      <c r="Q348" s="21">
        <f t="shared" si="257"/>
        <v>100</v>
      </c>
      <c r="R348" s="1">
        <v>10</v>
      </c>
      <c r="S348" s="21">
        <f>R348/(34-24)*100</f>
        <v>100</v>
      </c>
      <c r="T348" s="1">
        <v>26</v>
      </c>
      <c r="U348" s="21">
        <f t="shared" si="258"/>
        <v>100</v>
      </c>
      <c r="V348" s="1">
        <v>29</v>
      </c>
      <c r="W348" s="21">
        <f t="shared" si="259"/>
        <v>87.878787878787875</v>
      </c>
      <c r="X348" s="1">
        <v>12</v>
      </c>
      <c r="Y348" s="21">
        <f>X348/(27-12)*100</f>
        <v>80</v>
      </c>
      <c r="Z348" s="21">
        <v>10</v>
      </c>
      <c r="AA348" s="21">
        <f>Z348/(34-23)*100</f>
        <v>90.909090909090907</v>
      </c>
      <c r="AB348" s="21">
        <f>30+2</f>
        <v>32</v>
      </c>
      <c r="AC348" s="21">
        <f t="shared" si="265"/>
        <v>91.428571428571431</v>
      </c>
      <c r="AD348" s="21">
        <v>11</v>
      </c>
      <c r="AE348" s="21">
        <f>AD348/(27-8)*100</f>
        <v>57.894736842105267</v>
      </c>
      <c r="AF348" s="21">
        <v>9</v>
      </c>
      <c r="AG348" s="21">
        <f>AF348/(35-23)*100</f>
        <v>75</v>
      </c>
      <c r="AH348" s="21">
        <v>12</v>
      </c>
      <c r="AI348" s="21">
        <f>AH348/(25-13)*100</f>
        <v>100</v>
      </c>
      <c r="AJ348" s="21"/>
      <c r="AK348" s="21"/>
      <c r="AL348" s="21"/>
      <c r="AM348" s="21"/>
      <c r="AN348" s="21"/>
      <c r="AO348" s="21"/>
      <c r="AP348" s="21"/>
      <c r="AQ348" s="21"/>
      <c r="AR348" s="21"/>
      <c r="AS348" s="26"/>
      <c r="AT348" s="21">
        <f t="shared" si="263"/>
        <v>92.69444919115972</v>
      </c>
      <c r="AU348" s="143"/>
      <c r="AV348" s="22"/>
      <c r="AW348" s="49"/>
      <c r="AX348" s="14"/>
      <c r="BA348" s="15"/>
      <c r="BC348" s="37"/>
    </row>
    <row r="349" spans="1:55" s="16" customFormat="1" ht="16.5" customHeight="1" x14ac:dyDescent="0.2">
      <c r="A349" s="50">
        <v>5</v>
      </c>
      <c r="B349" s="71">
        <v>18101174</v>
      </c>
      <c r="C349" s="69" t="s">
        <v>340</v>
      </c>
      <c r="D349" s="1">
        <v>35</v>
      </c>
      <c r="E349" s="1">
        <f>D349/35*100</f>
        <v>100</v>
      </c>
      <c r="F349" s="1">
        <v>33</v>
      </c>
      <c r="G349" s="21">
        <f t="shared" si="266"/>
        <v>100</v>
      </c>
      <c r="H349" s="1">
        <v>26</v>
      </c>
      <c r="I349" s="21">
        <f t="shared" si="255"/>
        <v>100</v>
      </c>
      <c r="J349" s="1">
        <v>23</v>
      </c>
      <c r="K349" s="21">
        <f>J349/(34-11)*100</f>
        <v>100</v>
      </c>
      <c r="L349" s="1">
        <v>14</v>
      </c>
      <c r="M349" s="21">
        <f>L349/(29-15)*100</f>
        <v>100</v>
      </c>
      <c r="N349" s="1">
        <v>27</v>
      </c>
      <c r="O349" s="21">
        <f t="shared" si="256"/>
        <v>100</v>
      </c>
      <c r="P349" s="1">
        <v>32</v>
      </c>
      <c r="Q349" s="21">
        <f t="shared" si="257"/>
        <v>94.117647058823522</v>
      </c>
      <c r="R349" s="1">
        <v>34</v>
      </c>
      <c r="S349" s="21">
        <f t="shared" si="264"/>
        <v>100</v>
      </c>
      <c r="T349" s="1">
        <v>10</v>
      </c>
      <c r="U349" s="21">
        <f>T349/(26-16)*100</f>
        <v>100</v>
      </c>
      <c r="V349" s="1">
        <v>33</v>
      </c>
      <c r="W349" s="21">
        <f t="shared" si="259"/>
        <v>100</v>
      </c>
      <c r="X349" s="1">
        <v>27</v>
      </c>
      <c r="Y349" s="21">
        <f t="shared" si="260"/>
        <v>100</v>
      </c>
      <c r="Z349" s="21">
        <v>33</v>
      </c>
      <c r="AA349" s="21">
        <f t="shared" ref="AA349:AA350" si="267">Z349/34*100</f>
        <v>97.058823529411768</v>
      </c>
      <c r="AB349" s="21">
        <v>24</v>
      </c>
      <c r="AC349" s="21">
        <f t="shared" si="265"/>
        <v>68.571428571428569</v>
      </c>
      <c r="AD349" s="21">
        <v>17</v>
      </c>
      <c r="AE349" s="21">
        <f>AD349/(27-8)*100</f>
        <v>89.473684210526315</v>
      </c>
      <c r="AF349" s="21">
        <v>12</v>
      </c>
      <c r="AG349" s="21">
        <f>AF349/(35-21)*100</f>
        <v>85.714285714285708</v>
      </c>
      <c r="AH349" s="21">
        <v>25</v>
      </c>
      <c r="AI349" s="21">
        <f t="shared" ref="AI349" si="268">AH349/25*100</f>
        <v>100</v>
      </c>
      <c r="AJ349" s="21"/>
      <c r="AK349" s="21"/>
      <c r="AL349" s="21"/>
      <c r="AM349" s="21"/>
      <c r="AN349" s="21"/>
      <c r="AO349" s="21"/>
      <c r="AP349" s="21"/>
      <c r="AQ349" s="21"/>
      <c r="AR349" s="21"/>
      <c r="AS349" s="26"/>
      <c r="AT349" s="21">
        <f t="shared" si="263"/>
        <v>95.933491817779753</v>
      </c>
      <c r="AU349" s="143"/>
      <c r="AV349" s="22"/>
      <c r="AW349" s="49"/>
      <c r="AX349" s="14"/>
      <c r="BA349" s="15"/>
      <c r="BC349" s="37"/>
    </row>
    <row r="350" spans="1:55" s="16" customFormat="1" ht="16.5" customHeight="1" x14ac:dyDescent="0.2">
      <c r="A350" s="50">
        <v>6</v>
      </c>
      <c r="B350" s="71">
        <v>18103025</v>
      </c>
      <c r="C350" s="69" t="s">
        <v>341</v>
      </c>
      <c r="D350" s="1">
        <v>35</v>
      </c>
      <c r="E350" s="1">
        <f>D350/35*100</f>
        <v>100</v>
      </c>
      <c r="F350" s="1">
        <v>14</v>
      </c>
      <c r="G350" s="21">
        <f>F350/(33-19)*100</f>
        <v>100</v>
      </c>
      <c r="H350" s="1">
        <v>5</v>
      </c>
      <c r="I350" s="21">
        <f>H350/(26-21)*100</f>
        <v>100</v>
      </c>
      <c r="J350" s="1">
        <v>33</v>
      </c>
      <c r="K350" s="21">
        <f>J350/34*100</f>
        <v>97.058823529411768</v>
      </c>
      <c r="L350" s="1">
        <v>25</v>
      </c>
      <c r="M350" s="21">
        <f>L350/(29-4)*100</f>
        <v>100</v>
      </c>
      <c r="N350" s="1" t="s">
        <v>456</v>
      </c>
      <c r="O350" s="21"/>
      <c r="P350" s="1">
        <v>19</v>
      </c>
      <c r="Q350" s="21">
        <f>P350/(34-15)*100</f>
        <v>100</v>
      </c>
      <c r="R350" s="1">
        <v>32</v>
      </c>
      <c r="S350" s="21">
        <f t="shared" si="264"/>
        <v>94.117647058823522</v>
      </c>
      <c r="T350" s="1">
        <v>5</v>
      </c>
      <c r="U350" s="21">
        <f>T350/(26-19)*100</f>
        <v>71.428571428571431</v>
      </c>
      <c r="V350" s="1">
        <v>12</v>
      </c>
      <c r="W350" s="21">
        <f>V350/(33-21)*100</f>
        <v>100</v>
      </c>
      <c r="X350" s="1">
        <v>27</v>
      </c>
      <c r="Y350" s="21">
        <f t="shared" si="260"/>
        <v>100</v>
      </c>
      <c r="Z350" s="21">
        <v>30</v>
      </c>
      <c r="AA350" s="21">
        <f t="shared" si="267"/>
        <v>88.235294117647058</v>
      </c>
      <c r="AB350" s="21">
        <v>20</v>
      </c>
      <c r="AC350" s="21">
        <f>AB350/(35-14)*100</f>
        <v>95.238095238095227</v>
      </c>
      <c r="AD350" s="21" t="s">
        <v>456</v>
      </c>
      <c r="AE350" s="21"/>
      <c r="AF350" s="21">
        <v>31</v>
      </c>
      <c r="AG350" s="21">
        <f>AF350/(35-2)*100</f>
        <v>93.939393939393938</v>
      </c>
      <c r="AH350" s="21">
        <v>15</v>
      </c>
      <c r="AI350" s="21">
        <f>AH350/(25-10)*100</f>
        <v>100</v>
      </c>
      <c r="AJ350" s="21"/>
      <c r="AK350" s="21"/>
      <c r="AL350" s="21"/>
      <c r="AM350" s="21"/>
      <c r="AN350" s="21"/>
      <c r="AO350" s="21"/>
      <c r="AP350" s="21"/>
      <c r="AQ350" s="21"/>
      <c r="AR350" s="21"/>
      <c r="AS350" s="26"/>
      <c r="AT350" s="21">
        <f t="shared" si="263"/>
        <v>95.715558950853065</v>
      </c>
      <c r="AU350" s="143"/>
      <c r="AV350" s="22"/>
      <c r="AW350" s="49"/>
      <c r="AX350" s="14"/>
      <c r="BA350" s="15"/>
      <c r="BC350" s="37"/>
    </row>
    <row r="351" spans="1:55" s="16" customFormat="1" ht="16.5" customHeight="1" x14ac:dyDescent="0.2">
      <c r="A351" s="50">
        <v>7</v>
      </c>
      <c r="B351" s="71">
        <v>18101064</v>
      </c>
      <c r="C351" s="69" t="s">
        <v>342</v>
      </c>
      <c r="D351" s="1">
        <v>33</v>
      </c>
      <c r="E351" s="1">
        <f t="shared" si="254"/>
        <v>100</v>
      </c>
      <c r="F351" s="1">
        <v>33</v>
      </c>
      <c r="G351" s="21">
        <f t="shared" si="266"/>
        <v>100</v>
      </c>
      <c r="H351" s="1">
        <v>26</v>
      </c>
      <c r="I351" s="21">
        <f t="shared" si="255"/>
        <v>100</v>
      </c>
      <c r="J351" s="1">
        <v>33</v>
      </c>
      <c r="K351" s="21">
        <f>J351/34*100</f>
        <v>97.058823529411768</v>
      </c>
      <c r="L351" s="1" t="s">
        <v>456</v>
      </c>
      <c r="M351" s="21"/>
      <c r="N351" s="1">
        <v>27</v>
      </c>
      <c r="O351" s="21">
        <f t="shared" si="256"/>
        <v>100</v>
      </c>
      <c r="P351" s="1">
        <v>28</v>
      </c>
      <c r="Q351" s="21">
        <f t="shared" si="257"/>
        <v>82.35294117647058</v>
      </c>
      <c r="R351" s="1">
        <v>8</v>
      </c>
      <c r="S351" s="21">
        <f>R351/(34-25)*100</f>
        <v>88.888888888888886</v>
      </c>
      <c r="T351" s="1">
        <v>17</v>
      </c>
      <c r="U351" s="21">
        <f>T351/(26-6)*100</f>
        <v>85</v>
      </c>
      <c r="V351" s="1">
        <v>27</v>
      </c>
      <c r="W351" s="21">
        <f t="shared" si="259"/>
        <v>81.818181818181827</v>
      </c>
      <c r="X351" s="1">
        <v>17</v>
      </c>
      <c r="Y351" s="21">
        <f t="shared" si="260"/>
        <v>62.962962962962962</v>
      </c>
      <c r="Z351" s="21">
        <v>2</v>
      </c>
      <c r="AA351" s="21">
        <f>Z351/(34-29)*100</f>
        <v>40</v>
      </c>
      <c r="AB351" s="21">
        <v>31</v>
      </c>
      <c r="AC351" s="21">
        <f>AB351/(35-1)*100</f>
        <v>91.17647058823529</v>
      </c>
      <c r="AD351" s="21">
        <v>19</v>
      </c>
      <c r="AE351" s="21">
        <f t="shared" si="261"/>
        <v>70.370370370370367</v>
      </c>
      <c r="AF351" s="21">
        <v>24</v>
      </c>
      <c r="AG351" s="21">
        <f t="shared" si="262"/>
        <v>68.571428571428569</v>
      </c>
      <c r="AH351" s="21">
        <v>5</v>
      </c>
      <c r="AI351" s="21">
        <f>AH351/(25-20)*100</f>
        <v>100</v>
      </c>
      <c r="AJ351" s="21"/>
      <c r="AK351" s="21"/>
      <c r="AL351" s="21"/>
      <c r="AM351" s="21"/>
      <c r="AN351" s="21"/>
      <c r="AO351" s="21"/>
      <c r="AP351" s="21"/>
      <c r="AQ351" s="21"/>
      <c r="AR351" s="21"/>
      <c r="AS351" s="26"/>
      <c r="AT351" s="21">
        <f t="shared" si="263"/>
        <v>84.546671193730006</v>
      </c>
      <c r="AU351" s="143"/>
      <c r="AV351" s="22"/>
      <c r="AW351" s="49"/>
      <c r="AX351" s="14"/>
      <c r="BA351" s="15"/>
      <c r="BC351" s="37"/>
    </row>
    <row r="352" spans="1:55" s="16" customFormat="1" ht="16.5" customHeight="1" x14ac:dyDescent="0.2">
      <c r="A352" s="50">
        <v>8</v>
      </c>
      <c r="B352" s="71">
        <v>18102025</v>
      </c>
      <c r="C352" s="69" t="s">
        <v>343</v>
      </c>
      <c r="D352" s="1">
        <v>33</v>
      </c>
      <c r="E352" s="1">
        <f t="shared" si="254"/>
        <v>100</v>
      </c>
      <c r="F352" s="1">
        <v>1</v>
      </c>
      <c r="G352" s="21">
        <f>F352/(33-32)*100</f>
        <v>100</v>
      </c>
      <c r="H352" s="1">
        <v>10</v>
      </c>
      <c r="I352" s="21">
        <f>H352/(26-16)*100</f>
        <v>100</v>
      </c>
      <c r="J352" s="1">
        <v>33</v>
      </c>
      <c r="K352" s="21">
        <f>J352/34*100</f>
        <v>97.058823529411768</v>
      </c>
      <c r="L352" s="1">
        <v>27</v>
      </c>
      <c r="M352" s="21">
        <f>L352/29*100</f>
        <v>93.103448275862064</v>
      </c>
      <c r="N352" s="1">
        <v>15</v>
      </c>
      <c r="O352" s="21">
        <f>N352/(27-12)*100</f>
        <v>100</v>
      </c>
      <c r="P352" s="1">
        <v>2</v>
      </c>
      <c r="Q352" s="21">
        <f>P352/(34-32)*100</f>
        <v>100</v>
      </c>
      <c r="R352" s="1">
        <v>33</v>
      </c>
      <c r="S352" s="21">
        <f t="shared" si="264"/>
        <v>97.058823529411768</v>
      </c>
      <c r="T352" s="1">
        <v>15</v>
      </c>
      <c r="U352" s="21">
        <f t="shared" si="258"/>
        <v>57.692307692307686</v>
      </c>
      <c r="V352" s="1">
        <v>13</v>
      </c>
      <c r="W352" s="21">
        <f>V352/(33-16)*100</f>
        <v>76.470588235294116</v>
      </c>
      <c r="X352" s="1">
        <v>0</v>
      </c>
      <c r="Y352" s="21">
        <f t="shared" si="260"/>
        <v>0</v>
      </c>
      <c r="Z352" s="21">
        <f>15+2</f>
        <v>17</v>
      </c>
      <c r="AA352" s="21">
        <f>Z352/(34-11)*100</f>
        <v>73.91304347826086</v>
      </c>
      <c r="AB352" s="21">
        <v>17</v>
      </c>
      <c r="AC352" s="21">
        <f>AB352/(35-10)*100</f>
        <v>68</v>
      </c>
      <c r="AD352" s="21">
        <v>7</v>
      </c>
      <c r="AE352" s="21">
        <f>AD352/(27-13)*100</f>
        <v>50</v>
      </c>
      <c r="AF352" s="21">
        <v>0</v>
      </c>
      <c r="AG352" s="21">
        <f>AF352/(35-15)*100</f>
        <v>0</v>
      </c>
      <c r="AH352" s="21" t="s">
        <v>456</v>
      </c>
      <c r="AI352" s="21"/>
      <c r="AJ352" s="21"/>
      <c r="AK352" s="21"/>
      <c r="AL352" s="21"/>
      <c r="AM352" s="21"/>
      <c r="AN352" s="21"/>
      <c r="AO352" s="21"/>
      <c r="AP352" s="21"/>
      <c r="AQ352" s="21"/>
      <c r="AR352" s="21"/>
      <c r="AS352" s="26"/>
      <c r="AT352" s="21">
        <f t="shared" si="263"/>
        <v>74.219802316036549</v>
      </c>
      <c r="AU352" s="143"/>
      <c r="AV352" s="22"/>
      <c r="AW352" s="49"/>
      <c r="AX352" s="14"/>
      <c r="BA352" s="15"/>
      <c r="BC352" s="37"/>
    </row>
    <row r="353" spans="1:55" s="16" customFormat="1" ht="16.5" customHeight="1" x14ac:dyDescent="0.2">
      <c r="A353" s="50">
        <v>9</v>
      </c>
      <c r="B353" s="71">
        <v>18102038</v>
      </c>
      <c r="C353" s="69" t="s">
        <v>344</v>
      </c>
      <c r="D353" s="1">
        <v>35</v>
      </c>
      <c r="E353" s="1">
        <f>D353/35*100</f>
        <v>100</v>
      </c>
      <c r="F353" s="1">
        <f>31+2</f>
        <v>33</v>
      </c>
      <c r="G353" s="21">
        <f t="shared" si="266"/>
        <v>100</v>
      </c>
      <c r="H353" s="1">
        <v>6</v>
      </c>
      <c r="I353" s="21">
        <f>H353/(26-20)*100</f>
        <v>100</v>
      </c>
      <c r="J353" s="1">
        <v>14</v>
      </c>
      <c r="K353" s="21">
        <f>J353/(34-20)*100</f>
        <v>100</v>
      </c>
      <c r="L353" s="1">
        <v>29</v>
      </c>
      <c r="M353" s="21">
        <f>L353/29*100</f>
        <v>100</v>
      </c>
      <c r="N353" s="1">
        <v>26</v>
      </c>
      <c r="O353" s="21">
        <f t="shared" si="256"/>
        <v>96.296296296296291</v>
      </c>
      <c r="P353" s="1">
        <v>16</v>
      </c>
      <c r="Q353" s="21">
        <f>P353/(34-18)*100</f>
        <v>100</v>
      </c>
      <c r="R353" s="1">
        <v>13</v>
      </c>
      <c r="S353" s="21">
        <f>R353/(34-16)*100</f>
        <v>72.222222222222214</v>
      </c>
      <c r="T353" s="1">
        <v>23</v>
      </c>
      <c r="U353" s="21">
        <f t="shared" si="258"/>
        <v>88.461538461538453</v>
      </c>
      <c r="V353" s="1">
        <v>27</v>
      </c>
      <c r="W353" s="21">
        <f t="shared" si="259"/>
        <v>81.818181818181827</v>
      </c>
      <c r="X353" s="1">
        <v>8</v>
      </c>
      <c r="Y353" s="21">
        <f>X353/(27-18)*100</f>
        <v>88.888888888888886</v>
      </c>
      <c r="Z353" s="21">
        <v>5</v>
      </c>
      <c r="AA353" s="21">
        <f>Z353/(34-29)*100</f>
        <v>100</v>
      </c>
      <c r="AB353" s="21">
        <v>32</v>
      </c>
      <c r="AC353" s="21">
        <f t="shared" si="265"/>
        <v>91.428571428571431</v>
      </c>
      <c r="AD353" s="21">
        <v>24</v>
      </c>
      <c r="AE353" s="21">
        <f t="shared" si="261"/>
        <v>88.888888888888886</v>
      </c>
      <c r="AF353" s="21">
        <v>27</v>
      </c>
      <c r="AG353" s="21">
        <f>AF353/(35-4)*100</f>
        <v>87.096774193548384</v>
      </c>
      <c r="AH353" s="21" t="s">
        <v>456</v>
      </c>
      <c r="AI353" s="21"/>
      <c r="AJ353" s="21"/>
      <c r="AK353" s="21"/>
      <c r="AL353" s="21"/>
      <c r="AM353" s="21"/>
      <c r="AN353" s="21"/>
      <c r="AO353" s="21"/>
      <c r="AP353" s="21"/>
      <c r="AQ353" s="21"/>
      <c r="AR353" s="21"/>
      <c r="AS353" s="26"/>
      <c r="AT353" s="21">
        <f t="shared" si="263"/>
        <v>93.006757479875759</v>
      </c>
      <c r="AU353" s="143"/>
      <c r="AV353" s="22"/>
      <c r="AW353" s="49"/>
      <c r="AX353" s="14"/>
      <c r="BA353" s="15"/>
      <c r="BC353" s="37"/>
    </row>
    <row r="354" spans="1:55" s="16" customFormat="1" ht="16.5" customHeight="1" x14ac:dyDescent="0.2">
      <c r="A354" s="50">
        <v>10</v>
      </c>
      <c r="B354" s="71">
        <v>18103026</v>
      </c>
      <c r="C354" s="69" t="s">
        <v>345</v>
      </c>
      <c r="D354" s="1">
        <v>33</v>
      </c>
      <c r="E354" s="1">
        <f t="shared" si="254"/>
        <v>100</v>
      </c>
      <c r="F354" s="1">
        <v>12</v>
      </c>
      <c r="G354" s="21">
        <f>F354/(33-21)*100</f>
        <v>100</v>
      </c>
      <c r="H354" s="1">
        <v>16</v>
      </c>
      <c r="I354" s="21">
        <f>H354/(26-10)*100</f>
        <v>100</v>
      </c>
      <c r="J354" s="1">
        <v>34</v>
      </c>
      <c r="K354" s="21">
        <f>J354/34*100</f>
        <v>100</v>
      </c>
      <c r="L354" s="1">
        <v>27</v>
      </c>
      <c r="M354" s="21">
        <f>L354/29*100</f>
        <v>93.103448275862064</v>
      </c>
      <c r="N354" s="1">
        <v>2</v>
      </c>
      <c r="O354" s="21">
        <f>N354/(27-25)*100</f>
        <v>100</v>
      </c>
      <c r="P354" s="1">
        <v>26</v>
      </c>
      <c r="Q354" s="21">
        <f t="shared" si="257"/>
        <v>76.470588235294116</v>
      </c>
      <c r="R354" s="1">
        <v>27</v>
      </c>
      <c r="S354" s="21">
        <f>R354/(34-3)*100</f>
        <v>87.096774193548384</v>
      </c>
      <c r="T354" s="1">
        <v>2</v>
      </c>
      <c r="U354" s="21">
        <f>T354/(26-24)*100</f>
        <v>100</v>
      </c>
      <c r="V354" s="1">
        <v>30</v>
      </c>
      <c r="W354" s="21">
        <f t="shared" si="259"/>
        <v>90.909090909090907</v>
      </c>
      <c r="X354" s="1">
        <v>16</v>
      </c>
      <c r="Y354" s="21">
        <f t="shared" si="260"/>
        <v>59.259259259259252</v>
      </c>
      <c r="Z354" s="21">
        <v>7</v>
      </c>
      <c r="AA354" s="21">
        <f>Z354/(34-24)*100</f>
        <v>70</v>
      </c>
      <c r="AB354" s="21">
        <v>15</v>
      </c>
      <c r="AC354" s="21">
        <f>AB354/(35-16)*100</f>
        <v>78.94736842105263</v>
      </c>
      <c r="AD354" s="21">
        <v>19</v>
      </c>
      <c r="AE354" s="21">
        <f t="shared" si="261"/>
        <v>70.370370370370367</v>
      </c>
      <c r="AF354" s="21">
        <v>15</v>
      </c>
      <c r="AG354" s="21">
        <f>AF354/(35-11)*100</f>
        <v>62.5</v>
      </c>
      <c r="AH354" s="21">
        <v>8</v>
      </c>
      <c r="AI354" s="21">
        <f>AH354/(25-17)*100</f>
        <v>100</v>
      </c>
      <c r="AJ354" s="21"/>
      <c r="AK354" s="21"/>
      <c r="AL354" s="21"/>
      <c r="AM354" s="21"/>
      <c r="AN354" s="21"/>
      <c r="AO354" s="21"/>
      <c r="AP354" s="21"/>
      <c r="AQ354" s="21"/>
      <c r="AR354" s="21"/>
      <c r="AS354" s="26"/>
      <c r="AT354" s="21">
        <f t="shared" si="263"/>
        <v>86.791056229029863</v>
      </c>
      <c r="AU354" s="143"/>
      <c r="AV354" s="22"/>
      <c r="AW354" s="49"/>
      <c r="AX354" s="14"/>
      <c r="BA354" s="15"/>
      <c r="BC354" s="37"/>
    </row>
    <row r="355" spans="1:55" s="109" customFormat="1" ht="16.5" customHeight="1" x14ac:dyDescent="0.2">
      <c r="A355" s="99">
        <v>11</v>
      </c>
      <c r="B355" s="100">
        <v>18104018</v>
      </c>
      <c r="C355" s="101" t="s">
        <v>455</v>
      </c>
      <c r="D355" s="102">
        <v>3</v>
      </c>
      <c r="E355" s="102">
        <f>D355/(33-14)*100</f>
        <v>15.789473684210526</v>
      </c>
      <c r="F355" s="102">
        <v>0</v>
      </c>
      <c r="G355" s="103">
        <f>F355/(33-10)*100</f>
        <v>0</v>
      </c>
      <c r="H355" s="102"/>
      <c r="I355" s="103"/>
      <c r="J355" s="102"/>
      <c r="K355" s="103"/>
      <c r="L355" s="103"/>
      <c r="M355" s="103"/>
      <c r="N355" s="103"/>
      <c r="O355" s="103"/>
      <c r="P355" s="103"/>
      <c r="Q355" s="103"/>
      <c r="R355" s="104"/>
      <c r="S355" s="138"/>
      <c r="T355" s="102"/>
      <c r="U355" s="103"/>
      <c r="V355" s="102"/>
      <c r="W355" s="103"/>
      <c r="X355" s="102"/>
      <c r="Y355" s="103"/>
      <c r="Z355" s="138"/>
      <c r="AA355" s="138"/>
      <c r="AB355" s="138"/>
      <c r="AC355" s="138"/>
      <c r="AD355" s="138"/>
      <c r="AE355" s="138"/>
      <c r="AF355" s="103"/>
      <c r="AG355" s="103"/>
      <c r="AH355" s="103"/>
      <c r="AI355" s="103"/>
      <c r="AJ355" s="103"/>
      <c r="AK355" s="103"/>
      <c r="AL355" s="103"/>
      <c r="AM355" s="103"/>
      <c r="AN355" s="103"/>
      <c r="AO355" s="103"/>
      <c r="AP355" s="103"/>
      <c r="AQ355" s="103"/>
      <c r="AR355" s="103"/>
      <c r="AS355" s="153"/>
      <c r="AT355" s="103"/>
      <c r="AU355" s="146"/>
      <c r="AV355" s="106"/>
      <c r="AW355" s="107"/>
      <c r="AX355" s="108"/>
      <c r="BA355" s="110"/>
      <c r="BC355" s="111"/>
    </row>
    <row r="356" spans="1:55" s="16" customFormat="1" ht="16.5" customHeight="1" x14ac:dyDescent="0.2">
      <c r="A356" s="50">
        <v>12</v>
      </c>
      <c r="B356" s="71">
        <v>18108032</v>
      </c>
      <c r="C356" s="19" t="s">
        <v>346</v>
      </c>
      <c r="D356" s="1">
        <v>35</v>
      </c>
      <c r="E356" s="1">
        <f>D356/35*100</f>
        <v>100</v>
      </c>
      <c r="F356" s="1">
        <v>33</v>
      </c>
      <c r="G356" s="21">
        <f t="shared" si="266"/>
        <v>100</v>
      </c>
      <c r="H356" s="1">
        <v>6</v>
      </c>
      <c r="I356" s="21">
        <f t="shared" si="255"/>
        <v>23.076923076923077</v>
      </c>
      <c r="J356" s="1">
        <v>30</v>
      </c>
      <c r="K356" s="21">
        <f>J356/(34-1)*100</f>
        <v>90.909090909090907</v>
      </c>
      <c r="L356" s="1">
        <v>24</v>
      </c>
      <c r="M356" s="21">
        <f>L356/(29-1)*100</f>
        <v>85.714285714285708</v>
      </c>
      <c r="N356" s="1">
        <v>10</v>
      </c>
      <c r="O356" s="21">
        <f>N356/(27-1)*100</f>
        <v>38.461538461538467</v>
      </c>
      <c r="P356" s="1">
        <v>14</v>
      </c>
      <c r="Q356" s="21">
        <f>P356/(34-20)*100</f>
        <v>100</v>
      </c>
      <c r="R356" s="1">
        <v>30</v>
      </c>
      <c r="S356" s="21">
        <f t="shared" ref="S356:S363" si="269">R356/34*100</f>
        <v>88.235294117647058</v>
      </c>
      <c r="T356" s="1">
        <v>18</v>
      </c>
      <c r="U356" s="21">
        <f t="shared" ref="U356:U365" si="270">T356/26*100</f>
        <v>69.230769230769226</v>
      </c>
      <c r="V356" s="1">
        <v>8</v>
      </c>
      <c r="W356" s="21">
        <f>V356/(33-22)*100</f>
        <v>72.727272727272734</v>
      </c>
      <c r="X356" s="1">
        <v>11</v>
      </c>
      <c r="Y356" s="21">
        <f t="shared" ref="Y356:Y366" si="271">X356/27*100</f>
        <v>40.74074074074074</v>
      </c>
      <c r="Z356" s="21">
        <v>12</v>
      </c>
      <c r="AA356" s="21">
        <f>Z356/(34-13)*100</f>
        <v>57.142857142857139</v>
      </c>
      <c r="AB356" s="21">
        <v>22</v>
      </c>
      <c r="AC356" s="21">
        <f t="shared" ref="AC356:AC360" si="272">AB356/35*100</f>
        <v>62.857142857142854</v>
      </c>
      <c r="AD356" s="21">
        <v>2</v>
      </c>
      <c r="AE356" s="21">
        <f>AD356/(27-25)*100</f>
        <v>100</v>
      </c>
      <c r="AF356" s="21">
        <v>18</v>
      </c>
      <c r="AG356" s="21">
        <f t="shared" ref="AG356:AG365" si="273">AF356/35*100</f>
        <v>51.428571428571423</v>
      </c>
      <c r="AH356" s="21">
        <v>18</v>
      </c>
      <c r="AI356" s="21">
        <f t="shared" ref="AI356:AI366" si="274">AH356/25*100</f>
        <v>72</v>
      </c>
      <c r="AJ356" s="21"/>
      <c r="AK356" s="21"/>
      <c r="AL356" s="21"/>
      <c r="AM356" s="21"/>
      <c r="AN356" s="21"/>
      <c r="AO356" s="21"/>
      <c r="AP356" s="21"/>
      <c r="AQ356" s="21"/>
      <c r="AR356" s="21"/>
      <c r="AS356" s="26"/>
      <c r="AT356" s="21">
        <f t="shared" ref="AT356:AT366" si="275">AVERAGE(Q356,S356,U356,W356,Y356,AA356,AC356,AE356,AG356,AI356,AK356,AM356,AO356,AQ356,AS356,O356,M356,K356,I356,G356,E356)</f>
        <v>72.032780400427455</v>
      </c>
      <c r="AU356" s="143"/>
      <c r="AV356" s="22"/>
      <c r="AW356" s="49"/>
      <c r="AX356" s="14"/>
      <c r="BA356" s="15"/>
      <c r="BC356" s="37"/>
    </row>
    <row r="357" spans="1:55" s="16" customFormat="1" ht="16.5" customHeight="1" x14ac:dyDescent="0.2">
      <c r="A357" s="50">
        <v>13</v>
      </c>
      <c r="B357" s="71">
        <v>18102068</v>
      </c>
      <c r="C357" s="69" t="s">
        <v>454</v>
      </c>
      <c r="D357" s="1">
        <v>18</v>
      </c>
      <c r="E357" s="1">
        <f>D357/(33-15)*100</f>
        <v>100</v>
      </c>
      <c r="F357" s="1">
        <v>7</v>
      </c>
      <c r="G357" s="21">
        <f>F357/(33-21)*100</f>
        <v>58.333333333333336</v>
      </c>
      <c r="H357" s="1">
        <v>26</v>
      </c>
      <c r="I357" s="21">
        <f t="shared" si="255"/>
        <v>100</v>
      </c>
      <c r="J357" s="1">
        <v>33</v>
      </c>
      <c r="K357" s="21">
        <f>J357/(34-1)*100</f>
        <v>100</v>
      </c>
      <c r="L357" s="1">
        <v>19</v>
      </c>
      <c r="M357" s="21">
        <f>L357/(29-9)*100</f>
        <v>95</v>
      </c>
      <c r="N357" s="1">
        <v>4</v>
      </c>
      <c r="O357" s="21">
        <f>N357/(27-23)*100</f>
        <v>100</v>
      </c>
      <c r="P357" s="1">
        <v>33</v>
      </c>
      <c r="Q357" s="21">
        <f>P357/(34-1)*100</f>
        <v>100</v>
      </c>
      <c r="R357" s="1">
        <v>34</v>
      </c>
      <c r="S357" s="21">
        <f t="shared" si="269"/>
        <v>100</v>
      </c>
      <c r="T357" s="1">
        <v>16</v>
      </c>
      <c r="U357" s="21">
        <f>T357/(26-9)*100</f>
        <v>94.117647058823522</v>
      </c>
      <c r="V357" s="1" t="s">
        <v>456</v>
      </c>
      <c r="W357" s="21"/>
      <c r="X357" s="1">
        <v>26</v>
      </c>
      <c r="Y357" s="21">
        <f>X357/(27-1)*100</f>
        <v>100</v>
      </c>
      <c r="Z357" s="21">
        <v>30</v>
      </c>
      <c r="AA357" s="21">
        <f>Z357/(34-1)*100</f>
        <v>90.909090909090907</v>
      </c>
      <c r="AB357" s="21">
        <v>24</v>
      </c>
      <c r="AC357" s="21">
        <f>AB357/(35-8)*100</f>
        <v>88.888888888888886</v>
      </c>
      <c r="AD357" s="21" t="s">
        <v>456</v>
      </c>
      <c r="AE357" s="21"/>
      <c r="AF357" s="21">
        <v>31</v>
      </c>
      <c r="AG357" s="21">
        <f>AF357/(35-1)*100</f>
        <v>91.17647058823529</v>
      </c>
      <c r="AH357" s="21">
        <v>25</v>
      </c>
      <c r="AI357" s="21">
        <f t="shared" si="274"/>
        <v>100</v>
      </c>
      <c r="AJ357" s="21"/>
      <c r="AK357" s="21"/>
      <c r="AL357" s="21"/>
      <c r="AM357" s="21"/>
      <c r="AN357" s="21"/>
      <c r="AO357" s="21"/>
      <c r="AP357" s="21"/>
      <c r="AQ357" s="21"/>
      <c r="AR357" s="21"/>
      <c r="AS357" s="26"/>
      <c r="AT357" s="21">
        <f t="shared" si="275"/>
        <v>94.173245055598002</v>
      </c>
      <c r="AU357" s="143"/>
      <c r="AV357" s="22"/>
      <c r="AW357" s="49"/>
      <c r="AX357" s="14"/>
      <c r="BA357" s="15"/>
      <c r="BC357" s="37"/>
    </row>
    <row r="358" spans="1:55" s="16" customFormat="1" ht="16.5" customHeight="1" x14ac:dyDescent="0.2">
      <c r="A358" s="50">
        <v>14</v>
      </c>
      <c r="B358" s="71">
        <v>18101073</v>
      </c>
      <c r="C358" s="69" t="s">
        <v>347</v>
      </c>
      <c r="D358" s="1">
        <v>32</v>
      </c>
      <c r="E358" s="1">
        <f>D358/(33-1)*100</f>
        <v>100</v>
      </c>
      <c r="F358" s="1">
        <v>28</v>
      </c>
      <c r="G358" s="21">
        <f t="shared" si="266"/>
        <v>84.848484848484844</v>
      </c>
      <c r="H358" s="1">
        <v>18</v>
      </c>
      <c r="I358" s="21">
        <f>H358/(26-8)*100</f>
        <v>100</v>
      </c>
      <c r="J358" s="1">
        <v>8</v>
      </c>
      <c r="K358" s="21">
        <f>J358/(34-26)*100</f>
        <v>100</v>
      </c>
      <c r="L358" s="1">
        <v>8</v>
      </c>
      <c r="M358" s="21">
        <f>L358/(29-14)*100</f>
        <v>53.333333333333336</v>
      </c>
      <c r="N358" s="1">
        <v>4</v>
      </c>
      <c r="O358" s="21">
        <f>N358/(27-23)*100</f>
        <v>100</v>
      </c>
      <c r="P358" s="1">
        <v>23</v>
      </c>
      <c r="Q358" s="21">
        <f>P358/(34-7)*100</f>
        <v>85.18518518518519</v>
      </c>
      <c r="R358" s="1">
        <v>26</v>
      </c>
      <c r="S358" s="21">
        <f>R358/(34-1)*100</f>
        <v>78.787878787878782</v>
      </c>
      <c r="T358" s="1">
        <v>16</v>
      </c>
      <c r="U358" s="21">
        <f t="shared" si="270"/>
        <v>61.53846153846154</v>
      </c>
      <c r="V358" s="1">
        <v>4</v>
      </c>
      <c r="W358" s="21">
        <f>V358/(33-28)*100</f>
        <v>80</v>
      </c>
      <c r="X358" s="1" t="s">
        <v>456</v>
      </c>
      <c r="Y358" s="21"/>
      <c r="Z358" s="21">
        <v>20</v>
      </c>
      <c r="AA358" s="21">
        <f>Z358/(34-6)*100</f>
        <v>71.428571428571431</v>
      </c>
      <c r="AB358" s="21">
        <v>21</v>
      </c>
      <c r="AC358" s="21">
        <f>AB358/(35-1)*100</f>
        <v>61.764705882352942</v>
      </c>
      <c r="AD358" s="21">
        <v>2</v>
      </c>
      <c r="AE358" s="21">
        <f>AD358/(27-24)*100</f>
        <v>66.666666666666657</v>
      </c>
      <c r="AF358" s="21" t="s">
        <v>456</v>
      </c>
      <c r="AG358" s="21"/>
      <c r="AH358" s="21">
        <v>15</v>
      </c>
      <c r="AI358" s="21">
        <f>AH358/(25-9)*100</f>
        <v>93.75</v>
      </c>
      <c r="AJ358" s="21"/>
      <c r="AK358" s="21"/>
      <c r="AL358" s="21"/>
      <c r="AM358" s="21"/>
      <c r="AN358" s="21"/>
      <c r="AO358" s="21"/>
      <c r="AP358" s="21"/>
      <c r="AQ358" s="21"/>
      <c r="AR358" s="21"/>
      <c r="AS358" s="26"/>
      <c r="AT358" s="21">
        <f t="shared" si="275"/>
        <v>81.235949119352469</v>
      </c>
      <c r="AU358" s="143"/>
      <c r="AV358" s="22"/>
      <c r="AW358" s="49"/>
      <c r="AX358" s="14"/>
      <c r="BA358" s="15"/>
      <c r="BC358" s="37"/>
    </row>
    <row r="359" spans="1:55" s="16" customFormat="1" ht="16.5" customHeight="1" x14ac:dyDescent="0.2">
      <c r="A359" s="50">
        <v>15</v>
      </c>
      <c r="B359" s="71">
        <v>18101175</v>
      </c>
      <c r="C359" s="69" t="s">
        <v>348</v>
      </c>
      <c r="D359" s="1">
        <v>33</v>
      </c>
      <c r="E359" s="1">
        <f t="shared" si="254"/>
        <v>100</v>
      </c>
      <c r="F359" s="121">
        <v>23</v>
      </c>
      <c r="G359" s="122">
        <f>F359/(33-10)*100</f>
        <v>100</v>
      </c>
      <c r="H359" s="1">
        <v>26</v>
      </c>
      <c r="I359" s="21">
        <f t="shared" si="255"/>
        <v>100</v>
      </c>
      <c r="J359" s="1">
        <v>29</v>
      </c>
      <c r="K359" s="21">
        <f>J359/(34-1)*100</f>
        <v>87.878787878787875</v>
      </c>
      <c r="L359" s="1">
        <v>29</v>
      </c>
      <c r="M359" s="21">
        <f>L359/29*100</f>
        <v>100</v>
      </c>
      <c r="N359" s="1">
        <v>1</v>
      </c>
      <c r="O359" s="21">
        <f>N359/(27-26)*100</f>
        <v>100</v>
      </c>
      <c r="P359" s="1">
        <v>17</v>
      </c>
      <c r="Q359" s="21">
        <f>P359/(34-16)*100</f>
        <v>94.444444444444443</v>
      </c>
      <c r="R359" s="1">
        <v>33</v>
      </c>
      <c r="S359" s="21">
        <f t="shared" si="269"/>
        <v>97.058823529411768</v>
      </c>
      <c r="T359" s="1">
        <v>23</v>
      </c>
      <c r="U359" s="21">
        <f t="shared" si="270"/>
        <v>88.461538461538453</v>
      </c>
      <c r="V359" s="1">
        <v>32</v>
      </c>
      <c r="W359" s="21">
        <f t="shared" si="259"/>
        <v>96.969696969696969</v>
      </c>
      <c r="X359" s="1">
        <v>7</v>
      </c>
      <c r="Y359" s="21">
        <f>X359/(27-20)*100</f>
        <v>100</v>
      </c>
      <c r="Z359" s="21">
        <v>4</v>
      </c>
      <c r="AA359" s="21">
        <f>Z359/(34-27)*100</f>
        <v>57.142857142857139</v>
      </c>
      <c r="AB359" s="21">
        <v>32</v>
      </c>
      <c r="AC359" s="21">
        <f t="shared" si="272"/>
        <v>91.428571428571431</v>
      </c>
      <c r="AD359" s="21">
        <v>24</v>
      </c>
      <c r="AE359" s="21">
        <f t="shared" si="261"/>
        <v>88.888888888888886</v>
      </c>
      <c r="AF359" s="21">
        <v>32</v>
      </c>
      <c r="AG359" s="21">
        <f t="shared" si="273"/>
        <v>91.428571428571431</v>
      </c>
      <c r="AH359" s="21">
        <v>19</v>
      </c>
      <c r="AI359" s="21">
        <f>AH359/(25-6)*100</f>
        <v>100</v>
      </c>
      <c r="AJ359" s="21"/>
      <c r="AK359" s="21"/>
      <c r="AL359" s="21"/>
      <c r="AM359" s="21"/>
      <c r="AN359" s="21"/>
      <c r="AO359" s="21"/>
      <c r="AP359" s="21"/>
      <c r="AQ359" s="21"/>
      <c r="AR359" s="21"/>
      <c r="AS359" s="26"/>
      <c r="AT359" s="21">
        <f t="shared" si="275"/>
        <v>93.356386260798018</v>
      </c>
      <c r="AU359" s="143"/>
      <c r="AV359" s="22"/>
      <c r="AW359" s="49"/>
      <c r="AX359" s="14"/>
      <c r="BA359" s="15"/>
      <c r="BC359" s="37"/>
    </row>
    <row r="360" spans="1:55" s="16" customFormat="1" ht="16.5" customHeight="1" x14ac:dyDescent="0.2">
      <c r="A360" s="50">
        <v>16</v>
      </c>
      <c r="B360" s="36">
        <v>18101202</v>
      </c>
      <c r="C360" s="19" t="s">
        <v>349</v>
      </c>
      <c r="D360" s="1">
        <v>23</v>
      </c>
      <c r="E360" s="1">
        <f>D360/(33-10)*100</f>
        <v>100</v>
      </c>
      <c r="F360" s="1">
        <v>33</v>
      </c>
      <c r="G360" s="21">
        <f t="shared" si="266"/>
        <v>100</v>
      </c>
      <c r="H360" s="1">
        <v>7</v>
      </c>
      <c r="I360" s="21">
        <f>H360/(26-19)*100</f>
        <v>100</v>
      </c>
      <c r="J360" s="1">
        <v>34</v>
      </c>
      <c r="K360" s="21">
        <f>J360/34*100</f>
        <v>100</v>
      </c>
      <c r="L360" s="1">
        <v>28</v>
      </c>
      <c r="M360" s="21">
        <f>L360/29*100</f>
        <v>96.551724137931032</v>
      </c>
      <c r="N360" s="1">
        <v>14</v>
      </c>
      <c r="O360" s="21">
        <f>N360/(27-13)*100</f>
        <v>100</v>
      </c>
      <c r="P360" s="1">
        <v>32</v>
      </c>
      <c r="Q360" s="21">
        <f>P360/34*100</f>
        <v>94.117647058823522</v>
      </c>
      <c r="R360" s="1">
        <v>34</v>
      </c>
      <c r="S360" s="21">
        <f t="shared" si="269"/>
        <v>100</v>
      </c>
      <c r="T360" s="1">
        <v>25</v>
      </c>
      <c r="U360" s="21">
        <f t="shared" si="270"/>
        <v>96.15384615384616</v>
      </c>
      <c r="V360" s="1">
        <v>5</v>
      </c>
      <c r="W360" s="21">
        <f>V360/(33-22)*100</f>
        <v>45.454545454545453</v>
      </c>
      <c r="X360" s="1">
        <v>25</v>
      </c>
      <c r="Y360" s="21">
        <f>X360/(27-2)*100</f>
        <v>100</v>
      </c>
      <c r="Z360" s="21">
        <v>31</v>
      </c>
      <c r="AA360" s="21">
        <f t="shared" ref="AA360:AA366" si="276">Z360/34*100</f>
        <v>91.17647058823529</v>
      </c>
      <c r="AB360" s="21">
        <v>34</v>
      </c>
      <c r="AC360" s="21">
        <f t="shared" si="272"/>
        <v>97.142857142857139</v>
      </c>
      <c r="AD360" s="21">
        <v>22</v>
      </c>
      <c r="AE360" s="21">
        <f>AD360/(27-4)*100</f>
        <v>95.652173913043484</v>
      </c>
      <c r="AF360" s="21">
        <v>5</v>
      </c>
      <c r="AG360" s="21">
        <f>AF360/(35-30)*100</f>
        <v>100</v>
      </c>
      <c r="AH360" s="21">
        <v>25</v>
      </c>
      <c r="AI360" s="21">
        <f t="shared" si="274"/>
        <v>100</v>
      </c>
      <c r="AJ360" s="21"/>
      <c r="AK360" s="21"/>
      <c r="AL360" s="21"/>
      <c r="AM360" s="21"/>
      <c r="AN360" s="21"/>
      <c r="AO360" s="21"/>
      <c r="AP360" s="21"/>
      <c r="AQ360" s="21"/>
      <c r="AR360" s="21"/>
      <c r="AS360" s="26"/>
      <c r="AT360" s="21">
        <f t="shared" si="275"/>
        <v>94.765579028080126</v>
      </c>
      <c r="AU360" s="143"/>
      <c r="AV360" s="22"/>
      <c r="AW360" s="49"/>
      <c r="AX360" s="14"/>
      <c r="BA360" s="15"/>
      <c r="BC360" s="37"/>
    </row>
    <row r="361" spans="1:55" s="16" customFormat="1" ht="16.5" customHeight="1" x14ac:dyDescent="0.2">
      <c r="A361" s="50">
        <v>17</v>
      </c>
      <c r="B361" s="71">
        <v>18103062</v>
      </c>
      <c r="C361" s="19" t="s">
        <v>350</v>
      </c>
      <c r="D361" s="1">
        <v>33</v>
      </c>
      <c r="E361" s="1">
        <f t="shared" si="254"/>
        <v>100</v>
      </c>
      <c r="F361" s="1">
        <v>33</v>
      </c>
      <c r="G361" s="21">
        <f t="shared" si="266"/>
        <v>100</v>
      </c>
      <c r="H361" s="1">
        <v>19</v>
      </c>
      <c r="I361" s="21">
        <f>H361/(26-6)*100</f>
        <v>95</v>
      </c>
      <c r="J361" s="1">
        <v>5</v>
      </c>
      <c r="K361" s="21">
        <f>J361/(34-24)*100</f>
        <v>50</v>
      </c>
      <c r="L361" s="1">
        <v>29</v>
      </c>
      <c r="M361" s="21">
        <f>L361/29*100</f>
        <v>100</v>
      </c>
      <c r="N361" s="1">
        <v>27</v>
      </c>
      <c r="O361" s="21">
        <f>N361/27*100</f>
        <v>100</v>
      </c>
      <c r="P361" s="1">
        <v>16</v>
      </c>
      <c r="Q361" s="21">
        <f>P361/(34-18)*100</f>
        <v>100</v>
      </c>
      <c r="R361" s="1">
        <v>7</v>
      </c>
      <c r="S361" s="21">
        <f>R361/(34-27)*100</f>
        <v>100</v>
      </c>
      <c r="T361" s="1">
        <v>24</v>
      </c>
      <c r="U361" s="21">
        <f t="shared" si="270"/>
        <v>92.307692307692307</v>
      </c>
      <c r="V361" s="1">
        <v>25</v>
      </c>
      <c r="W361" s="21">
        <f>V361/(33-8)*100</f>
        <v>100</v>
      </c>
      <c r="X361" s="1">
        <v>14</v>
      </c>
      <c r="Y361" s="21">
        <f>X361/(27-13)*100</f>
        <v>100</v>
      </c>
      <c r="Z361" s="21">
        <v>32</v>
      </c>
      <c r="AA361" s="21">
        <f t="shared" si="276"/>
        <v>94.117647058823522</v>
      </c>
      <c r="AB361" s="21">
        <v>17</v>
      </c>
      <c r="AC361" s="21">
        <f>AB361/(35-18)*100</f>
        <v>100</v>
      </c>
      <c r="AD361" s="21">
        <v>8</v>
      </c>
      <c r="AE361" s="21">
        <f>AD361/(27-19)*100</f>
        <v>100</v>
      </c>
      <c r="AF361" s="21">
        <v>34</v>
      </c>
      <c r="AG361" s="21">
        <f t="shared" si="273"/>
        <v>97.142857142857139</v>
      </c>
      <c r="AH361" s="21">
        <v>25</v>
      </c>
      <c r="AI361" s="21">
        <f t="shared" si="274"/>
        <v>100</v>
      </c>
      <c r="AJ361" s="21"/>
      <c r="AK361" s="21"/>
      <c r="AL361" s="21"/>
      <c r="AM361" s="21"/>
      <c r="AN361" s="21"/>
      <c r="AO361" s="21"/>
      <c r="AP361" s="21"/>
      <c r="AQ361" s="21"/>
      <c r="AR361" s="21"/>
      <c r="AS361" s="26"/>
      <c r="AT361" s="21">
        <f t="shared" si="275"/>
        <v>95.535512281835807</v>
      </c>
      <c r="AU361" s="143"/>
      <c r="AV361" s="22"/>
      <c r="AW361" s="49"/>
      <c r="AX361" s="14"/>
      <c r="BA361" s="15"/>
      <c r="BC361" s="37"/>
    </row>
    <row r="362" spans="1:55" s="16" customFormat="1" ht="16.5" customHeight="1" x14ac:dyDescent="0.2">
      <c r="A362" s="50">
        <v>18</v>
      </c>
      <c r="B362" s="71">
        <v>18101173</v>
      </c>
      <c r="C362" s="69" t="s">
        <v>351</v>
      </c>
      <c r="D362" s="1">
        <v>33</v>
      </c>
      <c r="E362" s="1">
        <f t="shared" si="254"/>
        <v>100</v>
      </c>
      <c r="F362" s="1">
        <v>33</v>
      </c>
      <c r="G362" s="21">
        <f t="shared" si="266"/>
        <v>100</v>
      </c>
      <c r="H362" s="1">
        <v>26</v>
      </c>
      <c r="I362" s="21">
        <f t="shared" si="255"/>
        <v>100</v>
      </c>
      <c r="J362" s="1">
        <v>11</v>
      </c>
      <c r="K362" s="21">
        <f>J362/(34-22)*100</f>
        <v>91.666666666666657</v>
      </c>
      <c r="L362" s="1">
        <v>25</v>
      </c>
      <c r="M362" s="21">
        <f>L362/(29-3)*100</f>
        <v>96.15384615384616</v>
      </c>
      <c r="N362" s="1">
        <v>27</v>
      </c>
      <c r="O362" s="21">
        <f>N362/27*100</f>
        <v>100</v>
      </c>
      <c r="P362" s="1">
        <v>33</v>
      </c>
      <c r="Q362" s="21">
        <f>P362/34*100</f>
        <v>97.058823529411768</v>
      </c>
      <c r="R362" s="1">
        <v>24</v>
      </c>
      <c r="S362" s="21">
        <f>R362/(34-10)*100</f>
        <v>100</v>
      </c>
      <c r="T362" s="1">
        <v>8</v>
      </c>
      <c r="U362" s="21">
        <f t="shared" si="270"/>
        <v>30.76923076923077</v>
      </c>
      <c r="V362" s="1">
        <v>32</v>
      </c>
      <c r="W362" s="21">
        <f t="shared" si="259"/>
        <v>96.969696969696969</v>
      </c>
      <c r="X362" s="1">
        <v>27</v>
      </c>
      <c r="Y362" s="21">
        <f t="shared" si="271"/>
        <v>100</v>
      </c>
      <c r="Z362" s="21">
        <v>24</v>
      </c>
      <c r="AA362" s="21">
        <f>Z362/(34-9)*100</f>
        <v>96</v>
      </c>
      <c r="AB362" s="21">
        <v>8</v>
      </c>
      <c r="AC362" s="21">
        <f>AB362/(35-27)*100</f>
        <v>100</v>
      </c>
      <c r="AD362" s="21">
        <v>15</v>
      </c>
      <c r="AE362" s="21">
        <f>AD362/(27-10)*100</f>
        <v>88.235294117647058</v>
      </c>
      <c r="AF362" s="21">
        <v>32</v>
      </c>
      <c r="AG362" s="21">
        <f t="shared" si="273"/>
        <v>91.428571428571431</v>
      </c>
      <c r="AH362" s="21">
        <v>25</v>
      </c>
      <c r="AI362" s="21">
        <f t="shared" si="274"/>
        <v>100</v>
      </c>
      <c r="AJ362" s="21"/>
      <c r="AK362" s="21"/>
      <c r="AL362" s="21"/>
      <c r="AM362" s="21"/>
      <c r="AN362" s="21"/>
      <c r="AO362" s="21"/>
      <c r="AP362" s="21"/>
      <c r="AQ362" s="21"/>
      <c r="AR362" s="21"/>
      <c r="AS362" s="26"/>
      <c r="AT362" s="21">
        <f t="shared" si="275"/>
        <v>93.017633102191937</v>
      </c>
      <c r="AU362" s="143"/>
      <c r="AV362" s="22"/>
      <c r="AW362" s="49"/>
      <c r="AX362" s="14"/>
      <c r="BA362" s="15"/>
      <c r="BC362" s="37"/>
    </row>
    <row r="363" spans="1:55" s="16" customFormat="1" ht="16.5" customHeight="1" x14ac:dyDescent="0.2">
      <c r="A363" s="65">
        <v>19</v>
      </c>
      <c r="B363" s="79">
        <v>18102062</v>
      </c>
      <c r="C363" s="81" t="s">
        <v>352</v>
      </c>
      <c r="D363" s="1">
        <v>33</v>
      </c>
      <c r="E363" s="1">
        <f t="shared" si="254"/>
        <v>100</v>
      </c>
      <c r="F363" s="1">
        <f>30+1</f>
        <v>31</v>
      </c>
      <c r="G363" s="21">
        <f>F363/(33-1)*100</f>
        <v>96.875</v>
      </c>
      <c r="H363" s="1">
        <v>20</v>
      </c>
      <c r="I363" s="21">
        <f>H363/(26-2)*100</f>
        <v>83.333333333333343</v>
      </c>
      <c r="J363" s="1">
        <v>24</v>
      </c>
      <c r="K363" s="21">
        <f>J363/(34-7)*100</f>
        <v>88.888888888888886</v>
      </c>
      <c r="L363" s="1" t="s">
        <v>456</v>
      </c>
      <c r="M363" s="21"/>
      <c r="N363" s="1">
        <v>21</v>
      </c>
      <c r="O363" s="21">
        <f>N363/(27-5)*100</f>
        <v>95.454545454545453</v>
      </c>
      <c r="P363" s="1">
        <v>28</v>
      </c>
      <c r="Q363" s="21">
        <f>P363/34*100</f>
        <v>82.35294117647058</v>
      </c>
      <c r="R363" s="1">
        <v>27</v>
      </c>
      <c r="S363" s="21">
        <f t="shared" si="269"/>
        <v>79.411764705882348</v>
      </c>
      <c r="T363" s="1">
        <v>21</v>
      </c>
      <c r="U363" s="21">
        <f t="shared" si="270"/>
        <v>80.769230769230774</v>
      </c>
      <c r="V363" s="1">
        <v>28</v>
      </c>
      <c r="W363" s="21">
        <f>V363/(33-5)*100</f>
        <v>100</v>
      </c>
      <c r="X363" s="1" t="s">
        <v>456</v>
      </c>
      <c r="Y363" s="21"/>
      <c r="Z363" s="21">
        <v>25</v>
      </c>
      <c r="AA363" s="21">
        <f>Z363/(34-3)*100</f>
        <v>80.645161290322577</v>
      </c>
      <c r="AB363" s="21">
        <v>21</v>
      </c>
      <c r="AC363" s="21">
        <f>AB363/(35-4)*100</f>
        <v>67.741935483870961</v>
      </c>
      <c r="AD363" s="21">
        <v>22</v>
      </c>
      <c r="AE363" s="21">
        <f t="shared" si="261"/>
        <v>81.481481481481481</v>
      </c>
      <c r="AF363" s="21">
        <v>28</v>
      </c>
      <c r="AG363" s="21">
        <f t="shared" si="273"/>
        <v>80</v>
      </c>
      <c r="AH363" s="21">
        <v>25</v>
      </c>
      <c r="AI363" s="21">
        <f t="shared" si="274"/>
        <v>100</v>
      </c>
      <c r="AJ363" s="21"/>
      <c r="AK363" s="21"/>
      <c r="AL363" s="21"/>
      <c r="AM363" s="21"/>
      <c r="AN363" s="21"/>
      <c r="AO363" s="21"/>
      <c r="AP363" s="21"/>
      <c r="AQ363" s="21"/>
      <c r="AR363" s="21"/>
      <c r="AS363" s="26"/>
      <c r="AT363" s="21">
        <f t="shared" si="275"/>
        <v>86.925305898859037</v>
      </c>
      <c r="AU363" s="143"/>
      <c r="AV363" s="22"/>
      <c r="AW363" s="49"/>
      <c r="AX363" s="14"/>
      <c r="BA363" s="15"/>
      <c r="BC363" s="37"/>
    </row>
    <row r="364" spans="1:55" s="16" customFormat="1" ht="16.5" customHeight="1" x14ac:dyDescent="0.2">
      <c r="A364" s="50">
        <v>20</v>
      </c>
      <c r="B364" s="71">
        <v>18101075</v>
      </c>
      <c r="C364" s="23" t="s">
        <v>353</v>
      </c>
      <c r="D364" s="1">
        <v>25</v>
      </c>
      <c r="E364" s="1">
        <f t="shared" si="254"/>
        <v>75.757575757575751</v>
      </c>
      <c r="F364" s="1">
        <v>33</v>
      </c>
      <c r="G364" s="21">
        <f t="shared" si="266"/>
        <v>100</v>
      </c>
      <c r="H364" s="1">
        <v>26</v>
      </c>
      <c r="I364" s="21">
        <f t="shared" si="255"/>
        <v>100</v>
      </c>
      <c r="J364" s="1">
        <v>20</v>
      </c>
      <c r="K364" s="21">
        <f>J364/(34-14)*100</f>
        <v>100</v>
      </c>
      <c r="L364" s="1">
        <v>9</v>
      </c>
      <c r="M364" s="21">
        <f>L364/(29-19)*100</f>
        <v>90</v>
      </c>
      <c r="N364" s="1">
        <v>26</v>
      </c>
      <c r="O364" s="21">
        <f>N364/27*100</f>
        <v>96.296296296296291</v>
      </c>
      <c r="P364" s="1">
        <v>28</v>
      </c>
      <c r="Q364" s="21">
        <f>P364/34*100</f>
        <v>82.35294117647058</v>
      </c>
      <c r="R364" s="1">
        <v>10</v>
      </c>
      <c r="S364" s="21">
        <f>R364/(34-24)*100</f>
        <v>100</v>
      </c>
      <c r="T364" s="1">
        <v>16</v>
      </c>
      <c r="U364" s="21">
        <f>T364/(26-9)*100</f>
        <v>94.117647058823522</v>
      </c>
      <c r="V364" s="1">
        <v>27</v>
      </c>
      <c r="W364" s="21">
        <f t="shared" si="259"/>
        <v>81.818181818181827</v>
      </c>
      <c r="X364" s="1">
        <v>20</v>
      </c>
      <c r="Y364" s="21">
        <f>X364/(27-4)*100</f>
        <v>86.956521739130437</v>
      </c>
      <c r="Z364" s="21">
        <v>4</v>
      </c>
      <c r="AA364" s="21">
        <f>Z364/(34-28)*100</f>
        <v>66.666666666666657</v>
      </c>
      <c r="AB364" s="21">
        <v>6</v>
      </c>
      <c r="AC364" s="21">
        <f>AB364/(35-24)*100</f>
        <v>54.54545454545454</v>
      </c>
      <c r="AD364" s="21">
        <v>7</v>
      </c>
      <c r="AE364" s="21">
        <f>AD364/(27-5)*100</f>
        <v>31.818181818181817</v>
      </c>
      <c r="AF364" s="21">
        <v>24</v>
      </c>
      <c r="AG364" s="21">
        <f t="shared" si="273"/>
        <v>68.571428571428569</v>
      </c>
      <c r="AH364" s="21">
        <v>4</v>
      </c>
      <c r="AI364" s="21">
        <f>AH364/(25-21)*100</f>
        <v>100</v>
      </c>
      <c r="AJ364" s="21"/>
      <c r="AK364" s="21"/>
      <c r="AL364" s="21"/>
      <c r="AM364" s="21"/>
      <c r="AN364" s="21"/>
      <c r="AO364" s="21"/>
      <c r="AP364" s="21"/>
      <c r="AQ364" s="21"/>
      <c r="AR364" s="21"/>
      <c r="AS364" s="26"/>
      <c r="AT364" s="21">
        <f t="shared" si="275"/>
        <v>83.056305965513118</v>
      </c>
      <c r="AU364" s="152"/>
      <c r="AV364" s="22"/>
      <c r="AW364" s="49"/>
      <c r="AX364" s="14"/>
      <c r="BA364" s="15"/>
      <c r="BC364" s="37"/>
    </row>
    <row r="365" spans="1:55" s="16" customFormat="1" ht="16.5" customHeight="1" x14ac:dyDescent="0.2">
      <c r="A365" s="50">
        <v>21</v>
      </c>
      <c r="B365" s="71">
        <v>18102036</v>
      </c>
      <c r="C365" s="23" t="s">
        <v>354</v>
      </c>
      <c r="D365" s="1">
        <v>35</v>
      </c>
      <c r="E365" s="1">
        <f>D365/35*100</f>
        <v>100</v>
      </c>
      <c r="F365" s="1">
        <v>33</v>
      </c>
      <c r="G365" s="21">
        <f t="shared" si="266"/>
        <v>100</v>
      </c>
      <c r="H365" s="1">
        <v>17</v>
      </c>
      <c r="I365" s="21">
        <f>H365/(26-9)*100</f>
        <v>100</v>
      </c>
      <c r="J365" s="1">
        <v>4</v>
      </c>
      <c r="K365" s="21">
        <f>J365/(34-30)*100</f>
        <v>100</v>
      </c>
      <c r="L365" s="1">
        <v>29</v>
      </c>
      <c r="M365" s="21">
        <f>L365/29*100</f>
        <v>100</v>
      </c>
      <c r="N365" s="1">
        <v>22</v>
      </c>
      <c r="O365" s="21">
        <f>N365/27*100</f>
        <v>81.481481481481481</v>
      </c>
      <c r="P365" s="1">
        <v>23</v>
      </c>
      <c r="Q365" s="21">
        <f>P365/(34-9)*100</f>
        <v>92</v>
      </c>
      <c r="R365" s="1"/>
      <c r="S365" s="21"/>
      <c r="T365" s="1">
        <v>13</v>
      </c>
      <c r="U365" s="21">
        <f t="shared" si="270"/>
        <v>50</v>
      </c>
      <c r="V365" s="1">
        <v>28</v>
      </c>
      <c r="W365" s="21">
        <f t="shared" si="259"/>
        <v>84.848484848484844</v>
      </c>
      <c r="X365" s="1">
        <v>25</v>
      </c>
      <c r="Y365" s="21">
        <f>X365/(27-2)*100</f>
        <v>100</v>
      </c>
      <c r="Z365" s="21">
        <v>1</v>
      </c>
      <c r="AA365" s="21">
        <f>Z365/(34-33)*100</f>
        <v>100</v>
      </c>
      <c r="AB365" s="21">
        <v>18</v>
      </c>
      <c r="AC365" s="21">
        <f>AB365/(35-5)*100</f>
        <v>60</v>
      </c>
      <c r="AD365" s="21">
        <v>20</v>
      </c>
      <c r="AE365" s="21">
        <f t="shared" si="261"/>
        <v>74.074074074074076</v>
      </c>
      <c r="AF365" s="21">
        <v>29</v>
      </c>
      <c r="AG365" s="21">
        <f t="shared" si="273"/>
        <v>82.857142857142861</v>
      </c>
      <c r="AH365" s="21">
        <v>5</v>
      </c>
      <c r="AI365" s="21">
        <f t="shared" si="274"/>
        <v>20</v>
      </c>
      <c r="AJ365" s="21"/>
      <c r="AK365" s="21"/>
      <c r="AL365" s="21"/>
      <c r="AM365" s="21"/>
      <c r="AN365" s="21"/>
      <c r="AO365" s="21"/>
      <c r="AP365" s="21"/>
      <c r="AQ365" s="21"/>
      <c r="AR365" s="21"/>
      <c r="AS365" s="26"/>
      <c r="AT365" s="21">
        <f t="shared" si="275"/>
        <v>83.017412217412215</v>
      </c>
      <c r="AU365" s="152"/>
      <c r="AV365" s="22"/>
      <c r="AW365" s="49"/>
      <c r="AX365" s="14"/>
      <c r="BA365" s="15"/>
      <c r="BC365" s="37"/>
    </row>
    <row r="366" spans="1:55" s="16" customFormat="1" ht="16.5" customHeight="1" x14ac:dyDescent="0.2">
      <c r="A366" s="50">
        <v>22</v>
      </c>
      <c r="B366" s="71">
        <v>18101131</v>
      </c>
      <c r="C366" s="23" t="s">
        <v>355</v>
      </c>
      <c r="D366" s="1">
        <v>33</v>
      </c>
      <c r="E366" s="1">
        <f t="shared" si="254"/>
        <v>100</v>
      </c>
      <c r="F366" s="1">
        <v>3</v>
      </c>
      <c r="G366" s="21">
        <f>F366/(33-30)*100</f>
        <v>100</v>
      </c>
      <c r="H366" s="1">
        <v>26</v>
      </c>
      <c r="I366" s="21">
        <f t="shared" si="255"/>
        <v>100</v>
      </c>
      <c r="J366" s="1">
        <v>34</v>
      </c>
      <c r="K366" s="21">
        <f>J366/34*100</f>
        <v>100</v>
      </c>
      <c r="L366" s="1">
        <v>4</v>
      </c>
      <c r="M366" s="21">
        <f>L366/(29-25)*100</f>
        <v>100</v>
      </c>
      <c r="N366" s="1" t="s">
        <v>456</v>
      </c>
      <c r="O366" s="21"/>
      <c r="P366" s="1">
        <v>29</v>
      </c>
      <c r="Q366" s="21">
        <f>P366/(34-3)*100</f>
        <v>93.548387096774192</v>
      </c>
      <c r="R366" s="1">
        <v>24</v>
      </c>
      <c r="S366" s="21">
        <f>R366/(34-10)*100</f>
        <v>100</v>
      </c>
      <c r="T366" s="1" t="s">
        <v>456</v>
      </c>
      <c r="U366" s="21"/>
      <c r="V366" s="1">
        <v>32</v>
      </c>
      <c r="W366" s="21">
        <f>V366/(33-1)*100</f>
        <v>100</v>
      </c>
      <c r="X366" s="1">
        <v>27</v>
      </c>
      <c r="Y366" s="21">
        <f t="shared" si="271"/>
        <v>100</v>
      </c>
      <c r="Z366" s="21">
        <v>30</v>
      </c>
      <c r="AA366" s="21">
        <f t="shared" si="276"/>
        <v>88.235294117647058</v>
      </c>
      <c r="AB366" s="21">
        <v>20</v>
      </c>
      <c r="AC366" s="21">
        <f>AB366/(35-14)*100</f>
        <v>95.238095238095227</v>
      </c>
      <c r="AD366" s="21" t="s">
        <v>456</v>
      </c>
      <c r="AE366" s="21"/>
      <c r="AF366" s="21">
        <v>12</v>
      </c>
      <c r="AG366" s="21">
        <f>AF366/(35-5)*100</f>
        <v>40</v>
      </c>
      <c r="AH366" s="21">
        <v>25</v>
      </c>
      <c r="AI366" s="21">
        <f t="shared" si="274"/>
        <v>100</v>
      </c>
      <c r="AJ366" s="21"/>
      <c r="AK366" s="21"/>
      <c r="AL366" s="21"/>
      <c r="AM366" s="21"/>
      <c r="AN366" s="21"/>
      <c r="AO366" s="21"/>
      <c r="AP366" s="21"/>
      <c r="AQ366" s="21"/>
      <c r="AR366" s="21"/>
      <c r="AS366" s="26"/>
      <c r="AT366" s="21">
        <f t="shared" si="275"/>
        <v>93.61705972711664</v>
      </c>
      <c r="AU366" s="152"/>
      <c r="AV366" s="22"/>
      <c r="AW366" s="49"/>
      <c r="AX366" s="14"/>
      <c r="BA366" s="15"/>
      <c r="BC366" s="37"/>
    </row>
    <row r="367" spans="1:55" s="16" customFormat="1" ht="16.5" customHeight="1" x14ac:dyDescent="0.2">
      <c r="A367" s="54"/>
      <c r="B367" s="74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116"/>
      <c r="N367" s="41"/>
      <c r="O367" s="127"/>
      <c r="P367" s="40"/>
      <c r="Q367" s="127"/>
      <c r="R367" s="41"/>
      <c r="S367" s="116"/>
      <c r="T367" s="40"/>
      <c r="U367" s="127"/>
      <c r="V367" s="40"/>
      <c r="W367" s="127"/>
      <c r="X367" s="40"/>
      <c r="Y367" s="127"/>
      <c r="Z367" s="116"/>
      <c r="AA367" s="116"/>
      <c r="AB367" s="116"/>
      <c r="AC367" s="116"/>
      <c r="AD367" s="116"/>
      <c r="AE367" s="116"/>
      <c r="AF367" s="127"/>
      <c r="AG367" s="127"/>
      <c r="AH367" s="127"/>
      <c r="AI367" s="127"/>
      <c r="AJ367" s="127"/>
      <c r="AK367" s="127"/>
      <c r="AL367" s="127"/>
      <c r="AM367" s="127"/>
      <c r="AN367" s="127"/>
      <c r="AO367" s="127"/>
      <c r="AP367" s="127"/>
      <c r="AQ367" s="127"/>
      <c r="AR367" s="127"/>
      <c r="AS367" s="127"/>
      <c r="AT367" s="127"/>
      <c r="AU367" s="143"/>
      <c r="AV367" s="22"/>
      <c r="AW367" s="49"/>
      <c r="AX367" s="14"/>
      <c r="BA367" s="15"/>
      <c r="BC367" s="37"/>
    </row>
    <row r="368" spans="1:55" s="16" customFormat="1" ht="16.5" customHeight="1" x14ac:dyDescent="0.2">
      <c r="A368" s="54"/>
      <c r="B368" s="74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116"/>
      <c r="N368" s="41"/>
      <c r="O368" s="127"/>
      <c r="P368" s="40"/>
      <c r="Q368" s="127"/>
      <c r="R368" s="41"/>
      <c r="S368" s="116"/>
      <c r="T368" s="40"/>
      <c r="U368" s="127"/>
      <c r="V368" s="40"/>
      <c r="W368" s="127"/>
      <c r="X368" s="40"/>
      <c r="Y368" s="127"/>
      <c r="Z368" s="116"/>
      <c r="AA368" s="116"/>
      <c r="AB368" s="116"/>
      <c r="AC368" s="116"/>
      <c r="AD368" s="116"/>
      <c r="AE368" s="116"/>
      <c r="AF368" s="127"/>
      <c r="AG368" s="127"/>
      <c r="AH368" s="127"/>
      <c r="AI368" s="127"/>
      <c r="AJ368" s="127"/>
      <c r="AK368" s="127"/>
      <c r="AL368" s="127"/>
      <c r="AM368" s="127"/>
      <c r="AN368" s="127"/>
      <c r="AO368" s="127"/>
      <c r="AP368" s="127"/>
      <c r="AQ368" s="127"/>
      <c r="AR368" s="127"/>
      <c r="AS368" s="127"/>
      <c r="AT368" s="127"/>
      <c r="AU368" s="143"/>
      <c r="AV368" s="22"/>
      <c r="AW368" s="49"/>
      <c r="AX368" s="14"/>
      <c r="BA368" s="15"/>
      <c r="BC368" s="37"/>
    </row>
    <row r="369" spans="1:55" s="16" customFormat="1" ht="16.5" customHeight="1" x14ac:dyDescent="0.2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87"/>
      <c r="N369" s="54"/>
      <c r="O369" s="87"/>
      <c r="P369" s="54"/>
      <c r="Q369" s="87"/>
      <c r="R369" s="54"/>
      <c r="S369" s="87"/>
      <c r="T369" s="54"/>
      <c r="U369" s="87"/>
      <c r="V369" s="54"/>
      <c r="W369" s="87"/>
      <c r="X369" s="54"/>
      <c r="Y369" s="87"/>
      <c r="Z369" s="87"/>
      <c r="AA369" s="87"/>
      <c r="AB369" s="87"/>
      <c r="AC369" s="87"/>
      <c r="AD369" s="87"/>
      <c r="AE369" s="87"/>
      <c r="AF369" s="87"/>
      <c r="AG369" s="87"/>
      <c r="AH369" s="87"/>
      <c r="AI369" s="87"/>
      <c r="AJ369" s="87"/>
      <c r="AK369" s="87"/>
      <c r="AL369" s="87"/>
      <c r="AM369" s="87"/>
      <c r="AN369" s="87"/>
      <c r="AO369" s="87"/>
      <c r="AP369" s="87"/>
      <c r="AQ369" s="87"/>
      <c r="AR369" s="87"/>
      <c r="AS369" s="87"/>
      <c r="AT369" s="87"/>
      <c r="AU369" s="87"/>
      <c r="AV369" s="22"/>
      <c r="AW369" s="49"/>
      <c r="AX369" s="14"/>
      <c r="BA369" s="15"/>
      <c r="BC369" s="37"/>
    </row>
    <row r="370" spans="1:55" s="16" customFormat="1" ht="16.5" customHeight="1" x14ac:dyDescent="0.2">
      <c r="A370" s="50">
        <v>1</v>
      </c>
      <c r="B370" s="71">
        <v>18103033</v>
      </c>
      <c r="C370" s="19" t="s">
        <v>356</v>
      </c>
      <c r="D370" s="1">
        <v>35</v>
      </c>
      <c r="E370" s="1">
        <f>D370/35*100</f>
        <v>100</v>
      </c>
      <c r="F370" s="1">
        <v>33</v>
      </c>
      <c r="G370" s="21">
        <f t="shared" ref="G370:G386" si="277">F370/33*100</f>
        <v>100</v>
      </c>
      <c r="H370" s="1">
        <v>26</v>
      </c>
      <c r="I370" s="21">
        <f t="shared" ref="I370:I389" si="278">H370/26*100</f>
        <v>100</v>
      </c>
      <c r="J370" s="1">
        <v>27</v>
      </c>
      <c r="K370" s="21">
        <f>J370/(34-7)*100</f>
        <v>100</v>
      </c>
      <c r="L370" s="1">
        <v>12</v>
      </c>
      <c r="M370" s="21">
        <f>L370/(29-17)*100</f>
        <v>100</v>
      </c>
      <c r="N370" s="1">
        <v>27</v>
      </c>
      <c r="O370" s="21">
        <f>N370/27*100</f>
        <v>100</v>
      </c>
      <c r="P370" s="1">
        <v>33</v>
      </c>
      <c r="Q370" s="21">
        <f t="shared" ref="Q370:Q389" si="279">P370/34*100</f>
        <v>97.058823529411768</v>
      </c>
      <c r="R370" s="1">
        <v>33</v>
      </c>
      <c r="S370" s="21">
        <f t="shared" ref="S370:S389" si="280">R370/34*100</f>
        <v>97.058823529411768</v>
      </c>
      <c r="T370" s="1">
        <v>2</v>
      </c>
      <c r="U370" s="21">
        <f>T370/(26-24)*100</f>
        <v>100</v>
      </c>
      <c r="V370" s="1">
        <v>33</v>
      </c>
      <c r="W370" s="21">
        <f t="shared" ref="W370:W389" si="281">V370/33*100</f>
        <v>100</v>
      </c>
      <c r="X370" s="1">
        <v>27</v>
      </c>
      <c r="Y370" s="21">
        <f t="shared" ref="Y370:Y389" si="282">X370/27*100</f>
        <v>100</v>
      </c>
      <c r="Z370" s="21">
        <v>35</v>
      </c>
      <c r="AA370" s="21">
        <f>Z370/35*100</f>
        <v>100</v>
      </c>
      <c r="AB370" s="21">
        <v>24</v>
      </c>
      <c r="AC370" s="21">
        <f>AB370/(35-11)*100</f>
        <v>100</v>
      </c>
      <c r="AD370" s="21">
        <v>11</v>
      </c>
      <c r="AE370" s="21">
        <f>AD370/(27-16)*100</f>
        <v>100</v>
      </c>
      <c r="AF370" s="21">
        <v>35</v>
      </c>
      <c r="AG370" s="21">
        <f t="shared" ref="AG370:AG389" si="283">AF370/35*100</f>
        <v>100</v>
      </c>
      <c r="AH370" s="21">
        <v>25</v>
      </c>
      <c r="AI370" s="21">
        <f t="shared" ref="AI370:AI389" si="284">AH370/25*100</f>
        <v>100</v>
      </c>
      <c r="AJ370" s="21"/>
      <c r="AK370" s="21"/>
      <c r="AL370" s="21"/>
      <c r="AM370" s="21"/>
      <c r="AN370" s="21"/>
      <c r="AO370" s="21"/>
      <c r="AP370" s="21"/>
      <c r="AQ370" s="21"/>
      <c r="AR370" s="21"/>
      <c r="AS370" s="26"/>
      <c r="AT370" s="21">
        <f t="shared" ref="AT370:AT389" si="285">AVERAGE(Q370,S370,U370,W370,Y370,AA370,AC370,AE370,AG370,AI370,AK370,AM370,AO370,AQ370,AS370,O370,M370,K370,I370,G370,E370)</f>
        <v>99.632352941176464</v>
      </c>
      <c r="AU370" s="147" t="s">
        <v>20</v>
      </c>
      <c r="AV370" s="22"/>
      <c r="AW370" s="49"/>
      <c r="AX370" s="14"/>
      <c r="BA370" s="15"/>
      <c r="BC370" s="37"/>
    </row>
    <row r="371" spans="1:55" s="16" customFormat="1" ht="16.5" customHeight="1" x14ac:dyDescent="0.2">
      <c r="A371" s="50">
        <v>2</v>
      </c>
      <c r="B371" s="71">
        <v>18102002</v>
      </c>
      <c r="C371" s="69" t="s">
        <v>357</v>
      </c>
      <c r="D371" s="1">
        <v>33</v>
      </c>
      <c r="E371" s="1">
        <f>D371/33*100</f>
        <v>100</v>
      </c>
      <c r="F371" s="1">
        <v>33</v>
      </c>
      <c r="G371" s="21">
        <f t="shared" si="277"/>
        <v>100</v>
      </c>
      <c r="H371" s="1">
        <v>6</v>
      </c>
      <c r="I371" s="21">
        <f>H371/(26-20)*100</f>
        <v>100</v>
      </c>
      <c r="J371" s="1">
        <v>30</v>
      </c>
      <c r="K371" s="21">
        <f>J371/(34-4)*100</f>
        <v>100</v>
      </c>
      <c r="L371" s="1">
        <v>29</v>
      </c>
      <c r="M371" s="21">
        <f>L371/29*100</f>
        <v>100</v>
      </c>
      <c r="N371" s="1">
        <v>27</v>
      </c>
      <c r="O371" s="21">
        <f>N371/27*100</f>
        <v>100</v>
      </c>
      <c r="P371" s="1">
        <v>21</v>
      </c>
      <c r="Q371" s="21">
        <f>P371/(34-13)*100</f>
        <v>100</v>
      </c>
      <c r="R371" s="1">
        <v>20</v>
      </c>
      <c r="S371" s="21">
        <f>R371/(34-14)*100</f>
        <v>100</v>
      </c>
      <c r="T371" s="1">
        <v>26</v>
      </c>
      <c r="U371" s="21">
        <f t="shared" ref="U371:U388" si="286">T371/26*100</f>
        <v>100</v>
      </c>
      <c r="V371" s="1">
        <v>29</v>
      </c>
      <c r="W371" s="21">
        <f>V371/(33-4)*100</f>
        <v>100</v>
      </c>
      <c r="X371" s="1">
        <v>26</v>
      </c>
      <c r="Y371" s="21">
        <f>X371/(27-1)*100</f>
        <v>100</v>
      </c>
      <c r="Z371" s="21">
        <v>3</v>
      </c>
      <c r="AA371" s="21">
        <f>Z371/(34-31)*100</f>
        <v>100</v>
      </c>
      <c r="AB371" s="21">
        <v>35</v>
      </c>
      <c r="AC371" s="21">
        <f t="shared" ref="AC371:AC388" si="287">AB371/35*100</f>
        <v>100</v>
      </c>
      <c r="AD371" s="21">
        <v>24</v>
      </c>
      <c r="AE371" s="21">
        <f t="shared" ref="AE371:AE386" si="288">AD371/27*100</f>
        <v>88.888888888888886</v>
      </c>
      <c r="AF371" s="21">
        <v>35</v>
      </c>
      <c r="AG371" s="21">
        <f t="shared" si="283"/>
        <v>100</v>
      </c>
      <c r="AH371" s="21">
        <v>3</v>
      </c>
      <c r="AI371" s="21">
        <f>AH371/(25-22)*100</f>
        <v>100</v>
      </c>
      <c r="AJ371" s="21"/>
      <c r="AK371" s="21"/>
      <c r="AL371" s="21"/>
      <c r="AM371" s="21"/>
      <c r="AN371" s="21"/>
      <c r="AO371" s="21"/>
      <c r="AP371" s="21"/>
      <c r="AQ371" s="21"/>
      <c r="AR371" s="21"/>
      <c r="AS371" s="26"/>
      <c r="AT371" s="21">
        <f t="shared" si="285"/>
        <v>99.305555555555557</v>
      </c>
      <c r="AU371" s="143"/>
      <c r="AV371" s="22"/>
      <c r="AW371" s="49"/>
      <c r="AX371" s="14"/>
      <c r="BA371" s="15"/>
      <c r="BC371" s="37"/>
    </row>
    <row r="372" spans="1:55" s="16" customFormat="1" ht="16.5" customHeight="1" x14ac:dyDescent="0.2">
      <c r="A372" s="50">
        <v>3</v>
      </c>
      <c r="B372" s="71">
        <v>18103023</v>
      </c>
      <c r="C372" s="69" t="s">
        <v>358</v>
      </c>
      <c r="D372" s="1">
        <v>33</v>
      </c>
      <c r="E372" s="1">
        <f>D372/33*100</f>
        <v>100</v>
      </c>
      <c r="F372" s="1">
        <v>33</v>
      </c>
      <c r="G372" s="21">
        <f t="shared" si="277"/>
        <v>100</v>
      </c>
      <c r="H372" s="1">
        <v>26</v>
      </c>
      <c r="I372" s="21">
        <f t="shared" si="278"/>
        <v>100</v>
      </c>
      <c r="J372" s="1">
        <v>32</v>
      </c>
      <c r="K372" s="21">
        <f>J372/34*100</f>
        <v>94.117647058823522</v>
      </c>
      <c r="L372" s="1">
        <v>18</v>
      </c>
      <c r="M372" s="21">
        <f>L372/(29-11)*100</f>
        <v>100</v>
      </c>
      <c r="N372" s="1">
        <v>9</v>
      </c>
      <c r="O372" s="21">
        <f>N372/(27-18)*100</f>
        <v>100</v>
      </c>
      <c r="P372" s="1">
        <v>34</v>
      </c>
      <c r="Q372" s="21">
        <f t="shared" si="279"/>
        <v>100</v>
      </c>
      <c r="R372" s="1">
        <v>32</v>
      </c>
      <c r="S372" s="21">
        <f t="shared" si="280"/>
        <v>94.117647058823522</v>
      </c>
      <c r="T372" s="1">
        <v>26</v>
      </c>
      <c r="U372" s="21">
        <f t="shared" si="286"/>
        <v>100</v>
      </c>
      <c r="V372" s="1">
        <v>16</v>
      </c>
      <c r="W372" s="21">
        <f>V372/(33-15)*100</f>
        <v>88.888888888888886</v>
      </c>
      <c r="X372" s="1">
        <v>16</v>
      </c>
      <c r="Y372" s="21">
        <f>X372/(27-11)*100</f>
        <v>100</v>
      </c>
      <c r="Z372" s="21">
        <v>35</v>
      </c>
      <c r="AA372" s="21">
        <f t="shared" ref="AA372:AA374" si="289">Z372/35*100</f>
        <v>100</v>
      </c>
      <c r="AB372" s="21">
        <v>35</v>
      </c>
      <c r="AC372" s="21">
        <f t="shared" si="287"/>
        <v>100</v>
      </c>
      <c r="AD372" s="21">
        <v>7</v>
      </c>
      <c r="AE372" s="21">
        <f t="shared" si="288"/>
        <v>25.925925925925924</v>
      </c>
      <c r="AF372" s="21">
        <v>20</v>
      </c>
      <c r="AG372" s="21">
        <f>AF372/(35-14)*100</f>
        <v>95.238095238095227</v>
      </c>
      <c r="AH372" s="21">
        <v>25</v>
      </c>
      <c r="AI372" s="21">
        <f t="shared" si="284"/>
        <v>100</v>
      </c>
      <c r="AJ372" s="21"/>
      <c r="AK372" s="21"/>
      <c r="AL372" s="21"/>
      <c r="AM372" s="21"/>
      <c r="AN372" s="21"/>
      <c r="AO372" s="21"/>
      <c r="AP372" s="21"/>
      <c r="AQ372" s="21"/>
      <c r="AR372" s="21"/>
      <c r="AS372" s="26"/>
      <c r="AT372" s="21">
        <f t="shared" si="285"/>
        <v>93.643012760659815</v>
      </c>
      <c r="AU372" s="143"/>
      <c r="AV372" s="22"/>
      <c r="AW372" s="49"/>
      <c r="AX372" s="14"/>
      <c r="BA372" s="15"/>
      <c r="BC372" s="37"/>
    </row>
    <row r="373" spans="1:55" s="16" customFormat="1" ht="16.5" customHeight="1" x14ac:dyDescent="0.2">
      <c r="A373" s="50">
        <v>4</v>
      </c>
      <c r="B373" s="71">
        <v>18102074</v>
      </c>
      <c r="C373" s="95" t="s">
        <v>460</v>
      </c>
      <c r="D373" s="84"/>
      <c r="E373" s="84"/>
      <c r="F373" s="1" t="s">
        <v>456</v>
      </c>
      <c r="G373" s="21"/>
      <c r="H373" s="1">
        <v>13</v>
      </c>
      <c r="I373" s="21">
        <f>H373/(26-13)*100</f>
        <v>100</v>
      </c>
      <c r="J373" s="1">
        <v>34</v>
      </c>
      <c r="K373" s="21">
        <f>J373/(34)*100</f>
        <v>100</v>
      </c>
      <c r="L373" s="1">
        <f>25+2</f>
        <v>27</v>
      </c>
      <c r="M373" s="21">
        <f>L373/(29-2)*100</f>
        <v>100</v>
      </c>
      <c r="N373" s="93">
        <v>24</v>
      </c>
      <c r="O373" s="94">
        <f>N373/(27-3)*100</f>
        <v>100</v>
      </c>
      <c r="P373" s="93">
        <v>31</v>
      </c>
      <c r="Q373" s="94">
        <f>P373/(34-2)*100</f>
        <v>96.875</v>
      </c>
      <c r="R373" s="1">
        <v>34</v>
      </c>
      <c r="S373" s="21">
        <f t="shared" si="280"/>
        <v>100</v>
      </c>
      <c r="T373" s="1">
        <v>10</v>
      </c>
      <c r="U373" s="21">
        <f>T373/(26-16)*100</f>
        <v>100</v>
      </c>
      <c r="V373" s="93">
        <v>6</v>
      </c>
      <c r="W373" s="94">
        <f>V373/(33-26)*100</f>
        <v>85.714285714285708</v>
      </c>
      <c r="X373" s="1">
        <v>26</v>
      </c>
      <c r="Y373" s="21">
        <f>X373/(27-1)*100</f>
        <v>100</v>
      </c>
      <c r="Z373" s="21">
        <v>35</v>
      </c>
      <c r="AA373" s="21">
        <f t="shared" si="289"/>
        <v>100</v>
      </c>
      <c r="AB373" s="21">
        <v>16</v>
      </c>
      <c r="AC373" s="21">
        <f>AB373/35*100</f>
        <v>45.714285714285715</v>
      </c>
      <c r="AD373" s="21">
        <v>9</v>
      </c>
      <c r="AE373" s="21">
        <f>AD373/(27-14)*100</f>
        <v>69.230769230769226</v>
      </c>
      <c r="AF373" s="21">
        <v>35</v>
      </c>
      <c r="AG373" s="21">
        <f t="shared" si="283"/>
        <v>100</v>
      </c>
      <c r="AH373" s="21">
        <v>25</v>
      </c>
      <c r="AI373" s="21">
        <f t="shared" si="284"/>
        <v>100</v>
      </c>
      <c r="AJ373" s="21"/>
      <c r="AK373" s="21"/>
      <c r="AL373" s="21"/>
      <c r="AM373" s="21"/>
      <c r="AN373" s="21"/>
      <c r="AO373" s="21"/>
      <c r="AP373" s="21"/>
      <c r="AQ373" s="21"/>
      <c r="AR373" s="21"/>
      <c r="AS373" s="155"/>
      <c r="AT373" s="21">
        <f t="shared" si="285"/>
        <v>92.68102433281004</v>
      </c>
      <c r="AU373" s="143"/>
      <c r="AV373" s="22"/>
      <c r="AW373" s="49"/>
      <c r="AX373" s="14"/>
      <c r="BA373" s="15"/>
      <c r="BC373" s="37"/>
    </row>
    <row r="374" spans="1:55" s="16" customFormat="1" ht="16.5" customHeight="1" x14ac:dyDescent="0.2">
      <c r="A374" s="50">
        <v>5</v>
      </c>
      <c r="B374" s="71">
        <v>18102048</v>
      </c>
      <c r="C374" s="69" t="s">
        <v>359</v>
      </c>
      <c r="D374" s="1">
        <v>33</v>
      </c>
      <c r="E374" s="1">
        <f>D374/33*100</f>
        <v>100</v>
      </c>
      <c r="F374" s="1">
        <v>9</v>
      </c>
      <c r="G374" s="21">
        <f>F374/(33-24)*100</f>
        <v>100</v>
      </c>
      <c r="H374" s="1">
        <v>26</v>
      </c>
      <c r="I374" s="21">
        <f t="shared" si="278"/>
        <v>100</v>
      </c>
      <c r="J374" s="1">
        <v>34</v>
      </c>
      <c r="K374" s="21">
        <f>J374/34*100</f>
        <v>100</v>
      </c>
      <c r="L374" s="1">
        <v>20</v>
      </c>
      <c r="M374" s="21">
        <f>L374/(29-8)*100</f>
        <v>95.238095238095227</v>
      </c>
      <c r="N374" s="1">
        <v>5</v>
      </c>
      <c r="O374" s="21">
        <f>N374/(27-22)*100</f>
        <v>100</v>
      </c>
      <c r="P374" s="1">
        <v>33</v>
      </c>
      <c r="Q374" s="21">
        <f t="shared" si="279"/>
        <v>97.058823529411768</v>
      </c>
      <c r="R374" s="1">
        <v>34</v>
      </c>
      <c r="S374" s="21">
        <f t="shared" si="280"/>
        <v>100</v>
      </c>
      <c r="T374" s="1">
        <v>17</v>
      </c>
      <c r="U374" s="21">
        <f>T374/(26-3)*100</f>
        <v>73.91304347826086</v>
      </c>
      <c r="V374" s="1" t="s">
        <v>456</v>
      </c>
      <c r="W374" s="21"/>
      <c r="X374" s="1">
        <v>19</v>
      </c>
      <c r="Y374" s="21">
        <f t="shared" si="282"/>
        <v>70.370370370370367</v>
      </c>
      <c r="Z374" s="21">
        <v>35</v>
      </c>
      <c r="AA374" s="21">
        <f t="shared" si="289"/>
        <v>100</v>
      </c>
      <c r="AB374" s="21">
        <v>22</v>
      </c>
      <c r="AC374" s="21">
        <f>AB374/(35-13)*100</f>
        <v>100</v>
      </c>
      <c r="AD374" s="21" t="s">
        <v>456</v>
      </c>
      <c r="AE374" s="21"/>
      <c r="AF374" s="21">
        <v>35</v>
      </c>
      <c r="AG374" s="21">
        <f t="shared" si="283"/>
        <v>100</v>
      </c>
      <c r="AH374" s="21">
        <v>25</v>
      </c>
      <c r="AI374" s="21">
        <f t="shared" si="284"/>
        <v>100</v>
      </c>
      <c r="AJ374" s="21"/>
      <c r="AK374" s="21"/>
      <c r="AL374" s="21"/>
      <c r="AM374" s="21"/>
      <c r="AN374" s="21"/>
      <c r="AO374" s="21"/>
      <c r="AP374" s="21"/>
      <c r="AQ374" s="21"/>
      <c r="AR374" s="21"/>
      <c r="AS374" s="26"/>
      <c r="AT374" s="21">
        <f t="shared" si="285"/>
        <v>95.470023758295582</v>
      </c>
      <c r="AU374" s="143"/>
      <c r="AV374" s="22"/>
      <c r="AW374" s="49"/>
      <c r="AX374" s="14"/>
      <c r="BA374" s="15"/>
      <c r="BC374" s="37"/>
    </row>
    <row r="375" spans="1:55" s="16" customFormat="1" ht="16.5" customHeight="1" x14ac:dyDescent="0.2">
      <c r="A375" s="50">
        <v>6</v>
      </c>
      <c r="B375" s="71">
        <v>18101066</v>
      </c>
      <c r="C375" s="69" t="s">
        <v>360</v>
      </c>
      <c r="D375" s="1">
        <v>33</v>
      </c>
      <c r="E375" s="1">
        <f>D375/33*100</f>
        <v>100</v>
      </c>
      <c r="F375" s="1">
        <v>33</v>
      </c>
      <c r="G375" s="21">
        <f t="shared" si="277"/>
        <v>100</v>
      </c>
      <c r="H375" s="1">
        <v>26</v>
      </c>
      <c r="I375" s="21">
        <f t="shared" si="278"/>
        <v>100</v>
      </c>
      <c r="J375" s="1">
        <v>26</v>
      </c>
      <c r="K375" s="21">
        <f>J375/(34-8)*100</f>
        <v>100</v>
      </c>
      <c r="L375" s="1">
        <v>13</v>
      </c>
      <c r="M375" s="21">
        <f>L375/(29-16)*100</f>
        <v>100</v>
      </c>
      <c r="N375" s="1">
        <v>27</v>
      </c>
      <c r="O375" s="21">
        <f>N375/27*100</f>
        <v>100</v>
      </c>
      <c r="P375" s="1">
        <v>32</v>
      </c>
      <c r="Q375" s="21">
        <f t="shared" si="279"/>
        <v>94.117647058823522</v>
      </c>
      <c r="R375" s="1">
        <v>28</v>
      </c>
      <c r="S375" s="21">
        <f>R375/(34-5)*100</f>
        <v>96.551724137931032</v>
      </c>
      <c r="T375" s="1">
        <v>16</v>
      </c>
      <c r="U375" s="21">
        <f>T375/(26-10)*100</f>
        <v>100</v>
      </c>
      <c r="V375" s="1">
        <v>32</v>
      </c>
      <c r="W375" s="21">
        <f t="shared" si="281"/>
        <v>96.969696969696969</v>
      </c>
      <c r="X375" s="1">
        <v>27</v>
      </c>
      <c r="Y375" s="21">
        <f t="shared" si="282"/>
        <v>100</v>
      </c>
      <c r="Z375" s="21">
        <v>11</v>
      </c>
      <c r="AA375" s="21">
        <f>Z375/(34-22)*100</f>
        <v>91.666666666666657</v>
      </c>
      <c r="AB375" s="21">
        <v>22</v>
      </c>
      <c r="AC375" s="21">
        <f>AB375/(35-13)*100</f>
        <v>100</v>
      </c>
      <c r="AD375" s="21">
        <v>23</v>
      </c>
      <c r="AE375" s="21">
        <f>AD375/(27-2)*100</f>
        <v>92</v>
      </c>
      <c r="AF375" s="21">
        <v>31</v>
      </c>
      <c r="AG375" s="21">
        <f t="shared" si="283"/>
        <v>88.571428571428569</v>
      </c>
      <c r="AH375" s="21">
        <v>5</v>
      </c>
      <c r="AI375" s="21">
        <f>AH375/(25-20)*100</f>
        <v>100</v>
      </c>
      <c r="AJ375" s="21"/>
      <c r="AK375" s="21"/>
      <c r="AL375" s="21"/>
      <c r="AM375" s="21"/>
      <c r="AN375" s="21"/>
      <c r="AO375" s="21"/>
      <c r="AP375" s="21"/>
      <c r="AQ375" s="21"/>
      <c r="AR375" s="21"/>
      <c r="AS375" s="26"/>
      <c r="AT375" s="21">
        <f t="shared" si="285"/>
        <v>97.492322712784173</v>
      </c>
      <c r="AU375" s="143"/>
      <c r="AV375" s="22"/>
      <c r="AW375" s="49"/>
      <c r="AX375" s="14"/>
      <c r="BA375" s="15"/>
      <c r="BC375" s="37"/>
    </row>
    <row r="376" spans="1:55" s="16" customFormat="1" ht="16.5" customHeight="1" x14ac:dyDescent="0.2">
      <c r="A376" s="50">
        <v>7</v>
      </c>
      <c r="B376" s="36">
        <v>18104019</v>
      </c>
      <c r="C376" s="19" t="s">
        <v>361</v>
      </c>
      <c r="D376" s="1">
        <v>23</v>
      </c>
      <c r="E376" s="1">
        <f>D376/(33-10)*100</f>
        <v>100</v>
      </c>
      <c r="F376" s="1">
        <v>6</v>
      </c>
      <c r="G376" s="21">
        <f>F376/(33-27)*100</f>
        <v>100</v>
      </c>
      <c r="H376" s="1">
        <v>26</v>
      </c>
      <c r="I376" s="21">
        <f t="shared" si="278"/>
        <v>100</v>
      </c>
      <c r="J376" s="1">
        <v>34</v>
      </c>
      <c r="K376" s="21">
        <f>J376/34*100</f>
        <v>100</v>
      </c>
      <c r="L376" s="1">
        <v>29</v>
      </c>
      <c r="M376" s="21">
        <f>L376/29*100</f>
        <v>100</v>
      </c>
      <c r="N376" s="1">
        <v>27</v>
      </c>
      <c r="O376" s="21">
        <f>N376/27*100</f>
        <v>100</v>
      </c>
      <c r="P376" s="1">
        <v>34</v>
      </c>
      <c r="Q376" s="21">
        <f t="shared" si="279"/>
        <v>100</v>
      </c>
      <c r="R376" s="1">
        <v>25</v>
      </c>
      <c r="S376" s="21">
        <f>R376/(34-9)*100</f>
        <v>100</v>
      </c>
      <c r="T376" s="1">
        <v>13</v>
      </c>
      <c r="U376" s="21">
        <f>T376/(26-13)*100</f>
        <v>100</v>
      </c>
      <c r="V376" s="1">
        <v>33</v>
      </c>
      <c r="W376" s="21">
        <f t="shared" si="281"/>
        <v>100</v>
      </c>
      <c r="X376" s="1">
        <v>27</v>
      </c>
      <c r="Y376" s="21">
        <f t="shared" si="282"/>
        <v>100</v>
      </c>
      <c r="Z376" s="21">
        <v>34</v>
      </c>
      <c r="AA376" s="21">
        <f t="shared" ref="AA376:AA388" si="290">Z376/34*100</f>
        <v>100</v>
      </c>
      <c r="AB376" s="21">
        <v>34</v>
      </c>
      <c r="AC376" s="21">
        <f t="shared" si="287"/>
        <v>97.142857142857139</v>
      </c>
      <c r="AD376" s="21">
        <v>20</v>
      </c>
      <c r="AE376" s="21">
        <f>AD376/(27-7)*100</f>
        <v>100</v>
      </c>
      <c r="AF376" s="21">
        <v>10</v>
      </c>
      <c r="AG376" s="21">
        <f>AF376/(35-23)*100</f>
        <v>83.333333333333343</v>
      </c>
      <c r="AH376" s="21">
        <v>25</v>
      </c>
      <c r="AI376" s="21">
        <f t="shared" si="284"/>
        <v>100</v>
      </c>
      <c r="AJ376" s="21"/>
      <c r="AK376" s="21"/>
      <c r="AL376" s="21"/>
      <c r="AM376" s="21"/>
      <c r="AN376" s="21"/>
      <c r="AO376" s="21"/>
      <c r="AP376" s="21"/>
      <c r="AQ376" s="21"/>
      <c r="AR376" s="21"/>
      <c r="AS376" s="26"/>
      <c r="AT376" s="21">
        <f t="shared" si="285"/>
        <v>98.779761904761898</v>
      </c>
      <c r="AU376" s="143"/>
      <c r="AV376" s="22"/>
      <c r="AW376" s="49"/>
      <c r="AX376" s="14"/>
      <c r="BA376" s="15"/>
      <c r="BC376" s="37"/>
    </row>
    <row r="377" spans="1:55" s="16" customFormat="1" ht="16.5" customHeight="1" x14ac:dyDescent="0.2">
      <c r="A377" s="50">
        <v>8</v>
      </c>
      <c r="B377" s="71">
        <v>18101182</v>
      </c>
      <c r="C377" s="19" t="s">
        <v>362</v>
      </c>
      <c r="D377" s="1">
        <v>14</v>
      </c>
      <c r="E377" s="1">
        <f>D377/(33-19)*100</f>
        <v>100</v>
      </c>
      <c r="F377" s="1">
        <v>30</v>
      </c>
      <c r="G377" s="21">
        <f t="shared" si="277"/>
        <v>90.909090909090907</v>
      </c>
      <c r="H377" s="1">
        <v>23</v>
      </c>
      <c r="I377" s="21">
        <f t="shared" si="278"/>
        <v>88.461538461538453</v>
      </c>
      <c r="J377" s="1">
        <v>13</v>
      </c>
      <c r="K377" s="21">
        <f>J377/(34-19)*100</f>
        <v>86.666666666666671</v>
      </c>
      <c r="L377" s="1" t="s">
        <v>456</v>
      </c>
      <c r="M377" s="21"/>
      <c r="N377" s="1">
        <v>19</v>
      </c>
      <c r="O377" s="21">
        <f>N377/(27-1)*100</f>
        <v>73.076923076923066</v>
      </c>
      <c r="P377" s="1">
        <v>27</v>
      </c>
      <c r="Q377" s="21">
        <f t="shared" si="279"/>
        <v>79.411764705882348</v>
      </c>
      <c r="R377" s="1">
        <v>27</v>
      </c>
      <c r="S377" s="21">
        <f t="shared" si="280"/>
        <v>79.411764705882348</v>
      </c>
      <c r="T377" s="1">
        <v>5</v>
      </c>
      <c r="U377" s="21">
        <f>T377/(26-19)*100</f>
        <v>71.428571428571431</v>
      </c>
      <c r="V377" s="1">
        <v>2</v>
      </c>
      <c r="W377" s="21">
        <f>V377/(33-25)*100</f>
        <v>25</v>
      </c>
      <c r="X377" s="1">
        <v>15</v>
      </c>
      <c r="Y377" s="21">
        <f t="shared" si="282"/>
        <v>55.555555555555557</v>
      </c>
      <c r="Z377" s="21">
        <v>25</v>
      </c>
      <c r="AA377" s="21">
        <f t="shared" si="290"/>
        <v>73.529411764705884</v>
      </c>
      <c r="AB377" s="21">
        <v>25</v>
      </c>
      <c r="AC377" s="21">
        <f t="shared" si="287"/>
        <v>71.428571428571431</v>
      </c>
      <c r="AD377" s="21">
        <v>10</v>
      </c>
      <c r="AE377" s="21">
        <f>AD377/(27-14)*100</f>
        <v>76.923076923076934</v>
      </c>
      <c r="AF377" s="21" t="s">
        <v>456</v>
      </c>
      <c r="AG377" s="21"/>
      <c r="AH377" s="21">
        <v>22</v>
      </c>
      <c r="AI377" s="21">
        <f>AH377/(25-3)*100</f>
        <v>100</v>
      </c>
      <c r="AJ377" s="21"/>
      <c r="AK377" s="21"/>
      <c r="AL377" s="21"/>
      <c r="AM377" s="21"/>
      <c r="AN377" s="21"/>
      <c r="AO377" s="21"/>
      <c r="AP377" s="21"/>
      <c r="AQ377" s="21"/>
      <c r="AR377" s="21"/>
      <c r="AS377" s="26"/>
      <c r="AT377" s="21">
        <f t="shared" si="285"/>
        <v>76.557352544747502</v>
      </c>
      <c r="AU377" s="143"/>
      <c r="AV377" s="22"/>
      <c r="AW377" s="49"/>
      <c r="AX377" s="14"/>
      <c r="BA377" s="15"/>
      <c r="BC377" s="37"/>
    </row>
    <row r="378" spans="1:55" s="16" customFormat="1" ht="16.5" customHeight="1" x14ac:dyDescent="0.2">
      <c r="A378" s="50">
        <v>9</v>
      </c>
      <c r="B378" s="71">
        <v>18103059</v>
      </c>
      <c r="C378" s="69" t="s">
        <v>363</v>
      </c>
      <c r="D378" s="1">
        <v>33</v>
      </c>
      <c r="E378" s="1">
        <f>D378/33*100</f>
        <v>100</v>
      </c>
      <c r="F378" s="1" t="s">
        <v>456</v>
      </c>
      <c r="G378" s="21"/>
      <c r="H378" s="119"/>
      <c r="I378" s="120"/>
      <c r="J378" s="1">
        <f>28+1</f>
        <v>29</v>
      </c>
      <c r="K378" s="21">
        <f>J378/34*100</f>
        <v>85.294117647058826</v>
      </c>
      <c r="L378" s="1">
        <f>3+2</f>
        <v>5</v>
      </c>
      <c r="M378" s="21">
        <f>L378/(29-20)*100</f>
        <v>55.555555555555557</v>
      </c>
      <c r="N378" s="93">
        <v>8</v>
      </c>
      <c r="O378" s="94">
        <f>N378/(27-17)*100</f>
        <v>80</v>
      </c>
      <c r="P378" s="93">
        <v>18</v>
      </c>
      <c r="Q378" s="94">
        <f t="shared" si="279"/>
        <v>52.941176470588239</v>
      </c>
      <c r="R378" s="1" t="s">
        <v>456</v>
      </c>
      <c r="S378" s="21"/>
      <c r="T378" s="1">
        <v>11</v>
      </c>
      <c r="U378" s="21">
        <f>T378/(26-3)*100</f>
        <v>47.826086956521742</v>
      </c>
      <c r="V378" s="93">
        <v>25</v>
      </c>
      <c r="W378" s="94">
        <f t="shared" si="281"/>
        <v>75.757575757575751</v>
      </c>
      <c r="X378" s="1">
        <v>7</v>
      </c>
      <c r="Y378" s="21">
        <f>X378/(27-20)*100</f>
        <v>100</v>
      </c>
      <c r="Z378" s="21">
        <v>2</v>
      </c>
      <c r="AA378" s="21">
        <f>Z378/(34-32)*100</f>
        <v>100</v>
      </c>
      <c r="AB378" s="21">
        <v>28</v>
      </c>
      <c r="AC378" s="21">
        <f t="shared" si="287"/>
        <v>80</v>
      </c>
      <c r="AD378" s="21">
        <v>20</v>
      </c>
      <c r="AE378" s="21">
        <f t="shared" si="288"/>
        <v>74.074074074074076</v>
      </c>
      <c r="AF378" s="21">
        <v>19</v>
      </c>
      <c r="AG378" s="21">
        <f t="shared" si="283"/>
        <v>54.285714285714285</v>
      </c>
      <c r="AH378" s="21">
        <v>11</v>
      </c>
      <c r="AI378" s="21">
        <f>AH378/(25-14)*100</f>
        <v>100</v>
      </c>
      <c r="AJ378" s="21"/>
      <c r="AK378" s="21"/>
      <c r="AL378" s="21"/>
      <c r="AM378" s="21"/>
      <c r="AN378" s="21"/>
      <c r="AO378" s="21"/>
      <c r="AP378" s="21"/>
      <c r="AQ378" s="21"/>
      <c r="AR378" s="21"/>
      <c r="AS378" s="26"/>
      <c r="AT378" s="21">
        <f t="shared" si="285"/>
        <v>77.364176980545267</v>
      </c>
      <c r="AU378" s="143"/>
      <c r="AV378" s="22"/>
      <c r="AW378" s="49"/>
      <c r="AX378" s="14"/>
      <c r="BA378" s="15"/>
      <c r="BC378" s="37"/>
    </row>
    <row r="379" spans="1:55" s="16" customFormat="1" ht="16.5" customHeight="1" x14ac:dyDescent="0.2">
      <c r="A379" s="50">
        <v>10</v>
      </c>
      <c r="B379" s="71">
        <v>18103028</v>
      </c>
      <c r="C379" s="69" t="s">
        <v>364</v>
      </c>
      <c r="D379" s="1">
        <v>12</v>
      </c>
      <c r="E379" s="1">
        <f>D379/(33-21)*100</f>
        <v>100</v>
      </c>
      <c r="F379" s="1">
        <v>33</v>
      </c>
      <c r="G379" s="21">
        <f t="shared" si="277"/>
        <v>100</v>
      </c>
      <c r="H379" s="1">
        <v>22</v>
      </c>
      <c r="I379" s="21">
        <f t="shared" si="278"/>
        <v>84.615384615384613</v>
      </c>
      <c r="J379" s="1">
        <v>30</v>
      </c>
      <c r="K379" s="21">
        <f>J379/34*100</f>
        <v>88.235294117647058</v>
      </c>
      <c r="L379" s="1">
        <v>10</v>
      </c>
      <c r="M379" s="21">
        <f>L379/(29-15)*100</f>
        <v>71.428571428571431</v>
      </c>
      <c r="N379" s="1">
        <v>8</v>
      </c>
      <c r="O379" s="21">
        <f>N379/(27-18)*100</f>
        <v>88.888888888888886</v>
      </c>
      <c r="P379" s="1">
        <v>23</v>
      </c>
      <c r="Q379" s="21">
        <f t="shared" si="279"/>
        <v>67.64705882352942</v>
      </c>
      <c r="R379" s="1">
        <v>21</v>
      </c>
      <c r="S379" s="21">
        <f t="shared" si="280"/>
        <v>61.764705882352942</v>
      </c>
      <c r="T379" s="1">
        <v>12</v>
      </c>
      <c r="U379" s="21">
        <f>T379/(26-5)*100</f>
        <v>57.142857142857139</v>
      </c>
      <c r="V379" s="1" t="s">
        <v>456</v>
      </c>
      <c r="W379" s="21"/>
      <c r="X379" s="1" t="s">
        <v>456</v>
      </c>
      <c r="Y379" s="21"/>
      <c r="Z379" s="21" t="s">
        <v>452</v>
      </c>
      <c r="AA379" s="21"/>
      <c r="AB379" s="21">
        <v>12</v>
      </c>
      <c r="AC379" s="21">
        <f>AB379/(35-17)*100</f>
        <v>66.666666666666657</v>
      </c>
      <c r="AD379" s="21" t="s">
        <v>456</v>
      </c>
      <c r="AE379" s="21"/>
      <c r="AF379" s="21">
        <f>23+2</f>
        <v>25</v>
      </c>
      <c r="AG379" s="21">
        <f>AF379/(35-7)*100</f>
        <v>89.285714285714292</v>
      </c>
      <c r="AH379" s="21">
        <v>25</v>
      </c>
      <c r="AI379" s="21">
        <f t="shared" si="284"/>
        <v>100</v>
      </c>
      <c r="AJ379" s="21"/>
      <c r="AK379" s="21"/>
      <c r="AL379" s="21"/>
      <c r="AM379" s="21"/>
      <c r="AN379" s="21"/>
      <c r="AO379" s="21"/>
      <c r="AP379" s="21"/>
      <c r="AQ379" s="21"/>
      <c r="AR379" s="21"/>
      <c r="AS379" s="26"/>
      <c r="AT379" s="21">
        <f t="shared" si="285"/>
        <v>81.306261820967705</v>
      </c>
      <c r="AU379" s="143"/>
      <c r="AV379" s="22"/>
      <c r="AW379" s="49"/>
      <c r="AX379" s="14"/>
      <c r="BA379" s="15"/>
      <c r="BC379" s="37"/>
    </row>
    <row r="380" spans="1:55" s="16" customFormat="1" ht="16.5" customHeight="1" x14ac:dyDescent="0.2">
      <c r="A380" s="50">
        <v>11</v>
      </c>
      <c r="B380" s="71">
        <v>18101078</v>
      </c>
      <c r="C380" s="69" t="s">
        <v>365</v>
      </c>
      <c r="D380" s="1">
        <v>31</v>
      </c>
      <c r="E380" s="1">
        <f>D380/(33-2)*100</f>
        <v>100</v>
      </c>
      <c r="F380" s="1">
        <f>31+2</f>
        <v>33</v>
      </c>
      <c r="G380" s="21">
        <f t="shared" si="277"/>
        <v>100</v>
      </c>
      <c r="H380" s="1">
        <v>26</v>
      </c>
      <c r="I380" s="21">
        <f t="shared" si="278"/>
        <v>100</v>
      </c>
      <c r="J380" s="1">
        <v>34</v>
      </c>
      <c r="K380" s="21">
        <f>J380/34*100</f>
        <v>100</v>
      </c>
      <c r="L380" s="1">
        <v>4</v>
      </c>
      <c r="M380" s="21">
        <f>L380/(29-25)*100</f>
        <v>100</v>
      </c>
      <c r="N380" s="1">
        <v>18</v>
      </c>
      <c r="O380" s="21">
        <f>N380/(27-7)*100</f>
        <v>90</v>
      </c>
      <c r="P380" s="1">
        <v>34</v>
      </c>
      <c r="Q380" s="21">
        <f t="shared" si="279"/>
        <v>100</v>
      </c>
      <c r="R380" s="1">
        <v>34</v>
      </c>
      <c r="S380" s="21">
        <f t="shared" si="280"/>
        <v>100</v>
      </c>
      <c r="T380" s="1">
        <v>24</v>
      </c>
      <c r="U380" s="21">
        <f t="shared" si="286"/>
        <v>92.307692307692307</v>
      </c>
      <c r="V380" s="1">
        <v>31</v>
      </c>
      <c r="W380" s="21">
        <f>V380/(33-2)*100</f>
        <v>100</v>
      </c>
      <c r="X380" s="1">
        <v>3</v>
      </c>
      <c r="Y380" s="21">
        <f>X380/(27-24)*100</f>
        <v>100</v>
      </c>
      <c r="Z380" s="21">
        <v>35</v>
      </c>
      <c r="AA380" s="21">
        <f>Z380/35*100</f>
        <v>100</v>
      </c>
      <c r="AB380" s="21">
        <v>35</v>
      </c>
      <c r="AC380" s="21">
        <f>AB380/35*100</f>
        <v>100</v>
      </c>
      <c r="AD380" s="21">
        <v>19</v>
      </c>
      <c r="AE380" s="21">
        <f>AD380/(27-2)*100</f>
        <v>76</v>
      </c>
      <c r="AF380" s="21">
        <v>35</v>
      </c>
      <c r="AG380" s="21">
        <f t="shared" si="283"/>
        <v>100</v>
      </c>
      <c r="AH380" s="21" t="s">
        <v>456</v>
      </c>
      <c r="AI380" s="21"/>
      <c r="AJ380" s="21"/>
      <c r="AK380" s="21"/>
      <c r="AL380" s="21"/>
      <c r="AM380" s="21"/>
      <c r="AN380" s="21"/>
      <c r="AO380" s="21"/>
      <c r="AP380" s="21"/>
      <c r="AQ380" s="21"/>
      <c r="AR380" s="21"/>
      <c r="AS380" s="26"/>
      <c r="AT380" s="21">
        <f t="shared" si="285"/>
        <v>97.220512820512823</v>
      </c>
      <c r="AU380" s="143"/>
      <c r="AV380" s="22"/>
      <c r="AW380" s="49"/>
      <c r="AX380" s="14"/>
      <c r="BA380" s="15"/>
      <c r="BC380" s="37"/>
    </row>
    <row r="381" spans="1:55" s="16" customFormat="1" ht="16.5" customHeight="1" x14ac:dyDescent="0.2">
      <c r="A381" s="50">
        <v>12</v>
      </c>
      <c r="B381" s="71">
        <v>18103006</v>
      </c>
      <c r="C381" s="19" t="s">
        <v>366</v>
      </c>
      <c r="D381" s="1">
        <v>33</v>
      </c>
      <c r="E381" s="1">
        <f>D381/33*100</f>
        <v>100</v>
      </c>
      <c r="F381" s="1">
        <f>30+3</f>
        <v>33</v>
      </c>
      <c r="G381" s="21">
        <f t="shared" si="277"/>
        <v>100</v>
      </c>
      <c r="H381" s="1">
        <v>25</v>
      </c>
      <c r="I381" s="21">
        <f t="shared" si="278"/>
        <v>96.15384615384616</v>
      </c>
      <c r="J381" s="1">
        <v>34</v>
      </c>
      <c r="K381" s="21">
        <f>J381/34*100</f>
        <v>100</v>
      </c>
      <c r="L381" s="1">
        <v>23</v>
      </c>
      <c r="M381" s="21">
        <f>L381/(29-6)*100</f>
        <v>100</v>
      </c>
      <c r="N381" s="1" t="s">
        <v>456</v>
      </c>
      <c r="O381" s="21"/>
      <c r="P381" s="1">
        <v>31</v>
      </c>
      <c r="Q381" s="21">
        <f>P381/(34-3)*100</f>
        <v>100</v>
      </c>
      <c r="R381" s="1">
        <v>34</v>
      </c>
      <c r="S381" s="21">
        <f t="shared" si="280"/>
        <v>100</v>
      </c>
      <c r="T381" s="1">
        <v>24</v>
      </c>
      <c r="U381" s="21">
        <f t="shared" si="286"/>
        <v>92.307692307692307</v>
      </c>
      <c r="V381" s="1">
        <v>33</v>
      </c>
      <c r="W381" s="21">
        <f t="shared" si="281"/>
        <v>100</v>
      </c>
      <c r="X381" s="1">
        <v>9</v>
      </c>
      <c r="Y381" s="21">
        <f>X381/(27-17)*100</f>
        <v>90</v>
      </c>
      <c r="Z381" s="21">
        <v>12</v>
      </c>
      <c r="AA381" s="21">
        <f>Z381/(34-22)*100</f>
        <v>100</v>
      </c>
      <c r="AB381" s="21">
        <v>34</v>
      </c>
      <c r="AC381" s="21">
        <f t="shared" si="287"/>
        <v>97.142857142857139</v>
      </c>
      <c r="AD381" s="21">
        <v>27</v>
      </c>
      <c r="AE381" s="21">
        <f t="shared" si="288"/>
        <v>100</v>
      </c>
      <c r="AF381" s="21">
        <v>35</v>
      </c>
      <c r="AG381" s="21">
        <f t="shared" si="283"/>
        <v>100</v>
      </c>
      <c r="AH381" s="21">
        <v>13</v>
      </c>
      <c r="AI381" s="21">
        <f>AH381/(25-12)*100</f>
        <v>100</v>
      </c>
      <c r="AJ381" s="21"/>
      <c r="AK381" s="21"/>
      <c r="AL381" s="21"/>
      <c r="AM381" s="21"/>
      <c r="AN381" s="21"/>
      <c r="AO381" s="21"/>
      <c r="AP381" s="21"/>
      <c r="AQ381" s="21"/>
      <c r="AR381" s="21"/>
      <c r="AS381" s="26"/>
      <c r="AT381" s="21">
        <f t="shared" si="285"/>
        <v>98.373626373626379</v>
      </c>
      <c r="AU381" s="143"/>
      <c r="AV381" s="22"/>
      <c r="AW381" s="49"/>
      <c r="AX381" s="14"/>
      <c r="BA381" s="15"/>
      <c r="BC381" s="37"/>
    </row>
    <row r="382" spans="1:55" s="16" customFormat="1" ht="16.5" customHeight="1" x14ac:dyDescent="0.2">
      <c r="A382" s="50">
        <v>13</v>
      </c>
      <c r="B382" s="71">
        <v>18104017</v>
      </c>
      <c r="C382" s="20" t="s">
        <v>367</v>
      </c>
      <c r="D382" s="1">
        <v>29</v>
      </c>
      <c r="E382" s="1">
        <f>D382/33*100</f>
        <v>87.878787878787875</v>
      </c>
      <c r="F382" s="1">
        <v>33</v>
      </c>
      <c r="G382" s="21">
        <f t="shared" si="277"/>
        <v>100</v>
      </c>
      <c r="H382" s="1">
        <v>26</v>
      </c>
      <c r="I382" s="21">
        <f t="shared" si="278"/>
        <v>100</v>
      </c>
      <c r="J382" s="1">
        <v>24</v>
      </c>
      <c r="K382" s="21">
        <f>J382/(34-10)*100</f>
        <v>100</v>
      </c>
      <c r="L382" s="1">
        <v>12</v>
      </c>
      <c r="M382" s="21">
        <f>L382/(29-16)*100</f>
        <v>92.307692307692307</v>
      </c>
      <c r="N382" s="1">
        <v>23</v>
      </c>
      <c r="O382" s="21">
        <f>N382/27*100</f>
        <v>85.18518518518519</v>
      </c>
      <c r="P382" s="1">
        <v>13</v>
      </c>
      <c r="Q382" s="21">
        <f>P382/(34-20)*100</f>
        <v>92.857142857142861</v>
      </c>
      <c r="R382" s="1">
        <v>20</v>
      </c>
      <c r="S382" s="21">
        <f>R382/(34-14)*100</f>
        <v>100</v>
      </c>
      <c r="T382" s="1">
        <v>14</v>
      </c>
      <c r="U382" s="21">
        <f>T382/(26-2)*100</f>
        <v>58.333333333333336</v>
      </c>
      <c r="V382" s="1">
        <v>32</v>
      </c>
      <c r="W382" s="21">
        <f t="shared" si="281"/>
        <v>96.969696969696969</v>
      </c>
      <c r="X382" s="1">
        <v>15</v>
      </c>
      <c r="Y382" s="21">
        <f>X382/(27-7)*100</f>
        <v>75</v>
      </c>
      <c r="Z382" s="21">
        <v>10</v>
      </c>
      <c r="AA382" s="21">
        <f>Z382/(34-23)*100</f>
        <v>90.909090909090907</v>
      </c>
      <c r="AB382" s="21">
        <v>31</v>
      </c>
      <c r="AC382" s="21">
        <f t="shared" si="287"/>
        <v>88.571428571428569</v>
      </c>
      <c r="AD382" s="21">
        <v>12</v>
      </c>
      <c r="AE382" s="21">
        <f t="shared" si="288"/>
        <v>44.444444444444443</v>
      </c>
      <c r="AF382" s="21">
        <v>26</v>
      </c>
      <c r="AG382" s="21">
        <f t="shared" si="283"/>
        <v>74.285714285714292</v>
      </c>
      <c r="AH382" s="21">
        <v>1</v>
      </c>
      <c r="AI382" s="21">
        <f>AH382/(25-24)*100</f>
        <v>100</v>
      </c>
      <c r="AJ382" s="21"/>
      <c r="AK382" s="21"/>
      <c r="AL382" s="21"/>
      <c r="AM382" s="21"/>
      <c r="AN382" s="21"/>
      <c r="AO382" s="21"/>
      <c r="AP382" s="21"/>
      <c r="AQ382" s="21"/>
      <c r="AR382" s="21"/>
      <c r="AS382" s="26"/>
      <c r="AT382" s="21">
        <f t="shared" si="285"/>
        <v>86.671407296407295</v>
      </c>
      <c r="AU382" s="143"/>
      <c r="AV382" s="22"/>
      <c r="AW382" s="49"/>
      <c r="AX382" s="14"/>
      <c r="BA382" s="15"/>
      <c r="BC382" s="37"/>
    </row>
    <row r="383" spans="1:55" s="16" customFormat="1" ht="16.5" customHeight="1" x14ac:dyDescent="0.2">
      <c r="A383" s="50">
        <v>14</v>
      </c>
      <c r="B383" s="71">
        <v>18108025</v>
      </c>
      <c r="C383" s="19" t="s">
        <v>368</v>
      </c>
      <c r="D383" s="1">
        <v>31</v>
      </c>
      <c r="E383" s="1">
        <f>D383/(33-2)*100</f>
        <v>100</v>
      </c>
      <c r="F383" s="1">
        <v>33</v>
      </c>
      <c r="G383" s="21">
        <f t="shared" si="277"/>
        <v>100</v>
      </c>
      <c r="H383" s="1">
        <v>26</v>
      </c>
      <c r="I383" s="21">
        <f t="shared" si="278"/>
        <v>100</v>
      </c>
      <c r="J383" s="1">
        <v>34</v>
      </c>
      <c r="K383" s="21">
        <f>J383/34*100</f>
        <v>100</v>
      </c>
      <c r="L383" s="1">
        <v>3</v>
      </c>
      <c r="M383" s="21">
        <f>L383/(29-26)*100</f>
        <v>100</v>
      </c>
      <c r="N383" s="1">
        <v>12</v>
      </c>
      <c r="O383" s="21">
        <f>N383/(27-14)*100</f>
        <v>92.307692307692307</v>
      </c>
      <c r="P383" s="1">
        <v>34</v>
      </c>
      <c r="Q383" s="21">
        <f t="shared" si="279"/>
        <v>100</v>
      </c>
      <c r="R383" s="1">
        <v>34</v>
      </c>
      <c r="S383" s="21">
        <f t="shared" si="280"/>
        <v>100</v>
      </c>
      <c r="T383" s="1">
        <v>7</v>
      </c>
      <c r="U383" s="21">
        <f>T383/(26-18)*100</f>
        <v>87.5</v>
      </c>
      <c r="V383" s="1">
        <v>15</v>
      </c>
      <c r="W383" s="21">
        <f>V383/(33-18)*100</f>
        <v>100</v>
      </c>
      <c r="X383" s="1">
        <v>27</v>
      </c>
      <c r="Y383" s="21">
        <f t="shared" si="282"/>
        <v>100</v>
      </c>
      <c r="Z383" s="21">
        <v>31</v>
      </c>
      <c r="AA383" s="21">
        <f>Z383/(34-2)*100</f>
        <v>96.875</v>
      </c>
      <c r="AB383" s="21">
        <v>11</v>
      </c>
      <c r="AC383" s="21">
        <f>AB383/(35-23)*100</f>
        <v>91.666666666666657</v>
      </c>
      <c r="AD383" s="21">
        <v>4</v>
      </c>
      <c r="AE383" s="21">
        <f>AD383/(27-23)*100</f>
        <v>100</v>
      </c>
      <c r="AF383" s="21">
        <v>34</v>
      </c>
      <c r="AG383" s="21">
        <f t="shared" si="283"/>
        <v>97.142857142857139</v>
      </c>
      <c r="AH383" s="21">
        <v>25</v>
      </c>
      <c r="AI383" s="21">
        <f t="shared" si="284"/>
        <v>100</v>
      </c>
      <c r="AJ383" s="21"/>
      <c r="AK383" s="21"/>
      <c r="AL383" s="21"/>
      <c r="AM383" s="21"/>
      <c r="AN383" s="21"/>
      <c r="AO383" s="21"/>
      <c r="AP383" s="21"/>
      <c r="AQ383" s="21"/>
      <c r="AR383" s="21"/>
      <c r="AS383" s="26"/>
      <c r="AT383" s="21">
        <f t="shared" si="285"/>
        <v>97.843263507326</v>
      </c>
      <c r="AU383" s="143"/>
      <c r="AV383" s="22"/>
      <c r="AW383" s="49"/>
      <c r="AX383" s="14"/>
      <c r="BA383" s="15"/>
      <c r="BC383" s="37"/>
    </row>
    <row r="384" spans="1:55" s="16" customFormat="1" ht="16.5" customHeight="1" x14ac:dyDescent="0.2">
      <c r="A384" s="50">
        <v>15</v>
      </c>
      <c r="B384" s="71">
        <v>18108017</v>
      </c>
      <c r="C384" s="19" t="s">
        <v>369</v>
      </c>
      <c r="D384" s="1">
        <v>35</v>
      </c>
      <c r="E384" s="1">
        <f>D384/35*100</f>
        <v>100</v>
      </c>
      <c r="F384" s="1" t="s">
        <v>456</v>
      </c>
      <c r="G384" s="21"/>
      <c r="H384" s="1">
        <v>17</v>
      </c>
      <c r="I384" s="21">
        <f>H384/(26-7)*100</f>
        <v>89.473684210526315</v>
      </c>
      <c r="J384" s="1">
        <v>34</v>
      </c>
      <c r="K384" s="21">
        <f>J384/34*100</f>
        <v>100</v>
      </c>
      <c r="L384" s="1">
        <v>26</v>
      </c>
      <c r="M384" s="21">
        <f>L384/29*100</f>
        <v>89.65517241379311</v>
      </c>
      <c r="N384" s="1">
        <v>11</v>
      </c>
      <c r="O384" s="21">
        <f>N384/(27-14)*100</f>
        <v>84.615384615384613</v>
      </c>
      <c r="P384" s="1" t="s">
        <v>456</v>
      </c>
      <c r="Q384" s="21"/>
      <c r="R384" s="1">
        <v>34</v>
      </c>
      <c r="S384" s="21">
        <f t="shared" si="280"/>
        <v>100</v>
      </c>
      <c r="T384" s="1">
        <v>25</v>
      </c>
      <c r="U384" s="21">
        <f t="shared" si="286"/>
        <v>96.15384615384616</v>
      </c>
      <c r="V384" s="1">
        <v>33</v>
      </c>
      <c r="W384" s="21">
        <f t="shared" si="281"/>
        <v>100</v>
      </c>
      <c r="X384" s="1">
        <v>5</v>
      </c>
      <c r="Y384" s="21">
        <f>X384/(27-22)*100</f>
        <v>100</v>
      </c>
      <c r="Z384" s="21">
        <v>19</v>
      </c>
      <c r="AA384" s="21">
        <f>Z384/(34-15)*100</f>
        <v>100</v>
      </c>
      <c r="AB384" s="21">
        <v>33</v>
      </c>
      <c r="AC384" s="21">
        <f t="shared" si="287"/>
        <v>94.285714285714278</v>
      </c>
      <c r="AD384" s="21">
        <v>27</v>
      </c>
      <c r="AE384" s="21">
        <f t="shared" si="288"/>
        <v>100</v>
      </c>
      <c r="AF384" s="21">
        <v>33</v>
      </c>
      <c r="AG384" s="21">
        <f t="shared" si="283"/>
        <v>94.285714285714278</v>
      </c>
      <c r="AH384" s="21">
        <v>25</v>
      </c>
      <c r="AI384" s="21">
        <f t="shared" si="284"/>
        <v>100</v>
      </c>
      <c r="AJ384" s="21"/>
      <c r="AK384" s="21"/>
      <c r="AL384" s="21"/>
      <c r="AM384" s="21"/>
      <c r="AN384" s="21"/>
      <c r="AO384" s="21"/>
      <c r="AP384" s="21"/>
      <c r="AQ384" s="21"/>
      <c r="AR384" s="21"/>
      <c r="AS384" s="26"/>
      <c r="AT384" s="21">
        <f t="shared" si="285"/>
        <v>96.319251140355618</v>
      </c>
      <c r="AU384" s="143"/>
      <c r="AV384" s="22"/>
      <c r="AW384" s="49"/>
      <c r="AX384" s="14"/>
      <c r="BA384" s="15"/>
      <c r="BC384" s="37"/>
    </row>
    <row r="385" spans="1:55" s="16" customFormat="1" ht="16.5" customHeight="1" x14ac:dyDescent="0.2">
      <c r="A385" s="50">
        <v>16</v>
      </c>
      <c r="B385" s="71">
        <v>18108024</v>
      </c>
      <c r="C385" s="19" t="s">
        <v>370</v>
      </c>
      <c r="D385" s="1">
        <v>32</v>
      </c>
      <c r="E385" s="1">
        <f>D385/(33-1)*100</f>
        <v>100</v>
      </c>
      <c r="F385" s="1">
        <v>17</v>
      </c>
      <c r="G385" s="21">
        <f>F385/(33-16)*100</f>
        <v>100</v>
      </c>
      <c r="H385" s="1">
        <v>26</v>
      </c>
      <c r="I385" s="21">
        <f t="shared" si="278"/>
        <v>100</v>
      </c>
      <c r="J385" s="1">
        <v>33</v>
      </c>
      <c r="K385" s="21">
        <f>J385/34*100</f>
        <v>97.058823529411768</v>
      </c>
      <c r="L385" s="1">
        <v>18</v>
      </c>
      <c r="M385" s="21">
        <f>L385/(29-11)*100</f>
        <v>100</v>
      </c>
      <c r="N385" s="1">
        <v>16</v>
      </c>
      <c r="O385" s="21">
        <f>N385/(27-10)*100</f>
        <v>94.117647058823522</v>
      </c>
      <c r="P385" s="1">
        <v>34</v>
      </c>
      <c r="Q385" s="21">
        <f t="shared" si="279"/>
        <v>100</v>
      </c>
      <c r="R385" s="1">
        <v>34</v>
      </c>
      <c r="S385" s="21">
        <f t="shared" si="280"/>
        <v>100</v>
      </c>
      <c r="T385" s="1">
        <v>14</v>
      </c>
      <c r="U385" s="21">
        <f>T385/(26-12)*100</f>
        <v>100</v>
      </c>
      <c r="V385" s="1">
        <v>12</v>
      </c>
      <c r="W385" s="21">
        <f>V385/(33-21)*100</f>
        <v>100</v>
      </c>
      <c r="X385" s="1">
        <v>27</v>
      </c>
      <c r="Y385" s="21">
        <f t="shared" si="282"/>
        <v>100</v>
      </c>
      <c r="Z385" s="21">
        <v>34</v>
      </c>
      <c r="AA385" s="21">
        <f t="shared" si="290"/>
        <v>100</v>
      </c>
      <c r="AB385" s="21">
        <v>30</v>
      </c>
      <c r="AC385" s="21">
        <f>AB385/(35-5)*100</f>
        <v>100</v>
      </c>
      <c r="AD385" s="21">
        <v>7</v>
      </c>
      <c r="AE385" s="21">
        <f>AD385/(27-20)*100</f>
        <v>100</v>
      </c>
      <c r="AF385" s="21">
        <v>35</v>
      </c>
      <c r="AG385" s="21">
        <f t="shared" si="283"/>
        <v>100</v>
      </c>
      <c r="AH385" s="21">
        <v>25</v>
      </c>
      <c r="AI385" s="21">
        <f t="shared" si="284"/>
        <v>100</v>
      </c>
      <c r="AJ385" s="21"/>
      <c r="AK385" s="21"/>
      <c r="AL385" s="21"/>
      <c r="AM385" s="21"/>
      <c r="AN385" s="21"/>
      <c r="AO385" s="21"/>
      <c r="AP385" s="21"/>
      <c r="AQ385" s="21"/>
      <c r="AR385" s="21"/>
      <c r="AS385" s="26"/>
      <c r="AT385" s="21">
        <f t="shared" si="285"/>
        <v>99.448529411764696</v>
      </c>
      <c r="AU385" s="143"/>
      <c r="AV385" s="22"/>
      <c r="AW385" s="49"/>
      <c r="AX385" s="14"/>
      <c r="BA385" s="15"/>
      <c r="BC385" s="37"/>
    </row>
    <row r="386" spans="1:55" s="16" customFormat="1" ht="16.5" customHeight="1" x14ac:dyDescent="0.2">
      <c r="A386" s="50">
        <v>17</v>
      </c>
      <c r="B386" s="71">
        <v>18101195</v>
      </c>
      <c r="C386" s="20" t="s">
        <v>371</v>
      </c>
      <c r="D386" s="1">
        <v>5</v>
      </c>
      <c r="E386" s="1">
        <f>D386/(33-28)*100</f>
        <v>100</v>
      </c>
      <c r="F386" s="1">
        <v>33</v>
      </c>
      <c r="G386" s="21">
        <f t="shared" si="277"/>
        <v>100</v>
      </c>
      <c r="H386" s="1">
        <v>21</v>
      </c>
      <c r="I386" s="21">
        <f t="shared" si="278"/>
        <v>80.769230769230774</v>
      </c>
      <c r="J386" s="1">
        <v>31</v>
      </c>
      <c r="K386" s="21">
        <f>J386/(34-3)*100</f>
        <v>100</v>
      </c>
      <c r="L386" s="1">
        <v>23</v>
      </c>
      <c r="M386" s="21">
        <f>L386/(29-2)*100</f>
        <v>85.18518518518519</v>
      </c>
      <c r="N386" s="1">
        <v>20</v>
      </c>
      <c r="O386" s="21">
        <f>N386/27*100</f>
        <v>74.074074074074076</v>
      </c>
      <c r="P386" s="1">
        <v>33</v>
      </c>
      <c r="Q386" s="21">
        <f t="shared" si="279"/>
        <v>97.058823529411768</v>
      </c>
      <c r="R386" s="1">
        <v>34</v>
      </c>
      <c r="S386" s="21">
        <f t="shared" si="280"/>
        <v>100</v>
      </c>
      <c r="T386" s="1">
        <v>1</v>
      </c>
      <c r="U386" s="21">
        <f>T386/(26-25)*100</f>
        <v>100</v>
      </c>
      <c r="V386" s="1">
        <v>32</v>
      </c>
      <c r="W386" s="21">
        <f t="shared" si="281"/>
        <v>96.969696969696969</v>
      </c>
      <c r="X386" s="1">
        <v>27</v>
      </c>
      <c r="Y386" s="21">
        <f t="shared" si="282"/>
        <v>100</v>
      </c>
      <c r="Z386" s="21">
        <v>19</v>
      </c>
      <c r="AA386" s="21">
        <f>Z386/(34-15)*100</f>
        <v>100</v>
      </c>
      <c r="AB386" s="21">
        <v>17</v>
      </c>
      <c r="AC386" s="21">
        <f>AB386/(35-18)*100</f>
        <v>100</v>
      </c>
      <c r="AD386" s="21">
        <v>27</v>
      </c>
      <c r="AE386" s="21">
        <f t="shared" si="288"/>
        <v>100</v>
      </c>
      <c r="AF386" s="21">
        <v>35</v>
      </c>
      <c r="AG386" s="21">
        <f t="shared" si="283"/>
        <v>100</v>
      </c>
      <c r="AH386" s="21">
        <v>10</v>
      </c>
      <c r="AI386" s="21">
        <f>AH386/(25-15)*100</f>
        <v>100</v>
      </c>
      <c r="AJ386" s="21"/>
      <c r="AK386" s="21"/>
      <c r="AL386" s="21"/>
      <c r="AM386" s="21"/>
      <c r="AN386" s="21"/>
      <c r="AO386" s="21"/>
      <c r="AP386" s="21"/>
      <c r="AQ386" s="21"/>
      <c r="AR386" s="21"/>
      <c r="AS386" s="26"/>
      <c r="AT386" s="21">
        <f t="shared" si="285"/>
        <v>95.878563157974924</v>
      </c>
      <c r="AU386" s="143"/>
      <c r="AV386" s="22"/>
      <c r="AW386" s="49"/>
      <c r="AX386" s="14"/>
      <c r="BA386" s="15"/>
      <c r="BC386" s="37"/>
    </row>
    <row r="387" spans="1:55" s="16" customFormat="1" ht="16.5" customHeight="1" x14ac:dyDescent="0.2">
      <c r="A387" s="50">
        <v>18</v>
      </c>
      <c r="B387" s="36">
        <v>18103072</v>
      </c>
      <c r="C387" s="19" t="s">
        <v>372</v>
      </c>
      <c r="D387" s="1">
        <v>12</v>
      </c>
      <c r="E387" s="1">
        <f>D387/(33-21)*100</f>
        <v>100</v>
      </c>
      <c r="F387" s="1">
        <v>10</v>
      </c>
      <c r="G387" s="21">
        <f>F387/(33-23)*100</f>
        <v>100</v>
      </c>
      <c r="H387" s="1">
        <v>26</v>
      </c>
      <c r="I387" s="21">
        <f t="shared" si="278"/>
        <v>100</v>
      </c>
      <c r="J387" s="1">
        <v>26</v>
      </c>
      <c r="K387" s="21">
        <f>J387/(34-8)*100</f>
        <v>100</v>
      </c>
      <c r="L387" s="1">
        <v>5</v>
      </c>
      <c r="M387" s="21">
        <f>L387/(29-24)*100</f>
        <v>100</v>
      </c>
      <c r="N387" s="1">
        <v>27</v>
      </c>
      <c r="O387" s="21">
        <f>N387/27*100</f>
        <v>100</v>
      </c>
      <c r="P387" s="1">
        <v>32</v>
      </c>
      <c r="Q387" s="21">
        <f t="shared" si="279"/>
        <v>94.117647058823522</v>
      </c>
      <c r="R387" s="1">
        <v>20</v>
      </c>
      <c r="S387" s="21">
        <f>R387/(34-14)*100</f>
        <v>100</v>
      </c>
      <c r="T387" s="1">
        <v>5</v>
      </c>
      <c r="U387" s="21">
        <f>T387/(26-21)*100</f>
        <v>100</v>
      </c>
      <c r="V387" s="1">
        <v>33</v>
      </c>
      <c r="W387" s="21">
        <f t="shared" si="281"/>
        <v>100</v>
      </c>
      <c r="X387" s="1">
        <v>27</v>
      </c>
      <c r="Y387" s="21">
        <f t="shared" si="282"/>
        <v>100</v>
      </c>
      <c r="Z387" s="21">
        <v>32</v>
      </c>
      <c r="AA387" s="21">
        <f>Z387/(34-1)*100</f>
        <v>96.969696969696969</v>
      </c>
      <c r="AB387" s="21">
        <v>16</v>
      </c>
      <c r="AC387" s="21">
        <f>AB387/(35-18)*100</f>
        <v>94.117647058823522</v>
      </c>
      <c r="AD387" s="21">
        <v>5</v>
      </c>
      <c r="AE387" s="21">
        <f>AD387/(27-22)*100</f>
        <v>100</v>
      </c>
      <c r="AF387" s="21">
        <v>31</v>
      </c>
      <c r="AG387" s="21">
        <f t="shared" si="283"/>
        <v>88.571428571428569</v>
      </c>
      <c r="AH387" s="21">
        <v>25</v>
      </c>
      <c r="AI387" s="21">
        <f t="shared" si="284"/>
        <v>100</v>
      </c>
      <c r="AJ387" s="21"/>
      <c r="AK387" s="21"/>
      <c r="AL387" s="21"/>
      <c r="AM387" s="21"/>
      <c r="AN387" s="21"/>
      <c r="AO387" s="21"/>
      <c r="AP387" s="21"/>
      <c r="AQ387" s="21"/>
      <c r="AR387" s="21"/>
      <c r="AS387" s="26"/>
      <c r="AT387" s="21">
        <f t="shared" si="285"/>
        <v>98.361026228673296</v>
      </c>
      <c r="AU387" s="143"/>
      <c r="AV387" s="22"/>
      <c r="AW387" s="49"/>
      <c r="AX387" s="14"/>
      <c r="BA387" s="15"/>
      <c r="BC387" s="37"/>
    </row>
    <row r="388" spans="1:55" s="16" customFormat="1" ht="16.5" customHeight="1" x14ac:dyDescent="0.2">
      <c r="A388" s="50">
        <v>19</v>
      </c>
      <c r="B388" s="71">
        <v>18101184</v>
      </c>
      <c r="C388" s="69" t="s">
        <v>373</v>
      </c>
      <c r="D388" s="1" t="s">
        <v>456</v>
      </c>
      <c r="E388" s="1" t="s">
        <v>2</v>
      </c>
      <c r="F388" s="93">
        <v>18</v>
      </c>
      <c r="G388" s="94">
        <f>F388/(33-11)*100</f>
        <v>81.818181818181827</v>
      </c>
      <c r="H388" s="1">
        <f>18+1</f>
        <v>19</v>
      </c>
      <c r="I388" s="21">
        <f t="shared" si="278"/>
        <v>73.076923076923066</v>
      </c>
      <c r="J388" s="1">
        <v>32</v>
      </c>
      <c r="K388" s="21">
        <f>J388/34*100</f>
        <v>94.117647058823522</v>
      </c>
      <c r="L388" s="1">
        <v>25</v>
      </c>
      <c r="M388" s="21">
        <f>L388/(29-4)*100</f>
        <v>100</v>
      </c>
      <c r="N388" s="1">
        <v>9</v>
      </c>
      <c r="O388" s="21">
        <f>N388/(27-18)*100</f>
        <v>100</v>
      </c>
      <c r="P388" s="1">
        <v>33</v>
      </c>
      <c r="Q388" s="21">
        <f t="shared" si="279"/>
        <v>97.058823529411768</v>
      </c>
      <c r="R388" s="1">
        <v>34</v>
      </c>
      <c r="S388" s="21">
        <f t="shared" si="280"/>
        <v>100</v>
      </c>
      <c r="T388" s="1">
        <v>26</v>
      </c>
      <c r="U388" s="21">
        <f t="shared" si="286"/>
        <v>100</v>
      </c>
      <c r="V388" s="1" t="s">
        <v>456</v>
      </c>
      <c r="W388" s="21"/>
      <c r="X388" s="1">
        <v>25</v>
      </c>
      <c r="Y388" s="21">
        <f t="shared" si="282"/>
        <v>92.592592592592595</v>
      </c>
      <c r="Z388" s="21">
        <v>33</v>
      </c>
      <c r="AA388" s="21">
        <f t="shared" si="290"/>
        <v>97.058823529411768</v>
      </c>
      <c r="AB388" s="21">
        <v>34</v>
      </c>
      <c r="AC388" s="21">
        <f t="shared" si="287"/>
        <v>97.142857142857139</v>
      </c>
      <c r="AD388" s="21" t="s">
        <v>456</v>
      </c>
      <c r="AE388" s="21"/>
      <c r="AF388" s="21">
        <v>31</v>
      </c>
      <c r="AG388" s="21">
        <f t="shared" si="283"/>
        <v>88.571428571428569</v>
      </c>
      <c r="AH388" s="21">
        <v>25</v>
      </c>
      <c r="AI388" s="21">
        <f t="shared" si="284"/>
        <v>100</v>
      </c>
      <c r="AJ388" s="21"/>
      <c r="AK388" s="21"/>
      <c r="AL388" s="21"/>
      <c r="AM388" s="21"/>
      <c r="AN388" s="21"/>
      <c r="AO388" s="21"/>
      <c r="AP388" s="21"/>
      <c r="AQ388" s="21"/>
      <c r="AR388" s="21"/>
      <c r="AS388" s="26"/>
      <c r="AT388" s="21">
        <f t="shared" si="285"/>
        <v>93.956713639971539</v>
      </c>
      <c r="AU388" s="143"/>
      <c r="AV388" s="22"/>
      <c r="AW388" s="49"/>
      <c r="AX388" s="14"/>
      <c r="BA388" s="15"/>
      <c r="BC388" s="37"/>
    </row>
    <row r="389" spans="1:55" s="16" customFormat="1" ht="16.5" customHeight="1" x14ac:dyDescent="0.2">
      <c r="A389" s="50">
        <v>20</v>
      </c>
      <c r="B389" s="71">
        <v>18101001</v>
      </c>
      <c r="C389" s="69" t="s">
        <v>374</v>
      </c>
      <c r="D389" s="1">
        <v>33</v>
      </c>
      <c r="E389" s="1">
        <f>D389/33*100</f>
        <v>100</v>
      </c>
      <c r="F389" s="1">
        <v>13</v>
      </c>
      <c r="G389" s="21">
        <f>F389/(33-20)*100</f>
        <v>100</v>
      </c>
      <c r="H389" s="1">
        <v>25</v>
      </c>
      <c r="I389" s="21">
        <f t="shared" si="278"/>
        <v>96.15384615384616</v>
      </c>
      <c r="J389" s="1">
        <v>28</v>
      </c>
      <c r="K389" s="21">
        <f>J389/(34-6)*100</f>
        <v>100</v>
      </c>
      <c r="L389" s="1" t="s">
        <v>456</v>
      </c>
      <c r="M389" s="21"/>
      <c r="N389" s="1">
        <v>19</v>
      </c>
      <c r="O389" s="21">
        <f>N389/(27-8)*100</f>
        <v>100</v>
      </c>
      <c r="P389" s="1">
        <v>33</v>
      </c>
      <c r="Q389" s="21">
        <f t="shared" si="279"/>
        <v>97.058823529411768</v>
      </c>
      <c r="R389" s="1">
        <v>31</v>
      </c>
      <c r="S389" s="21">
        <f t="shared" si="280"/>
        <v>91.17647058823529</v>
      </c>
      <c r="T389" s="1">
        <v>2</v>
      </c>
      <c r="U389" s="21">
        <f>T389/(26-24)*100</f>
        <v>100</v>
      </c>
      <c r="V389" s="1">
        <v>33</v>
      </c>
      <c r="W389" s="21">
        <f t="shared" si="281"/>
        <v>100</v>
      </c>
      <c r="X389" s="1">
        <v>27</v>
      </c>
      <c r="Y389" s="21">
        <f t="shared" si="282"/>
        <v>100</v>
      </c>
      <c r="Z389" s="21">
        <v>27</v>
      </c>
      <c r="AA389" s="21">
        <f>Z389/(34-7)*100</f>
        <v>100</v>
      </c>
      <c r="AB389" s="21" t="s">
        <v>456</v>
      </c>
      <c r="AC389" s="21"/>
      <c r="AD389" s="21">
        <v>21</v>
      </c>
      <c r="AE389" s="21">
        <f>AD389/(27-6)*100</f>
        <v>100</v>
      </c>
      <c r="AF389" s="21">
        <v>34</v>
      </c>
      <c r="AG389" s="21">
        <f t="shared" si="283"/>
        <v>97.142857142857139</v>
      </c>
      <c r="AH389" s="21">
        <v>25</v>
      </c>
      <c r="AI389" s="21">
        <f t="shared" si="284"/>
        <v>100</v>
      </c>
      <c r="AJ389" s="21"/>
      <c r="AK389" s="21"/>
      <c r="AL389" s="21"/>
      <c r="AM389" s="21"/>
      <c r="AN389" s="21"/>
      <c r="AO389" s="21"/>
      <c r="AP389" s="21"/>
      <c r="AQ389" s="21"/>
      <c r="AR389" s="21"/>
      <c r="AS389" s="26"/>
      <c r="AT389" s="21">
        <f t="shared" si="285"/>
        <v>98.68085695816788</v>
      </c>
      <c r="AU389" s="143"/>
      <c r="AV389" s="22"/>
      <c r="AW389" s="49"/>
      <c r="AX389" s="14"/>
      <c r="AY389" s="37">
        <f>68500+266000+54000+12000</f>
        <v>400500</v>
      </c>
      <c r="BA389" s="15"/>
      <c r="BC389" s="37"/>
    </row>
    <row r="390" spans="1:55" s="16" customFormat="1" ht="16.5" customHeight="1" x14ac:dyDescent="0.2">
      <c r="A390" s="54"/>
      <c r="B390" s="74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116"/>
      <c r="N390" s="41"/>
      <c r="O390" s="127"/>
      <c r="P390" s="40"/>
      <c r="Q390" s="127"/>
      <c r="R390" s="41"/>
      <c r="S390" s="116"/>
      <c r="T390" s="40"/>
      <c r="U390" s="127"/>
      <c r="V390" s="40"/>
      <c r="W390" s="127"/>
      <c r="X390" s="40"/>
      <c r="Y390" s="127"/>
      <c r="Z390" s="116"/>
      <c r="AA390" s="116"/>
      <c r="AB390" s="116"/>
      <c r="AC390" s="116"/>
      <c r="AD390" s="116"/>
      <c r="AE390" s="116"/>
      <c r="AF390" s="127"/>
      <c r="AG390" s="127"/>
      <c r="AH390" s="127"/>
      <c r="AI390" s="127"/>
      <c r="AJ390" s="127"/>
      <c r="AK390" s="127"/>
      <c r="AL390" s="127"/>
      <c r="AM390" s="127"/>
      <c r="AN390" s="127"/>
      <c r="AO390" s="127"/>
      <c r="AP390" s="127"/>
      <c r="AQ390" s="127"/>
      <c r="AR390" s="127"/>
      <c r="AS390" s="127"/>
      <c r="AT390" s="127"/>
      <c r="AU390" s="143"/>
      <c r="AV390" s="22"/>
      <c r="AW390" s="49"/>
      <c r="AX390" s="14"/>
      <c r="BA390" s="15"/>
      <c r="BC390" s="37"/>
    </row>
    <row r="391" spans="1:55" s="16" customFormat="1" ht="16.5" customHeight="1" x14ac:dyDescent="0.2">
      <c r="A391" s="54"/>
      <c r="B391" s="74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116"/>
      <c r="N391" s="41"/>
      <c r="O391" s="127"/>
      <c r="P391" s="40"/>
      <c r="Q391" s="127"/>
      <c r="R391" s="41"/>
      <c r="S391" s="116"/>
      <c r="T391" s="40"/>
      <c r="U391" s="127"/>
      <c r="V391" s="40"/>
      <c r="W391" s="127"/>
      <c r="X391" s="40"/>
      <c r="Y391" s="127"/>
      <c r="Z391" s="116"/>
      <c r="AA391" s="116"/>
      <c r="AB391" s="116"/>
      <c r="AC391" s="116"/>
      <c r="AD391" s="116"/>
      <c r="AE391" s="116"/>
      <c r="AF391" s="127"/>
      <c r="AG391" s="127"/>
      <c r="AH391" s="127"/>
      <c r="AI391" s="127"/>
      <c r="AJ391" s="127"/>
      <c r="AK391" s="127"/>
      <c r="AL391" s="127"/>
      <c r="AM391" s="127"/>
      <c r="AN391" s="127"/>
      <c r="AO391" s="127"/>
      <c r="AP391" s="127"/>
      <c r="AQ391" s="127"/>
      <c r="AR391" s="127"/>
      <c r="AS391" s="127"/>
      <c r="AT391" s="127"/>
      <c r="AU391" s="143"/>
      <c r="AV391" s="22"/>
      <c r="AW391" s="49"/>
      <c r="AX391" s="14"/>
      <c r="BA391" s="15"/>
      <c r="BC391" s="37"/>
    </row>
    <row r="392" spans="1:55" s="16" customFormat="1" ht="16.5" customHeight="1" x14ac:dyDescent="0.2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87"/>
      <c r="N392" s="54"/>
      <c r="O392" s="87"/>
      <c r="P392" s="54"/>
      <c r="Q392" s="87"/>
      <c r="R392" s="54"/>
      <c r="S392" s="87"/>
      <c r="T392" s="54"/>
      <c r="U392" s="87"/>
      <c r="V392" s="54"/>
      <c r="W392" s="87"/>
      <c r="X392" s="54"/>
      <c r="Y392" s="87"/>
      <c r="Z392" s="87"/>
      <c r="AA392" s="87"/>
      <c r="AB392" s="87"/>
      <c r="AC392" s="87"/>
      <c r="AD392" s="87"/>
      <c r="AE392" s="87"/>
      <c r="AF392" s="87"/>
      <c r="AG392" s="87"/>
      <c r="AH392" s="87"/>
      <c r="AI392" s="87"/>
      <c r="AJ392" s="87"/>
      <c r="AK392" s="87"/>
      <c r="AL392" s="87"/>
      <c r="AM392" s="87"/>
      <c r="AN392" s="87"/>
      <c r="AO392" s="87"/>
      <c r="AP392" s="87"/>
      <c r="AQ392" s="87"/>
      <c r="AR392" s="87"/>
      <c r="AS392" s="87"/>
      <c r="AT392" s="87"/>
      <c r="AU392" s="87"/>
      <c r="AV392" s="22"/>
      <c r="AW392" s="49"/>
      <c r="AX392" s="14"/>
      <c r="BA392" s="15"/>
      <c r="BC392" s="37"/>
    </row>
    <row r="393" spans="1:55" s="16" customFormat="1" ht="16.5" customHeight="1" x14ac:dyDescent="0.2">
      <c r="A393" s="50">
        <v>1</v>
      </c>
      <c r="B393" s="71">
        <v>18101090</v>
      </c>
      <c r="C393" s="69" t="s">
        <v>375</v>
      </c>
      <c r="D393" s="1">
        <v>17</v>
      </c>
      <c r="E393" s="1">
        <f>D393/(33-16)*100</f>
        <v>100</v>
      </c>
      <c r="F393" s="1">
        <v>32</v>
      </c>
      <c r="G393" s="21">
        <f>F393/33*100</f>
        <v>96.969696969696969</v>
      </c>
      <c r="H393" s="1">
        <v>24</v>
      </c>
      <c r="I393" s="21">
        <f>H393/26*100</f>
        <v>92.307692307692307</v>
      </c>
      <c r="J393" s="1">
        <v>26</v>
      </c>
      <c r="K393" s="21">
        <f>J393/(34-6)*100</f>
        <v>92.857142857142861</v>
      </c>
      <c r="L393" s="1">
        <v>14</v>
      </c>
      <c r="M393" s="21">
        <f>L393/(29-15)*100</f>
        <v>100</v>
      </c>
      <c r="N393" s="1" t="s">
        <v>452</v>
      </c>
      <c r="O393" s="21"/>
      <c r="P393" s="1">
        <v>17</v>
      </c>
      <c r="Q393" s="21">
        <f>P393/(34-15)*100</f>
        <v>89.473684210526315</v>
      </c>
      <c r="R393" s="1">
        <v>24</v>
      </c>
      <c r="S393" s="21">
        <f t="shared" ref="S393:S416" si="291">R393/34*100</f>
        <v>70.588235294117652</v>
      </c>
      <c r="T393" s="1" t="s">
        <v>456</v>
      </c>
      <c r="U393" s="21"/>
      <c r="V393" s="1">
        <v>23</v>
      </c>
      <c r="W393" s="21">
        <f>V393/(33-7)*100</f>
        <v>88.461538461538453</v>
      </c>
      <c r="X393" s="1">
        <v>22</v>
      </c>
      <c r="Y393" s="21">
        <f t="shared" ref="Y393:Y416" si="292">X393/27*100</f>
        <v>81.481481481481481</v>
      </c>
      <c r="Z393" s="21">
        <v>20</v>
      </c>
      <c r="AA393" s="21">
        <f t="shared" ref="AA393:AA416" si="293">Z393/34*100</f>
        <v>58.82352941176471</v>
      </c>
      <c r="AB393" s="21">
        <v>3</v>
      </c>
      <c r="AC393" s="21">
        <f>AB393/(35-30)*100</f>
        <v>60</v>
      </c>
      <c r="AD393" s="21">
        <v>8</v>
      </c>
      <c r="AE393" s="21">
        <f>AD393/(27-8)*100</f>
        <v>42.105263157894733</v>
      </c>
      <c r="AF393" s="21">
        <v>11</v>
      </c>
      <c r="AG393" s="21">
        <f t="shared" ref="AG393:AG416" si="294">AF393/35*100</f>
        <v>31.428571428571427</v>
      </c>
      <c r="AH393" s="21">
        <v>16</v>
      </c>
      <c r="AI393" s="21">
        <f t="shared" ref="AI393:AI416" si="295">AH393/25*100</f>
        <v>64</v>
      </c>
      <c r="AJ393" s="21"/>
      <c r="AK393" s="21"/>
      <c r="AL393" s="21"/>
      <c r="AM393" s="21"/>
      <c r="AN393" s="21"/>
      <c r="AO393" s="21"/>
      <c r="AP393" s="21"/>
      <c r="AQ393" s="21"/>
      <c r="AR393" s="21"/>
      <c r="AS393" s="26"/>
      <c r="AT393" s="21">
        <f t="shared" ref="AT393:AT416" si="296">AVERAGE(Q393,S393,U393,W393,Y393,AA393,AC393,AE393,AG393,AI393,AK393,AM393,AO393,AQ393,AS393,O393,M393,K393,I393,G393,E393)</f>
        <v>76.321202541459073</v>
      </c>
      <c r="AU393" s="143" t="s">
        <v>376</v>
      </c>
      <c r="AV393" s="22"/>
      <c r="AW393" s="49"/>
      <c r="AX393" s="14"/>
      <c r="BA393" s="15"/>
      <c r="BC393" s="37"/>
    </row>
    <row r="394" spans="1:55" s="16" customFormat="1" ht="16.5" customHeight="1" x14ac:dyDescent="0.2">
      <c r="A394" s="50">
        <v>2</v>
      </c>
      <c r="B394" s="71">
        <v>18101084</v>
      </c>
      <c r="C394" s="69" t="s">
        <v>392</v>
      </c>
      <c r="D394" s="1">
        <v>33</v>
      </c>
      <c r="E394" s="1">
        <f>D394/33*100</f>
        <v>100</v>
      </c>
      <c r="F394" s="1">
        <v>13</v>
      </c>
      <c r="G394" s="21">
        <f>F394/(33-20)*100</f>
        <v>100</v>
      </c>
      <c r="H394" s="1">
        <v>26</v>
      </c>
      <c r="I394" s="21">
        <f>H394/26*100</f>
        <v>100</v>
      </c>
      <c r="J394" s="1">
        <v>33</v>
      </c>
      <c r="K394" s="21">
        <f>J394/34*100</f>
        <v>97.058823529411768</v>
      </c>
      <c r="L394" s="1">
        <v>5</v>
      </c>
      <c r="M394" s="21">
        <f>L394/(29-24)*100</f>
        <v>100</v>
      </c>
      <c r="N394" s="1">
        <v>18</v>
      </c>
      <c r="O394" s="21">
        <f>N394/(27-9)*100</f>
        <v>100</v>
      </c>
      <c r="P394" s="1">
        <v>34</v>
      </c>
      <c r="Q394" s="21">
        <f t="shared" ref="Q394:Q416" si="297">P394/34*100</f>
        <v>100</v>
      </c>
      <c r="R394" s="1">
        <v>30</v>
      </c>
      <c r="S394" s="21">
        <f t="shared" si="291"/>
        <v>88.235294117647058</v>
      </c>
      <c r="T394" s="1">
        <v>9</v>
      </c>
      <c r="U394" s="21">
        <f>T394/(26-17)*100</f>
        <v>100</v>
      </c>
      <c r="V394" s="1">
        <v>11</v>
      </c>
      <c r="W394" s="21">
        <f>V394/(33-22)*100</f>
        <v>100</v>
      </c>
      <c r="X394" s="1">
        <v>27</v>
      </c>
      <c r="Y394" s="21">
        <f t="shared" si="292"/>
        <v>100</v>
      </c>
      <c r="Z394" s="21">
        <v>34</v>
      </c>
      <c r="AA394" s="21">
        <f t="shared" si="293"/>
        <v>100</v>
      </c>
      <c r="AB394" s="21">
        <v>35</v>
      </c>
      <c r="AC394" s="21">
        <f t="shared" ref="AC394:AC415" si="298">AB394/35*100</f>
        <v>100</v>
      </c>
      <c r="AD394" s="21">
        <v>6</v>
      </c>
      <c r="AE394" s="21">
        <f>AD394/(27-21)*100</f>
        <v>100</v>
      </c>
      <c r="AF394" s="21">
        <v>23</v>
      </c>
      <c r="AG394" s="21">
        <f>AF394/(35-11)*100</f>
        <v>95.833333333333343</v>
      </c>
      <c r="AH394" s="21">
        <v>25</v>
      </c>
      <c r="AI394" s="21">
        <f t="shared" si="295"/>
        <v>100</v>
      </c>
      <c r="AJ394" s="21"/>
      <c r="AK394" s="21"/>
      <c r="AL394" s="21"/>
      <c r="AM394" s="21"/>
      <c r="AN394" s="21"/>
      <c r="AO394" s="21"/>
      <c r="AP394" s="21"/>
      <c r="AQ394" s="21"/>
      <c r="AR394" s="21"/>
      <c r="AS394" s="26"/>
      <c r="AT394" s="21">
        <f t="shared" si="296"/>
        <v>98.820465686274503</v>
      </c>
      <c r="AU394" s="143"/>
      <c r="AV394" s="22"/>
      <c r="AW394" s="49"/>
      <c r="AX394" s="14"/>
      <c r="BA394" s="15"/>
      <c r="BC394" s="37"/>
    </row>
    <row r="395" spans="1:55" s="16" customFormat="1" ht="16.5" customHeight="1" x14ac:dyDescent="0.2">
      <c r="A395" s="50">
        <v>3</v>
      </c>
      <c r="B395" s="71">
        <v>18102067</v>
      </c>
      <c r="C395" s="69" t="s">
        <v>377</v>
      </c>
      <c r="D395" s="1">
        <v>22</v>
      </c>
      <c r="E395" s="1">
        <f>D395/(33-11)*100</f>
        <v>100</v>
      </c>
      <c r="F395" s="1">
        <v>33</v>
      </c>
      <c r="G395" s="21">
        <f>F395/33*100</f>
        <v>100</v>
      </c>
      <c r="H395" s="1">
        <v>26</v>
      </c>
      <c r="I395" s="21">
        <f>H395/26*100</f>
        <v>100</v>
      </c>
      <c r="J395" s="1">
        <v>11</v>
      </c>
      <c r="K395" s="21">
        <f>J395/(34-23)*100</f>
        <v>100</v>
      </c>
      <c r="L395" s="1">
        <v>25</v>
      </c>
      <c r="M395" s="21">
        <f>L395/(29-1)*100</f>
        <v>89.285714285714292</v>
      </c>
      <c r="N395" s="1">
        <v>26</v>
      </c>
      <c r="O395" s="21">
        <f>N395/27*100</f>
        <v>96.296296296296291</v>
      </c>
      <c r="P395" s="1">
        <v>34</v>
      </c>
      <c r="Q395" s="21">
        <f t="shared" si="297"/>
        <v>100</v>
      </c>
      <c r="R395" s="1">
        <v>5</v>
      </c>
      <c r="S395" s="21">
        <f>R395/(34-28)*100</f>
        <v>83.333333333333343</v>
      </c>
      <c r="T395" s="1">
        <v>22</v>
      </c>
      <c r="U395" s="21">
        <f t="shared" ref="U395:U413" si="299">T395/26*100</f>
        <v>84.615384615384613</v>
      </c>
      <c r="V395" s="1">
        <v>33</v>
      </c>
      <c r="W395" s="21">
        <f t="shared" ref="W395:W415" si="300">V395/33*100</f>
        <v>100</v>
      </c>
      <c r="X395" s="1">
        <v>22</v>
      </c>
      <c r="Y395" s="21">
        <f t="shared" si="292"/>
        <v>81.481481481481481</v>
      </c>
      <c r="Z395" s="21">
        <v>8</v>
      </c>
      <c r="AA395" s="21">
        <f>Z395/(34-26)*100</f>
        <v>100</v>
      </c>
      <c r="AB395" s="21">
        <v>18</v>
      </c>
      <c r="AC395" s="21">
        <f>AB395/(35-16)*100</f>
        <v>94.73684210526315</v>
      </c>
      <c r="AD395" s="21">
        <v>24</v>
      </c>
      <c r="AE395" s="21">
        <f t="shared" ref="AE395:AE415" si="301">AD395/27*100</f>
        <v>88.888888888888886</v>
      </c>
      <c r="AF395" s="21">
        <v>35</v>
      </c>
      <c r="AG395" s="21">
        <f t="shared" si="294"/>
        <v>100</v>
      </c>
      <c r="AH395" s="21">
        <v>22</v>
      </c>
      <c r="AI395" s="21">
        <f>AH395/(25-3)*100</f>
        <v>100</v>
      </c>
      <c r="AJ395" s="21"/>
      <c r="AK395" s="21"/>
      <c r="AL395" s="21"/>
      <c r="AM395" s="21"/>
      <c r="AN395" s="21"/>
      <c r="AO395" s="21"/>
      <c r="AP395" s="21"/>
      <c r="AQ395" s="21"/>
      <c r="AR395" s="21"/>
      <c r="AS395" s="26"/>
      <c r="AT395" s="21">
        <f t="shared" si="296"/>
        <v>94.914871312897617</v>
      </c>
      <c r="AU395" s="143"/>
      <c r="AV395" s="22"/>
      <c r="AW395" s="49"/>
      <c r="AX395" s="14"/>
      <c r="BA395" s="15"/>
      <c r="BC395" s="37"/>
    </row>
    <row r="396" spans="1:55" s="16" customFormat="1" ht="16.5" customHeight="1" x14ac:dyDescent="0.2">
      <c r="A396" s="50">
        <v>4</v>
      </c>
      <c r="B396" s="71">
        <v>18101005</v>
      </c>
      <c r="C396" s="69" t="s">
        <v>378</v>
      </c>
      <c r="D396" s="1">
        <v>33</v>
      </c>
      <c r="E396" s="1">
        <f>D396/33*100</f>
        <v>100</v>
      </c>
      <c r="F396" s="1">
        <v>4</v>
      </c>
      <c r="G396" s="21">
        <f>F396/(33-29)*100</f>
        <v>100</v>
      </c>
      <c r="H396" s="1">
        <v>25</v>
      </c>
      <c r="I396" s="21">
        <f>H396/26*100</f>
        <v>96.15384615384616</v>
      </c>
      <c r="J396" s="1">
        <v>30</v>
      </c>
      <c r="K396" s="21">
        <f>J396/(34-2)*100</f>
        <v>93.75</v>
      </c>
      <c r="L396" s="1">
        <v>16</v>
      </c>
      <c r="M396" s="21">
        <f>L396/(29-10)*100</f>
        <v>84.210526315789465</v>
      </c>
      <c r="N396" s="1">
        <v>6</v>
      </c>
      <c r="O396" s="21">
        <f>N396/(27-20)*100</f>
        <v>85.714285714285708</v>
      </c>
      <c r="P396" s="1">
        <v>23</v>
      </c>
      <c r="Q396" s="21">
        <f>P396/(34-10)*100</f>
        <v>95.833333333333343</v>
      </c>
      <c r="R396" s="1">
        <v>26</v>
      </c>
      <c r="S396" s="21">
        <f t="shared" si="291"/>
        <v>76.470588235294116</v>
      </c>
      <c r="T396" s="1">
        <v>17</v>
      </c>
      <c r="U396" s="21">
        <f t="shared" si="299"/>
        <v>65.384615384615387</v>
      </c>
      <c r="V396" s="1">
        <v>8</v>
      </c>
      <c r="W396" s="21">
        <f>V396/(33-25)*100</f>
        <v>100</v>
      </c>
      <c r="X396" s="1">
        <v>14</v>
      </c>
      <c r="Y396" s="21">
        <f>X396/(27-7)*100</f>
        <v>70</v>
      </c>
      <c r="Z396" s="21">
        <v>25</v>
      </c>
      <c r="AA396" s="21">
        <f t="shared" si="293"/>
        <v>73.529411764705884</v>
      </c>
      <c r="AB396" s="21">
        <v>23</v>
      </c>
      <c r="AC396" s="21">
        <f>AB396/(35-6)*100</f>
        <v>79.310344827586206</v>
      </c>
      <c r="AD396" s="21">
        <v>12</v>
      </c>
      <c r="AE396" s="21">
        <f>AD396/(27-8)*100</f>
        <v>63.157894736842103</v>
      </c>
      <c r="AF396" s="21">
        <v>3</v>
      </c>
      <c r="AG396" s="21">
        <f t="shared" si="294"/>
        <v>8.5714285714285712</v>
      </c>
      <c r="AH396" s="21">
        <v>24</v>
      </c>
      <c r="AI396" s="21">
        <f t="shared" si="295"/>
        <v>96</v>
      </c>
      <c r="AJ396" s="21"/>
      <c r="AK396" s="21"/>
      <c r="AL396" s="21"/>
      <c r="AM396" s="21"/>
      <c r="AN396" s="21"/>
      <c r="AO396" s="21"/>
      <c r="AP396" s="21"/>
      <c r="AQ396" s="21"/>
      <c r="AR396" s="21"/>
      <c r="AS396" s="26"/>
      <c r="AT396" s="21">
        <f t="shared" si="296"/>
        <v>80.505392189857929</v>
      </c>
      <c r="AU396" s="143"/>
      <c r="AV396" s="22"/>
      <c r="AW396" s="49"/>
      <c r="AX396" s="14"/>
      <c r="BA396" s="15"/>
      <c r="BC396" s="37"/>
    </row>
    <row r="397" spans="1:55" s="16" customFormat="1" ht="16.5" customHeight="1" x14ac:dyDescent="0.2">
      <c r="A397" s="50">
        <v>5</v>
      </c>
      <c r="B397" s="71">
        <v>18108023</v>
      </c>
      <c r="C397" s="19" t="s">
        <v>379</v>
      </c>
      <c r="D397" s="1">
        <v>35</v>
      </c>
      <c r="E397" s="1">
        <f>D397/35*100</f>
        <v>100</v>
      </c>
      <c r="F397" s="1">
        <v>30</v>
      </c>
      <c r="G397" s="21">
        <f>F397/33*100</f>
        <v>90.909090909090907</v>
      </c>
      <c r="H397" s="1">
        <v>1</v>
      </c>
      <c r="I397" s="21">
        <f>H397/(26-25)*100</f>
        <v>100</v>
      </c>
      <c r="J397" s="1">
        <v>29</v>
      </c>
      <c r="K397" s="21">
        <f>J397/34*100</f>
        <v>85.294117647058826</v>
      </c>
      <c r="L397" s="1">
        <v>29</v>
      </c>
      <c r="M397" s="21">
        <f t="shared" ref="M397:M414" si="302">L397/29*100</f>
        <v>100</v>
      </c>
      <c r="N397" s="1">
        <v>23</v>
      </c>
      <c r="O397" s="21">
        <f>N397/(27-4)*100</f>
        <v>100</v>
      </c>
      <c r="P397" s="1">
        <v>5</v>
      </c>
      <c r="Q397" s="21">
        <f>P397/(34-29)*100</f>
        <v>100</v>
      </c>
      <c r="R397" s="1">
        <v>32</v>
      </c>
      <c r="S397" s="21">
        <f t="shared" si="291"/>
        <v>94.117647058823522</v>
      </c>
      <c r="T397" s="1">
        <v>24</v>
      </c>
      <c r="U397" s="21">
        <f t="shared" si="299"/>
        <v>92.307692307692307</v>
      </c>
      <c r="V397" s="1">
        <v>32</v>
      </c>
      <c r="W397" s="21">
        <f t="shared" si="300"/>
        <v>96.969696969696969</v>
      </c>
      <c r="X397" s="1">
        <v>6</v>
      </c>
      <c r="Y397" s="21">
        <f>X397/(27-21)*100</f>
        <v>100</v>
      </c>
      <c r="Z397" s="21">
        <v>20</v>
      </c>
      <c r="AA397" s="21">
        <f>Z397/(34-8)*100</f>
        <v>76.923076923076934</v>
      </c>
      <c r="AB397" s="21">
        <v>26</v>
      </c>
      <c r="AC397" s="21">
        <f t="shared" si="298"/>
        <v>74.285714285714292</v>
      </c>
      <c r="AD397" s="21">
        <v>18</v>
      </c>
      <c r="AE397" s="21">
        <f t="shared" si="301"/>
        <v>66.666666666666657</v>
      </c>
      <c r="AF397" s="21">
        <v>5</v>
      </c>
      <c r="AG397" s="21">
        <f>AF397/(35-20)*100</f>
        <v>33.333333333333329</v>
      </c>
      <c r="AH397" s="21">
        <v>15</v>
      </c>
      <c r="AI397" s="21">
        <f>AH397/(25-10)*100</f>
        <v>100</v>
      </c>
      <c r="AJ397" s="21"/>
      <c r="AK397" s="21"/>
      <c r="AL397" s="21"/>
      <c r="AM397" s="21"/>
      <c r="AN397" s="21"/>
      <c r="AO397" s="21"/>
      <c r="AP397" s="21"/>
      <c r="AQ397" s="21"/>
      <c r="AR397" s="21"/>
      <c r="AS397" s="26"/>
      <c r="AT397" s="21">
        <f t="shared" si="296"/>
        <v>88.17543975632212</v>
      </c>
      <c r="AU397" s="143"/>
      <c r="AV397" s="22"/>
      <c r="AW397" s="49"/>
      <c r="AX397" s="14"/>
      <c r="BA397" s="15"/>
      <c r="BC397" s="37"/>
    </row>
    <row r="398" spans="1:55" s="16" customFormat="1" ht="16.5" customHeight="1" x14ac:dyDescent="0.2">
      <c r="A398" s="50">
        <v>6</v>
      </c>
      <c r="B398" s="71">
        <v>18101087</v>
      </c>
      <c r="C398" s="69" t="s">
        <v>394</v>
      </c>
      <c r="D398" s="1">
        <v>35</v>
      </c>
      <c r="E398" s="1">
        <f>D398/35*100</f>
        <v>100</v>
      </c>
      <c r="F398" s="1">
        <v>33</v>
      </c>
      <c r="G398" s="21">
        <f>F398/33*100</f>
        <v>100</v>
      </c>
      <c r="H398" s="1">
        <v>26</v>
      </c>
      <c r="I398" s="21">
        <f>H398/26*100</f>
        <v>100</v>
      </c>
      <c r="J398" s="1">
        <v>34</v>
      </c>
      <c r="K398" s="21">
        <f>J398/34*100</f>
        <v>100</v>
      </c>
      <c r="L398" s="1">
        <v>6</v>
      </c>
      <c r="M398" s="21">
        <f>L398/(29-23)*100</f>
        <v>100</v>
      </c>
      <c r="N398" s="1" t="s">
        <v>456</v>
      </c>
      <c r="O398" s="21"/>
      <c r="P398" s="1">
        <v>2</v>
      </c>
      <c r="Q398" s="21">
        <f>P398/(34-32)*100</f>
        <v>100</v>
      </c>
      <c r="R398" s="1">
        <v>22</v>
      </c>
      <c r="S398" s="21">
        <f t="shared" si="291"/>
        <v>64.705882352941174</v>
      </c>
      <c r="T398" s="1" t="s">
        <v>452</v>
      </c>
      <c r="U398" s="21"/>
      <c r="V398" s="1" t="s">
        <v>456</v>
      </c>
      <c r="W398" s="21"/>
      <c r="X398" s="1">
        <v>26</v>
      </c>
      <c r="Y398" s="21">
        <f t="shared" si="292"/>
        <v>96.296296296296291</v>
      </c>
      <c r="Z398" s="21">
        <v>34</v>
      </c>
      <c r="AA398" s="21">
        <f t="shared" si="293"/>
        <v>100</v>
      </c>
      <c r="AB398" s="21">
        <v>30</v>
      </c>
      <c r="AC398" s="21">
        <f t="shared" si="298"/>
        <v>85.714285714285708</v>
      </c>
      <c r="AD398" s="21">
        <v>26</v>
      </c>
      <c r="AE398" s="21">
        <f t="shared" si="301"/>
        <v>96.296296296296291</v>
      </c>
      <c r="AF398" s="21">
        <v>35</v>
      </c>
      <c r="AG398" s="21">
        <f t="shared" si="294"/>
        <v>100</v>
      </c>
      <c r="AH398" s="21"/>
      <c r="AI398" s="21"/>
      <c r="AJ398" s="21"/>
      <c r="AK398" s="21"/>
      <c r="AL398" s="21"/>
      <c r="AM398" s="21"/>
      <c r="AN398" s="21"/>
      <c r="AO398" s="21"/>
      <c r="AP398" s="21"/>
      <c r="AQ398" s="21"/>
      <c r="AR398" s="21"/>
      <c r="AS398" s="26"/>
      <c r="AT398" s="21">
        <f t="shared" si="296"/>
        <v>95.251063388318286</v>
      </c>
      <c r="AU398" s="143"/>
      <c r="AV398" s="22"/>
      <c r="AW398" s="49"/>
      <c r="AX398" s="14"/>
      <c r="BA398" s="15"/>
      <c r="BC398" s="37"/>
    </row>
    <row r="399" spans="1:55" s="16" customFormat="1" ht="16.5" customHeight="1" x14ac:dyDescent="0.3">
      <c r="A399" s="50">
        <v>7</v>
      </c>
      <c r="B399" s="71">
        <v>18101042</v>
      </c>
      <c r="C399" s="69" t="s">
        <v>380</v>
      </c>
      <c r="D399" s="1" t="s">
        <v>456</v>
      </c>
      <c r="E399" s="1"/>
      <c r="F399" s="1">
        <v>33</v>
      </c>
      <c r="G399" s="21">
        <f>F399/33*100</f>
        <v>100</v>
      </c>
      <c r="H399" s="1">
        <v>14</v>
      </c>
      <c r="I399" s="21">
        <f>H399/(26-11)*100</f>
        <v>93.333333333333329</v>
      </c>
      <c r="J399" s="1">
        <v>8</v>
      </c>
      <c r="K399" s="21">
        <f>J399/(34-26)*100</f>
        <v>100</v>
      </c>
      <c r="L399" s="1" t="s">
        <v>456</v>
      </c>
      <c r="M399" s="21"/>
      <c r="N399" s="1">
        <v>19</v>
      </c>
      <c r="O399" s="21">
        <f>N399/(27-8)*100</f>
        <v>100</v>
      </c>
      <c r="P399" s="1">
        <v>33</v>
      </c>
      <c r="Q399" s="21">
        <f t="shared" si="297"/>
        <v>97.058823529411768</v>
      </c>
      <c r="R399" s="1">
        <v>33</v>
      </c>
      <c r="S399" s="21">
        <f t="shared" si="291"/>
        <v>97.058823529411768</v>
      </c>
      <c r="T399" s="1">
        <v>11</v>
      </c>
      <c r="U399" s="21">
        <f>T399/(26-13)*100</f>
        <v>84.615384615384613</v>
      </c>
      <c r="V399" s="1">
        <v>0</v>
      </c>
      <c r="W399" s="21">
        <f t="shared" si="300"/>
        <v>0</v>
      </c>
      <c r="X399" s="1">
        <v>22</v>
      </c>
      <c r="Y399" s="21">
        <f>X399/(27-3)*100</f>
        <v>91.666666666666657</v>
      </c>
      <c r="Z399" s="21">
        <v>29</v>
      </c>
      <c r="AA399" s="21">
        <f>Z399/(34-3)*100</f>
        <v>93.548387096774192</v>
      </c>
      <c r="AB399" s="21">
        <v>22</v>
      </c>
      <c r="AC399" s="21">
        <f>AB399/(35-7)*100</f>
        <v>78.571428571428569</v>
      </c>
      <c r="AD399" s="21">
        <v>15</v>
      </c>
      <c r="AE399" s="21">
        <f t="shared" si="301"/>
        <v>55.555555555555557</v>
      </c>
      <c r="AF399" s="21">
        <v>9</v>
      </c>
      <c r="AG399" s="21">
        <f>AF399/(35-25)*100</f>
        <v>90</v>
      </c>
      <c r="AH399" s="21">
        <v>25</v>
      </c>
      <c r="AI399" s="21">
        <f t="shared" si="295"/>
        <v>100</v>
      </c>
      <c r="AJ399" s="21"/>
      <c r="AK399" s="21"/>
      <c r="AL399" s="21"/>
      <c r="AM399" s="21"/>
      <c r="AN399" s="21"/>
      <c r="AO399" s="21"/>
      <c r="AP399" s="21"/>
      <c r="AQ399" s="21"/>
      <c r="AR399" s="21"/>
      <c r="AS399" s="26"/>
      <c r="AT399" s="21">
        <f t="shared" si="296"/>
        <v>84.38631449271189</v>
      </c>
      <c r="AU399" s="143"/>
      <c r="AV399" s="22"/>
      <c r="AW399" s="49"/>
      <c r="AX399" s="14"/>
      <c r="AY399" s="72"/>
      <c r="BA399" s="15"/>
      <c r="BC399" s="37"/>
    </row>
    <row r="400" spans="1:55" s="16" customFormat="1" ht="16.5" customHeight="1" x14ac:dyDescent="0.2">
      <c r="A400" s="50">
        <v>8</v>
      </c>
      <c r="B400" s="71">
        <v>18101040</v>
      </c>
      <c r="C400" s="69" t="s">
        <v>381</v>
      </c>
      <c r="D400" s="1">
        <v>33</v>
      </c>
      <c r="E400" s="1">
        <f>D400/33*100</f>
        <v>100</v>
      </c>
      <c r="F400" s="1">
        <v>5</v>
      </c>
      <c r="G400" s="21">
        <f>F400/(33-28)*100</f>
        <v>100</v>
      </c>
      <c r="H400" s="1">
        <v>13</v>
      </c>
      <c r="I400" s="21">
        <f>H400/(26-13)*100</f>
        <v>100</v>
      </c>
      <c r="J400" s="1">
        <v>32</v>
      </c>
      <c r="K400" s="21">
        <f>J400/34*100</f>
        <v>94.117647058823522</v>
      </c>
      <c r="L400" s="1">
        <v>28</v>
      </c>
      <c r="M400" s="21">
        <f t="shared" si="302"/>
        <v>96.551724137931032</v>
      </c>
      <c r="N400" s="1">
        <v>5</v>
      </c>
      <c r="O400" s="21">
        <f>N400/(27-20)*100</f>
        <v>71.428571428571431</v>
      </c>
      <c r="P400" s="1">
        <v>10</v>
      </c>
      <c r="Q400" s="21">
        <f>P400/(34-24)*100</f>
        <v>100</v>
      </c>
      <c r="R400" s="1">
        <v>31</v>
      </c>
      <c r="S400" s="21">
        <f t="shared" si="291"/>
        <v>91.17647058823529</v>
      </c>
      <c r="T400" s="1">
        <v>16</v>
      </c>
      <c r="U400" s="21">
        <f>T400/(26-8)*100</f>
        <v>88.888888888888886</v>
      </c>
      <c r="V400" s="1">
        <v>15</v>
      </c>
      <c r="W400" s="21">
        <f>V400/(33-18)*100</f>
        <v>100</v>
      </c>
      <c r="X400" s="1">
        <v>18</v>
      </c>
      <c r="Y400" s="21">
        <f>X400/(27-9)*100</f>
        <v>100</v>
      </c>
      <c r="Z400" s="21">
        <v>18</v>
      </c>
      <c r="AA400" s="21">
        <f t="shared" si="293"/>
        <v>52.941176470588239</v>
      </c>
      <c r="AB400" s="21">
        <v>33</v>
      </c>
      <c r="AC400" s="21">
        <f t="shared" si="298"/>
        <v>94.285714285714278</v>
      </c>
      <c r="AD400" s="21">
        <v>2</v>
      </c>
      <c r="AE400" s="21">
        <f>AD400/(27-20)*100</f>
        <v>28.571428571428569</v>
      </c>
      <c r="AF400" s="21">
        <v>18</v>
      </c>
      <c r="AG400" s="21">
        <f t="shared" si="294"/>
        <v>51.428571428571423</v>
      </c>
      <c r="AH400" s="21">
        <v>25</v>
      </c>
      <c r="AI400" s="21">
        <f t="shared" si="295"/>
        <v>100</v>
      </c>
      <c r="AJ400" s="21"/>
      <c r="AK400" s="21"/>
      <c r="AL400" s="21"/>
      <c r="AM400" s="21"/>
      <c r="AN400" s="21"/>
      <c r="AO400" s="21"/>
      <c r="AP400" s="21"/>
      <c r="AQ400" s="21"/>
      <c r="AR400" s="21"/>
      <c r="AS400" s="26"/>
      <c r="AT400" s="21">
        <f t="shared" si="296"/>
        <v>85.586887053672044</v>
      </c>
      <c r="AU400" s="143"/>
      <c r="AV400" s="22"/>
      <c r="AW400" s="49"/>
      <c r="AX400" s="14"/>
      <c r="BA400" s="15"/>
      <c r="BC400" s="37"/>
    </row>
    <row r="401" spans="1:55" s="16" customFormat="1" ht="16.5" customHeight="1" x14ac:dyDescent="0.2">
      <c r="A401" s="50">
        <v>9</v>
      </c>
      <c r="B401" s="71">
        <v>18108031</v>
      </c>
      <c r="C401" s="19" t="s">
        <v>382</v>
      </c>
      <c r="D401" s="1">
        <v>34</v>
      </c>
      <c r="E401" s="1">
        <f>D401/34*100</f>
        <v>100</v>
      </c>
      <c r="F401" s="1">
        <v>10</v>
      </c>
      <c r="G401" s="21">
        <f>F401/(33-23)*100</f>
        <v>100</v>
      </c>
      <c r="H401" s="1">
        <v>19</v>
      </c>
      <c r="I401" s="21">
        <f>H401/(26-7)*100</f>
        <v>100</v>
      </c>
      <c r="J401" s="1">
        <v>33</v>
      </c>
      <c r="K401" s="21">
        <f>J401/34*100</f>
        <v>97.058823529411768</v>
      </c>
      <c r="L401" s="1">
        <v>26</v>
      </c>
      <c r="M401" s="21">
        <f>L401/(29-3)*100</f>
        <v>100</v>
      </c>
      <c r="N401" s="1" t="s">
        <v>456</v>
      </c>
      <c r="O401" s="21"/>
      <c r="P401" s="1">
        <v>33</v>
      </c>
      <c r="Q401" s="21">
        <f t="shared" si="297"/>
        <v>97.058823529411768</v>
      </c>
      <c r="R401" s="1">
        <v>32</v>
      </c>
      <c r="S401" s="21">
        <f t="shared" si="291"/>
        <v>94.117647058823522</v>
      </c>
      <c r="T401" s="1">
        <v>7</v>
      </c>
      <c r="U401" s="21">
        <f>T401/(26-18)*100</f>
        <v>87.5</v>
      </c>
      <c r="V401" s="1">
        <v>6</v>
      </c>
      <c r="W401" s="21">
        <f>V401/(33-27)*100</f>
        <v>100</v>
      </c>
      <c r="X401" s="1">
        <v>16</v>
      </c>
      <c r="Y401" s="21">
        <f>X401/(27-6)*100</f>
        <v>76.19047619047619</v>
      </c>
      <c r="Z401" s="21">
        <v>31</v>
      </c>
      <c r="AA401" s="21">
        <f t="shared" si="293"/>
        <v>91.17647058823529</v>
      </c>
      <c r="AB401" s="21">
        <v>11</v>
      </c>
      <c r="AC401" s="21">
        <f>AB401/(35-22)*100</f>
        <v>84.615384615384613</v>
      </c>
      <c r="AD401" s="21">
        <v>13</v>
      </c>
      <c r="AE401" s="21">
        <f>AD401/(27-11)*100</f>
        <v>81.25</v>
      </c>
      <c r="AF401" s="21">
        <v>27</v>
      </c>
      <c r="AG401" s="21">
        <f t="shared" si="294"/>
        <v>77.142857142857153</v>
      </c>
      <c r="AH401" s="21">
        <v>22</v>
      </c>
      <c r="AI401" s="21">
        <f t="shared" si="295"/>
        <v>88</v>
      </c>
      <c r="AJ401" s="21"/>
      <c r="AK401" s="21"/>
      <c r="AL401" s="21"/>
      <c r="AM401" s="21"/>
      <c r="AN401" s="21"/>
      <c r="AO401" s="21"/>
      <c r="AP401" s="21"/>
      <c r="AQ401" s="21"/>
      <c r="AR401" s="21"/>
      <c r="AS401" s="26"/>
      <c r="AT401" s="21">
        <f t="shared" si="296"/>
        <v>91.607365510306678</v>
      </c>
      <c r="AU401" s="143"/>
      <c r="AV401" s="22"/>
      <c r="AW401" s="49"/>
      <c r="AX401" s="14"/>
      <c r="BA401" s="15"/>
      <c r="BC401" s="37"/>
    </row>
    <row r="402" spans="1:55" s="16" customFormat="1" ht="16.5" customHeight="1" x14ac:dyDescent="0.2">
      <c r="A402" s="50">
        <v>10</v>
      </c>
      <c r="B402" s="71">
        <v>18103070</v>
      </c>
      <c r="C402" s="20" t="s">
        <v>401</v>
      </c>
      <c r="D402" s="1">
        <v>30</v>
      </c>
      <c r="E402" s="1">
        <f>D402/33*100</f>
        <v>90.909090909090907</v>
      </c>
      <c r="F402" s="1" t="s">
        <v>456</v>
      </c>
      <c r="G402" s="21"/>
      <c r="H402" s="1">
        <v>26</v>
      </c>
      <c r="I402" s="21">
        <f>H402/26*100</f>
        <v>100</v>
      </c>
      <c r="J402" s="1">
        <v>34</v>
      </c>
      <c r="K402" s="21">
        <f>J402/34*100</f>
        <v>100</v>
      </c>
      <c r="L402" s="1">
        <v>29</v>
      </c>
      <c r="M402" s="21">
        <f t="shared" si="302"/>
        <v>100</v>
      </c>
      <c r="N402" s="1" t="s">
        <v>456</v>
      </c>
      <c r="O402" s="21"/>
      <c r="P402" s="1">
        <v>32</v>
      </c>
      <c r="Q402" s="21">
        <f>P402/(34-2)*100</f>
        <v>100</v>
      </c>
      <c r="R402" s="1">
        <v>33</v>
      </c>
      <c r="S402" s="21">
        <f t="shared" si="291"/>
        <v>97.058823529411768</v>
      </c>
      <c r="T402" s="1">
        <v>19</v>
      </c>
      <c r="U402" s="21">
        <f>T402/(26-7)*100</f>
        <v>100</v>
      </c>
      <c r="V402" s="1">
        <v>6</v>
      </c>
      <c r="W402" s="21">
        <f>V402/(33-27)*100</f>
        <v>100</v>
      </c>
      <c r="X402" s="1">
        <v>27</v>
      </c>
      <c r="Y402" s="21">
        <f t="shared" si="292"/>
        <v>100</v>
      </c>
      <c r="Z402" s="21">
        <v>34</v>
      </c>
      <c r="AA402" s="21">
        <f t="shared" si="293"/>
        <v>100</v>
      </c>
      <c r="AB402" s="21">
        <v>33</v>
      </c>
      <c r="AC402" s="21">
        <f>AB402/(35-2)*100</f>
        <v>100</v>
      </c>
      <c r="AD402" s="21">
        <v>2</v>
      </c>
      <c r="AE402" s="21">
        <f>AD402/(27-25)*100</f>
        <v>100</v>
      </c>
      <c r="AF402" s="21">
        <v>35</v>
      </c>
      <c r="AG402" s="21">
        <f t="shared" si="294"/>
        <v>100</v>
      </c>
      <c r="AH402" s="21">
        <v>25</v>
      </c>
      <c r="AI402" s="21">
        <f t="shared" si="295"/>
        <v>100</v>
      </c>
      <c r="AJ402" s="21"/>
      <c r="AK402" s="21"/>
      <c r="AL402" s="21"/>
      <c r="AM402" s="21"/>
      <c r="AN402" s="21"/>
      <c r="AO402" s="21"/>
      <c r="AP402" s="21"/>
      <c r="AQ402" s="21"/>
      <c r="AR402" s="21"/>
      <c r="AS402" s="26"/>
      <c r="AT402" s="21">
        <f t="shared" si="296"/>
        <v>99.140565317035907</v>
      </c>
      <c r="AU402" s="143"/>
      <c r="AV402" s="22"/>
      <c r="AW402" s="49"/>
      <c r="AX402" s="14"/>
      <c r="BA402" s="15"/>
      <c r="BC402" s="37"/>
    </row>
    <row r="403" spans="1:55" s="16" customFormat="1" ht="16.5" customHeight="1" x14ac:dyDescent="0.2">
      <c r="A403" s="50">
        <v>11</v>
      </c>
      <c r="B403" s="16">
        <v>18102072</v>
      </c>
      <c r="C403" s="23" t="s">
        <v>442</v>
      </c>
      <c r="D403" s="84"/>
      <c r="E403" s="84"/>
      <c r="F403" s="93">
        <v>15</v>
      </c>
      <c r="G403" s="21">
        <f>F403/15*100</f>
        <v>100</v>
      </c>
      <c r="H403" s="1">
        <v>22</v>
      </c>
      <c r="I403" s="21">
        <f>H403/26*100</f>
        <v>84.615384615384613</v>
      </c>
      <c r="J403" s="1">
        <v>20</v>
      </c>
      <c r="K403" s="21">
        <f>J403/(34-13)*100</f>
        <v>95.238095238095227</v>
      </c>
      <c r="L403" s="1">
        <v>16</v>
      </c>
      <c r="M403" s="21">
        <f t="shared" si="302"/>
        <v>55.172413793103445</v>
      </c>
      <c r="N403" s="93">
        <v>26</v>
      </c>
      <c r="O403" s="94">
        <f>N403/27*100</f>
        <v>96.296296296296291</v>
      </c>
      <c r="P403" s="93">
        <v>34</v>
      </c>
      <c r="Q403" s="94">
        <f t="shared" si="297"/>
        <v>100</v>
      </c>
      <c r="R403" s="1">
        <v>33</v>
      </c>
      <c r="S403" s="21">
        <f t="shared" si="291"/>
        <v>97.058823529411768</v>
      </c>
      <c r="T403" s="1">
        <v>21</v>
      </c>
      <c r="U403" s="21">
        <f t="shared" si="299"/>
        <v>80.769230769230774</v>
      </c>
      <c r="V403" s="93">
        <v>29</v>
      </c>
      <c r="W403" s="94">
        <f>V403/(33-4)*100</f>
        <v>100</v>
      </c>
      <c r="X403" s="1">
        <v>6</v>
      </c>
      <c r="Y403" s="21">
        <f>X403/(27-21)*100</f>
        <v>100</v>
      </c>
      <c r="Z403" s="21">
        <v>35</v>
      </c>
      <c r="AA403" s="21">
        <f>Z403/35*100</f>
        <v>100</v>
      </c>
      <c r="AB403" s="21">
        <v>32</v>
      </c>
      <c r="AC403" s="21">
        <f>AB403/(35-1)*100</f>
        <v>94.117647058823522</v>
      </c>
      <c r="AD403" s="21">
        <v>24</v>
      </c>
      <c r="AE403" s="21">
        <f t="shared" si="301"/>
        <v>88.888888888888886</v>
      </c>
      <c r="AF403" s="21">
        <v>32</v>
      </c>
      <c r="AG403" s="21">
        <f t="shared" si="294"/>
        <v>91.428571428571431</v>
      </c>
      <c r="AH403" s="21">
        <v>10</v>
      </c>
      <c r="AI403" s="21">
        <f>AH403/(25-15)*100</f>
        <v>100</v>
      </c>
      <c r="AJ403" s="21"/>
      <c r="AK403" s="21"/>
      <c r="AL403" s="21"/>
      <c r="AM403" s="21"/>
      <c r="AN403" s="21"/>
      <c r="AO403" s="21"/>
      <c r="AP403" s="21"/>
      <c r="AQ403" s="21"/>
      <c r="AR403" s="21"/>
      <c r="AS403" s="26"/>
      <c r="AT403" s="21">
        <f t="shared" si="296"/>
        <v>92.239023441187058</v>
      </c>
      <c r="AU403" s="143"/>
      <c r="AV403" s="22"/>
      <c r="AW403" s="49"/>
      <c r="AX403" s="14"/>
      <c r="BA403" s="15"/>
      <c r="BC403" s="37"/>
    </row>
    <row r="404" spans="1:55" s="16" customFormat="1" ht="16.5" customHeight="1" x14ac:dyDescent="0.2">
      <c r="A404" s="50">
        <v>12</v>
      </c>
      <c r="B404" s="71">
        <v>18102021</v>
      </c>
      <c r="C404" s="69" t="s">
        <v>383</v>
      </c>
      <c r="D404" s="1">
        <v>35</v>
      </c>
      <c r="E404" s="1">
        <f>D404/35*100</f>
        <v>100</v>
      </c>
      <c r="F404" s="1">
        <v>3</v>
      </c>
      <c r="G404" s="21">
        <f>F404/(33-30)*100</f>
        <v>100</v>
      </c>
      <c r="H404" s="1">
        <v>26</v>
      </c>
      <c r="I404" s="21">
        <f>H404/26*100</f>
        <v>100</v>
      </c>
      <c r="J404" s="1">
        <v>34</v>
      </c>
      <c r="K404" s="21">
        <f>J404/34*100</f>
        <v>100</v>
      </c>
      <c r="L404" s="1">
        <v>29</v>
      </c>
      <c r="M404" s="21">
        <f t="shared" si="302"/>
        <v>100</v>
      </c>
      <c r="N404" s="1">
        <v>3</v>
      </c>
      <c r="O404" s="21">
        <f>N404/(27-24)*100</f>
        <v>100</v>
      </c>
      <c r="P404" s="1">
        <v>34</v>
      </c>
      <c r="Q404" s="21">
        <f t="shared" si="297"/>
        <v>100</v>
      </c>
      <c r="R404" s="1">
        <v>6</v>
      </c>
      <c r="S404" s="21">
        <f>R404/(34-28)*100</f>
        <v>100</v>
      </c>
      <c r="T404" s="1" t="s">
        <v>482</v>
      </c>
      <c r="U404" s="21"/>
      <c r="V404" s="1">
        <v>2</v>
      </c>
      <c r="W404" s="21">
        <f t="shared" si="300"/>
        <v>6.0606060606060606</v>
      </c>
      <c r="X404" s="1">
        <v>24</v>
      </c>
      <c r="Y404" s="21">
        <f t="shared" si="292"/>
        <v>88.888888888888886</v>
      </c>
      <c r="Z404" s="21">
        <v>28</v>
      </c>
      <c r="AA404" s="21">
        <f t="shared" si="293"/>
        <v>82.35294117647058</v>
      </c>
      <c r="AB404" s="21">
        <v>18</v>
      </c>
      <c r="AC404" s="21">
        <f>AB404/(35-15)*100</f>
        <v>90</v>
      </c>
      <c r="AD404" s="21" t="s">
        <v>456</v>
      </c>
      <c r="AE404" s="21"/>
      <c r="AF404" s="21">
        <v>27</v>
      </c>
      <c r="AG404" s="21">
        <f t="shared" si="294"/>
        <v>77.142857142857153</v>
      </c>
      <c r="AH404" s="21">
        <v>24</v>
      </c>
      <c r="AI404" s="21">
        <f t="shared" si="295"/>
        <v>96</v>
      </c>
      <c r="AJ404" s="21"/>
      <c r="AK404" s="21"/>
      <c r="AL404" s="21"/>
      <c r="AM404" s="21"/>
      <c r="AN404" s="21"/>
      <c r="AO404" s="21"/>
      <c r="AP404" s="21"/>
      <c r="AQ404" s="21"/>
      <c r="AR404" s="21"/>
      <c r="AS404" s="26"/>
      <c r="AT404" s="21">
        <f t="shared" si="296"/>
        <v>88.603235233487339</v>
      </c>
      <c r="AU404" s="143"/>
      <c r="AV404" s="22"/>
      <c r="AW404" s="49"/>
      <c r="AX404" s="14"/>
      <c r="BA404" s="15"/>
      <c r="BC404" s="37"/>
    </row>
    <row r="405" spans="1:55" s="16" customFormat="1" ht="16.5" customHeight="1" x14ac:dyDescent="0.2">
      <c r="A405" s="50">
        <v>13</v>
      </c>
      <c r="B405" s="71">
        <v>18108028</v>
      </c>
      <c r="C405" s="19" t="s">
        <v>384</v>
      </c>
      <c r="D405" s="1">
        <v>35</v>
      </c>
      <c r="E405" s="1">
        <f>D405/35*100</f>
        <v>100</v>
      </c>
      <c r="F405" s="1">
        <v>31</v>
      </c>
      <c r="G405" s="21">
        <f>F405/33*100</f>
        <v>93.939393939393938</v>
      </c>
      <c r="H405" s="1">
        <v>26</v>
      </c>
      <c r="I405" s="21">
        <f>H405/26*100</f>
        <v>100</v>
      </c>
      <c r="J405" s="1">
        <v>5</v>
      </c>
      <c r="K405" s="21">
        <f>J405/(34-29)*100</f>
        <v>100</v>
      </c>
      <c r="L405" s="1">
        <v>29</v>
      </c>
      <c r="M405" s="21">
        <f t="shared" si="302"/>
        <v>100</v>
      </c>
      <c r="N405" s="1">
        <v>27</v>
      </c>
      <c r="O405" s="21">
        <f>N405/27*100</f>
        <v>100</v>
      </c>
      <c r="P405" s="1">
        <v>33</v>
      </c>
      <c r="Q405" s="21">
        <f t="shared" si="297"/>
        <v>97.058823529411768</v>
      </c>
      <c r="R405" s="1">
        <v>6</v>
      </c>
      <c r="S405" s="21">
        <f>R405/(34-28)*100</f>
        <v>100</v>
      </c>
      <c r="T405" s="1">
        <v>24</v>
      </c>
      <c r="U405" s="21">
        <f t="shared" si="299"/>
        <v>92.307692307692307</v>
      </c>
      <c r="V405" s="1">
        <v>33</v>
      </c>
      <c r="W405" s="21">
        <f t="shared" si="300"/>
        <v>100</v>
      </c>
      <c r="X405" s="1">
        <v>27</v>
      </c>
      <c r="Y405" s="21">
        <f t="shared" si="292"/>
        <v>100</v>
      </c>
      <c r="Z405" s="21">
        <v>26</v>
      </c>
      <c r="AA405" s="21">
        <f>Z405/(34-8)*100</f>
        <v>100</v>
      </c>
      <c r="AB405" s="21">
        <v>9</v>
      </c>
      <c r="AC405" s="21">
        <f>AB405/(35-26)*100</f>
        <v>100</v>
      </c>
      <c r="AD405" s="21">
        <v>25</v>
      </c>
      <c r="AE405" s="21">
        <f t="shared" si="301"/>
        <v>92.592592592592595</v>
      </c>
      <c r="AF405" s="21">
        <v>32</v>
      </c>
      <c r="AG405" s="21">
        <f t="shared" si="294"/>
        <v>91.428571428571431</v>
      </c>
      <c r="AH405" s="21">
        <v>25</v>
      </c>
      <c r="AI405" s="21">
        <f t="shared" si="295"/>
        <v>100</v>
      </c>
      <c r="AJ405" s="21"/>
      <c r="AK405" s="21"/>
      <c r="AL405" s="21"/>
      <c r="AM405" s="21"/>
      <c r="AN405" s="21"/>
      <c r="AO405" s="21"/>
      <c r="AP405" s="21"/>
      <c r="AQ405" s="21"/>
      <c r="AR405" s="21"/>
      <c r="AS405" s="26"/>
      <c r="AT405" s="21">
        <f t="shared" si="296"/>
        <v>97.957942112353891</v>
      </c>
      <c r="AU405" s="143"/>
      <c r="AV405" s="22"/>
      <c r="AW405" s="49"/>
      <c r="AX405" s="14"/>
      <c r="BA405" s="15"/>
      <c r="BC405" s="37"/>
    </row>
    <row r="406" spans="1:55" s="16" customFormat="1" ht="16.5" customHeight="1" x14ac:dyDescent="0.2">
      <c r="A406" s="50">
        <v>14</v>
      </c>
      <c r="B406" s="71">
        <v>18101044</v>
      </c>
      <c r="C406" s="69" t="s">
        <v>385</v>
      </c>
      <c r="D406" s="1">
        <v>24</v>
      </c>
      <c r="E406" s="1">
        <f>D406/(33-9)*100</f>
        <v>100</v>
      </c>
      <c r="F406" s="1">
        <v>33</v>
      </c>
      <c r="G406" s="21">
        <f>F406/33*100</f>
        <v>100</v>
      </c>
      <c r="H406" s="1">
        <v>26</v>
      </c>
      <c r="I406" s="21">
        <f>H406/26*100</f>
        <v>100</v>
      </c>
      <c r="J406" s="1">
        <v>29</v>
      </c>
      <c r="K406" s="21">
        <f>J406/(34-5)*100</f>
        <v>100</v>
      </c>
      <c r="L406" s="1" t="s">
        <v>456</v>
      </c>
      <c r="M406" s="21"/>
      <c r="N406" s="1">
        <v>24</v>
      </c>
      <c r="O406" s="21">
        <f>N406/(27-1)*100</f>
        <v>92.307692307692307</v>
      </c>
      <c r="P406" s="1">
        <v>34</v>
      </c>
      <c r="Q406" s="21">
        <f t="shared" si="297"/>
        <v>100</v>
      </c>
      <c r="R406" s="1">
        <v>33</v>
      </c>
      <c r="S406" s="21">
        <f t="shared" si="291"/>
        <v>97.058823529411768</v>
      </c>
      <c r="T406" s="1" t="s">
        <v>456</v>
      </c>
      <c r="U406" s="21"/>
      <c r="V406" s="1">
        <v>17</v>
      </c>
      <c r="W406" s="21">
        <f>V406/(33-16)*100</f>
        <v>100</v>
      </c>
      <c r="X406" s="1">
        <v>25</v>
      </c>
      <c r="Y406" s="21">
        <f t="shared" si="292"/>
        <v>92.592592592592595</v>
      </c>
      <c r="Z406" s="21">
        <v>21</v>
      </c>
      <c r="AA406" s="21">
        <f>Z406/(34-12)*100</f>
        <v>95.454545454545453</v>
      </c>
      <c r="AB406" s="21">
        <v>17</v>
      </c>
      <c r="AC406" s="21">
        <f>AB406/(35-18)*100</f>
        <v>100</v>
      </c>
      <c r="AD406" s="21">
        <v>21</v>
      </c>
      <c r="AE406" s="21">
        <f>AD406/(27-1)*100</f>
        <v>80.769230769230774</v>
      </c>
      <c r="AF406" s="21">
        <v>28</v>
      </c>
      <c r="AG406" s="21">
        <f t="shared" si="294"/>
        <v>80</v>
      </c>
      <c r="AH406" s="21">
        <v>22</v>
      </c>
      <c r="AI406" s="21">
        <f>AH406/(25-3)*100</f>
        <v>100</v>
      </c>
      <c r="AJ406" s="21"/>
      <c r="AK406" s="21"/>
      <c r="AL406" s="21"/>
      <c r="AM406" s="21"/>
      <c r="AN406" s="21"/>
      <c r="AO406" s="21"/>
      <c r="AP406" s="21"/>
      <c r="AQ406" s="21"/>
      <c r="AR406" s="21"/>
      <c r="AS406" s="26"/>
      <c r="AT406" s="21">
        <f t="shared" si="296"/>
        <v>95.584491760962337</v>
      </c>
      <c r="AU406" s="143"/>
      <c r="AV406" s="22"/>
      <c r="AW406" s="49"/>
      <c r="AX406" s="14"/>
      <c r="BA406" s="15"/>
      <c r="BC406" s="37"/>
    </row>
    <row r="407" spans="1:55" s="16" customFormat="1" ht="16.5" customHeight="1" x14ac:dyDescent="0.2">
      <c r="A407" s="50">
        <v>15</v>
      </c>
      <c r="B407" s="71">
        <v>18103029</v>
      </c>
      <c r="C407" s="69" t="s">
        <v>386</v>
      </c>
      <c r="D407" s="1">
        <v>33</v>
      </c>
      <c r="E407" s="1">
        <f>D407/33*100</f>
        <v>100</v>
      </c>
      <c r="F407" s="1">
        <v>33</v>
      </c>
      <c r="G407" s="21">
        <f>F407/33*100</f>
        <v>100</v>
      </c>
      <c r="H407" s="1">
        <v>4</v>
      </c>
      <c r="I407" s="21">
        <f>H407/(26-22)*100</f>
        <v>100</v>
      </c>
      <c r="J407" s="1">
        <v>26</v>
      </c>
      <c r="K407" s="21">
        <f>J407/(34-8)*100</f>
        <v>100</v>
      </c>
      <c r="L407" s="1">
        <v>22</v>
      </c>
      <c r="M407" s="21">
        <f>L407/(29-6)*100</f>
        <v>95.652173913043484</v>
      </c>
      <c r="N407" s="1">
        <v>25</v>
      </c>
      <c r="O407" s="21">
        <f>N407/(27-2)*100</f>
        <v>100</v>
      </c>
      <c r="P407" s="1">
        <v>2</v>
      </c>
      <c r="Q407" s="21">
        <f>P407/(34-32)*100</f>
        <v>100</v>
      </c>
      <c r="R407" s="1">
        <v>27</v>
      </c>
      <c r="S407" s="21">
        <f>R407/(34-5)*100</f>
        <v>93.103448275862064</v>
      </c>
      <c r="T407" s="1">
        <v>20</v>
      </c>
      <c r="U407" s="21">
        <f t="shared" si="299"/>
        <v>76.923076923076934</v>
      </c>
      <c r="V407" s="1">
        <v>28</v>
      </c>
      <c r="W407" s="21">
        <f>V407/(33-4)*100</f>
        <v>96.551724137931032</v>
      </c>
      <c r="X407" s="1" t="s">
        <v>456</v>
      </c>
      <c r="Y407" s="21"/>
      <c r="Z407" s="21">
        <v>26</v>
      </c>
      <c r="AA407" s="21">
        <f t="shared" si="293"/>
        <v>76.470588235294116</v>
      </c>
      <c r="AB407" s="21">
        <v>28</v>
      </c>
      <c r="AC407" s="21">
        <f t="shared" si="298"/>
        <v>80</v>
      </c>
      <c r="AD407" s="21">
        <v>15</v>
      </c>
      <c r="AE407" s="21">
        <f t="shared" si="301"/>
        <v>55.555555555555557</v>
      </c>
      <c r="AF407" s="21">
        <v>16</v>
      </c>
      <c r="AG407" s="21">
        <f>AF407/(35-15)*100</f>
        <v>80</v>
      </c>
      <c r="AH407" s="21">
        <v>12</v>
      </c>
      <c r="AI407" s="21">
        <f>AH407/(25-13)*100</f>
        <v>100</v>
      </c>
      <c r="AJ407" s="21"/>
      <c r="AK407" s="21"/>
      <c r="AL407" s="21"/>
      <c r="AM407" s="21"/>
      <c r="AN407" s="21"/>
      <c r="AO407" s="21"/>
      <c r="AP407" s="21"/>
      <c r="AQ407" s="21"/>
      <c r="AR407" s="21"/>
      <c r="AS407" s="26"/>
      <c r="AT407" s="21">
        <f t="shared" si="296"/>
        <v>90.283771136050888</v>
      </c>
      <c r="AU407" s="143"/>
      <c r="AV407" s="22"/>
      <c r="AW407" s="49"/>
      <c r="AX407" s="14"/>
      <c r="BA407" s="15"/>
      <c r="BC407" s="37"/>
    </row>
    <row r="408" spans="1:55" s="16" customFormat="1" ht="16.5" customHeight="1" x14ac:dyDescent="0.2">
      <c r="A408" s="50">
        <v>16</v>
      </c>
      <c r="B408" s="71">
        <v>18108030</v>
      </c>
      <c r="C408" s="19" t="s">
        <v>387</v>
      </c>
      <c r="D408" s="1">
        <v>35</v>
      </c>
      <c r="E408" s="1">
        <f>D408/35*100</f>
        <v>100</v>
      </c>
      <c r="F408" s="1">
        <v>5</v>
      </c>
      <c r="G408" s="21">
        <f>F408/(33-28)*100</f>
        <v>100</v>
      </c>
      <c r="H408" s="1">
        <v>26</v>
      </c>
      <c r="I408" s="21">
        <f>H408/26*100</f>
        <v>100</v>
      </c>
      <c r="J408" s="1">
        <v>34</v>
      </c>
      <c r="K408" s="21">
        <f>J408/34*100</f>
        <v>100</v>
      </c>
      <c r="L408" s="1">
        <v>29</v>
      </c>
      <c r="M408" s="21">
        <f t="shared" si="302"/>
        <v>100</v>
      </c>
      <c r="N408" s="1">
        <v>1</v>
      </c>
      <c r="O408" s="21">
        <f>N408/(27-26)*100</f>
        <v>100</v>
      </c>
      <c r="P408" s="1">
        <v>29</v>
      </c>
      <c r="Q408" s="21">
        <f>P408/(34-5)*100</f>
        <v>100</v>
      </c>
      <c r="R408" s="1">
        <v>33</v>
      </c>
      <c r="S408" s="21">
        <f t="shared" si="291"/>
        <v>97.058823529411768</v>
      </c>
      <c r="T408" s="1">
        <v>26</v>
      </c>
      <c r="U408" s="21">
        <f t="shared" si="299"/>
        <v>100</v>
      </c>
      <c r="V408" s="1">
        <v>27</v>
      </c>
      <c r="W408" s="21">
        <f>V408/(33-6)*100</f>
        <v>100</v>
      </c>
      <c r="X408" s="1">
        <v>3</v>
      </c>
      <c r="Y408" s="21">
        <f>X408/(27-24)*100</f>
        <v>100</v>
      </c>
      <c r="Z408" s="21">
        <v>32</v>
      </c>
      <c r="AA408" s="21">
        <f t="shared" si="293"/>
        <v>94.117647058823522</v>
      </c>
      <c r="AB408" s="21">
        <v>35</v>
      </c>
      <c r="AC408" s="21">
        <f t="shared" si="298"/>
        <v>100</v>
      </c>
      <c r="AD408" s="21">
        <v>20</v>
      </c>
      <c r="AE408" s="21">
        <f>AD408/(27-4)*100</f>
        <v>86.956521739130437</v>
      </c>
      <c r="AF408" s="21">
        <v>0</v>
      </c>
      <c r="AG408" s="21">
        <f t="shared" si="294"/>
        <v>0</v>
      </c>
      <c r="AH408" s="21">
        <v>25</v>
      </c>
      <c r="AI408" s="21">
        <f t="shared" si="295"/>
        <v>100</v>
      </c>
      <c r="AJ408" s="21"/>
      <c r="AK408" s="21"/>
      <c r="AL408" s="21"/>
      <c r="AM408" s="21"/>
      <c r="AN408" s="21"/>
      <c r="AO408" s="21"/>
      <c r="AP408" s="21"/>
      <c r="AQ408" s="21"/>
      <c r="AR408" s="21"/>
      <c r="AS408" s="26"/>
      <c r="AT408" s="21">
        <f t="shared" si="296"/>
        <v>92.383312020460352</v>
      </c>
      <c r="AU408" s="143"/>
      <c r="AV408" s="22"/>
      <c r="AW408" s="49"/>
      <c r="AX408" s="14"/>
      <c r="BA408" s="15"/>
      <c r="BC408" s="37"/>
    </row>
    <row r="409" spans="1:55" s="16" customFormat="1" ht="16.5" customHeight="1" x14ac:dyDescent="0.2">
      <c r="A409" s="50">
        <v>17</v>
      </c>
      <c r="B409" s="71">
        <v>18101091</v>
      </c>
      <c r="C409" s="18" t="s">
        <v>388</v>
      </c>
      <c r="D409" s="1">
        <v>33</v>
      </c>
      <c r="E409" s="1">
        <f>D409/33*100</f>
        <v>100</v>
      </c>
      <c r="F409" s="1">
        <v>33</v>
      </c>
      <c r="G409" s="21">
        <f>F409/33*100</f>
        <v>100</v>
      </c>
      <c r="H409" s="1">
        <v>25</v>
      </c>
      <c r="I409" s="21">
        <f>H409/26*100</f>
        <v>96.15384615384616</v>
      </c>
      <c r="J409" s="1">
        <v>11</v>
      </c>
      <c r="K409" s="21">
        <f>J409/(34-22)*100</f>
        <v>91.666666666666657</v>
      </c>
      <c r="L409" s="1">
        <v>13</v>
      </c>
      <c r="M409" s="21">
        <f>L409/(29-16)*100</f>
        <v>100</v>
      </c>
      <c r="N409" s="1">
        <v>25</v>
      </c>
      <c r="O409" s="21">
        <f>N409/27*100</f>
        <v>92.592592592592595</v>
      </c>
      <c r="P409" s="1">
        <v>32</v>
      </c>
      <c r="Q409" s="21">
        <f t="shared" si="297"/>
        <v>94.117647058823522</v>
      </c>
      <c r="R409" s="1">
        <v>28</v>
      </c>
      <c r="S409" s="21">
        <f>R409/(34-5)*100</f>
        <v>96.551724137931032</v>
      </c>
      <c r="T409" s="1" t="s">
        <v>456</v>
      </c>
      <c r="U409" s="21"/>
      <c r="V409" s="1">
        <v>7</v>
      </c>
      <c r="W409" s="21">
        <f>V409/(33-14)*100</f>
        <v>36.84210526315789</v>
      </c>
      <c r="X409" s="1">
        <v>6</v>
      </c>
      <c r="Y409" s="21">
        <f>X409/(27-14)*100</f>
        <v>46.153846153846153</v>
      </c>
      <c r="Z409" s="21" t="s">
        <v>452</v>
      </c>
      <c r="AA409" s="21"/>
      <c r="AB409" s="21" t="s">
        <v>456</v>
      </c>
      <c r="AC409" s="21"/>
      <c r="AD409" s="21" t="s">
        <v>452</v>
      </c>
      <c r="AE409" s="21"/>
      <c r="AF409" s="21" t="s">
        <v>452</v>
      </c>
      <c r="AG409" s="21"/>
      <c r="AH409" s="21" t="s">
        <v>452</v>
      </c>
      <c r="AI409" s="21"/>
      <c r="AJ409" s="21"/>
      <c r="AK409" s="21"/>
      <c r="AL409" s="21"/>
      <c r="AM409" s="21"/>
      <c r="AN409" s="21"/>
      <c r="AO409" s="21"/>
      <c r="AP409" s="21"/>
      <c r="AQ409" s="21"/>
      <c r="AR409" s="21"/>
      <c r="AS409" s="26"/>
      <c r="AT409" s="21">
        <f t="shared" si="296"/>
        <v>85.407842802686403</v>
      </c>
      <c r="AU409" s="143"/>
      <c r="AV409" s="22"/>
      <c r="AW409" s="49"/>
      <c r="AX409" s="14"/>
      <c r="BA409" s="15"/>
      <c r="BC409" s="37"/>
    </row>
    <row r="410" spans="1:55" s="16" customFormat="1" ht="16.5" customHeight="1" x14ac:dyDescent="0.2">
      <c r="A410" s="50">
        <v>18</v>
      </c>
      <c r="B410" s="71">
        <v>18108019</v>
      </c>
      <c r="C410" s="19" t="s">
        <v>389</v>
      </c>
      <c r="D410" s="1">
        <v>25</v>
      </c>
      <c r="E410" s="1">
        <f>D410/(33-8)*100</f>
        <v>100</v>
      </c>
      <c r="F410" s="1">
        <v>24</v>
      </c>
      <c r="G410" s="21">
        <f>F410/33*100</f>
        <v>72.727272727272734</v>
      </c>
      <c r="H410" s="1">
        <v>18</v>
      </c>
      <c r="I410" s="21">
        <f>H410/26*100</f>
        <v>69.230769230769226</v>
      </c>
      <c r="J410" s="1">
        <v>31</v>
      </c>
      <c r="K410" s="21">
        <f>J410/34*100</f>
        <v>91.17647058823529</v>
      </c>
      <c r="L410" s="1">
        <v>25</v>
      </c>
      <c r="M410" s="21">
        <f t="shared" si="302"/>
        <v>86.206896551724128</v>
      </c>
      <c r="N410" s="1">
        <v>7</v>
      </c>
      <c r="O410" s="21">
        <f>N410/(27-20)*100</f>
        <v>100</v>
      </c>
      <c r="P410" s="1">
        <v>22</v>
      </c>
      <c r="Q410" s="21">
        <f>P410/(34-8)*100</f>
        <v>84.615384615384613</v>
      </c>
      <c r="R410" s="1">
        <v>33</v>
      </c>
      <c r="S410" s="21">
        <f t="shared" si="291"/>
        <v>97.058823529411768</v>
      </c>
      <c r="T410" s="1">
        <v>22</v>
      </c>
      <c r="U410" s="21">
        <f t="shared" si="299"/>
        <v>84.615384615384613</v>
      </c>
      <c r="V410" s="1">
        <v>17</v>
      </c>
      <c r="W410" s="21">
        <f>V410/(33-16)*100</f>
        <v>100</v>
      </c>
      <c r="X410" s="1">
        <v>11</v>
      </c>
      <c r="Y410" s="21">
        <f>X410/(27-16)*100</f>
        <v>100</v>
      </c>
      <c r="Z410" s="21">
        <v>32</v>
      </c>
      <c r="AA410" s="21">
        <f t="shared" si="293"/>
        <v>94.117647058823522</v>
      </c>
      <c r="AB410" s="21">
        <v>31</v>
      </c>
      <c r="AC410" s="21">
        <f>AB410/(35-1)*100</f>
        <v>91.17647058823529</v>
      </c>
      <c r="AD410" s="21">
        <v>27</v>
      </c>
      <c r="AE410" s="21">
        <f t="shared" si="301"/>
        <v>100</v>
      </c>
      <c r="AF410" s="21">
        <v>11</v>
      </c>
      <c r="AG410" s="21">
        <f>AF410/(35-23)*100</f>
        <v>91.666666666666657</v>
      </c>
      <c r="AH410" s="21">
        <v>19</v>
      </c>
      <c r="AI410" s="21">
        <f>AH410/(25-6)*100</f>
        <v>100</v>
      </c>
      <c r="AJ410" s="21"/>
      <c r="AK410" s="21"/>
      <c r="AL410" s="21"/>
      <c r="AM410" s="21"/>
      <c r="AN410" s="21"/>
      <c r="AO410" s="21"/>
      <c r="AP410" s="21"/>
      <c r="AQ410" s="21"/>
      <c r="AR410" s="21"/>
      <c r="AS410" s="26"/>
      <c r="AT410" s="21">
        <f t="shared" si="296"/>
        <v>91.411986635744242</v>
      </c>
      <c r="AU410" s="143"/>
      <c r="AV410" s="22"/>
      <c r="AW410" s="49"/>
      <c r="AX410" s="14"/>
      <c r="BA410" s="15"/>
      <c r="BC410" s="37"/>
    </row>
    <row r="411" spans="1:55" s="16" customFormat="1" ht="16.5" customHeight="1" x14ac:dyDescent="0.2">
      <c r="A411" s="50">
        <v>19</v>
      </c>
      <c r="B411" s="71">
        <v>18108026</v>
      </c>
      <c r="C411" s="19" t="s">
        <v>403</v>
      </c>
      <c r="D411" s="1">
        <v>11</v>
      </c>
      <c r="E411" s="1">
        <f>D411/(33-20)*100</f>
        <v>84.615384615384613</v>
      </c>
      <c r="F411" s="1">
        <v>13</v>
      </c>
      <c r="G411" s="21">
        <f>F411/33*100</f>
        <v>39.393939393939391</v>
      </c>
      <c r="H411" s="1">
        <v>15</v>
      </c>
      <c r="I411" s="21">
        <f>H411/(26-11)*100</f>
        <v>100</v>
      </c>
      <c r="J411" s="1">
        <v>11</v>
      </c>
      <c r="K411" s="21">
        <f>J411/(34-23)*100</f>
        <v>100</v>
      </c>
      <c r="L411" s="1">
        <v>29</v>
      </c>
      <c r="M411" s="21">
        <f t="shared" si="302"/>
        <v>100</v>
      </c>
      <c r="N411" s="1">
        <v>27</v>
      </c>
      <c r="O411" s="21">
        <f>N411/27*100</f>
        <v>100</v>
      </c>
      <c r="P411" s="1">
        <v>33</v>
      </c>
      <c r="Q411" s="21">
        <f t="shared" si="297"/>
        <v>97.058823529411768</v>
      </c>
      <c r="R411" s="1">
        <v>9</v>
      </c>
      <c r="S411" s="21">
        <f t="shared" si="291"/>
        <v>26.47058823529412</v>
      </c>
      <c r="T411" s="1">
        <v>20</v>
      </c>
      <c r="U411" s="21">
        <f t="shared" si="299"/>
        <v>76.923076923076934</v>
      </c>
      <c r="V411" s="1">
        <v>32</v>
      </c>
      <c r="W411" s="21">
        <f>V411/(33-1)*100</f>
        <v>100</v>
      </c>
      <c r="X411" s="1">
        <v>27</v>
      </c>
      <c r="Y411" s="21">
        <f t="shared" si="292"/>
        <v>100</v>
      </c>
      <c r="Z411" s="21">
        <v>24</v>
      </c>
      <c r="AA411" s="21">
        <f>Z411/(34-7)*100</f>
        <v>88.888888888888886</v>
      </c>
      <c r="AB411" s="21">
        <v>3</v>
      </c>
      <c r="AC411" s="21">
        <f t="shared" si="298"/>
        <v>8.5714285714285712</v>
      </c>
      <c r="AD411" s="21">
        <v>27</v>
      </c>
      <c r="AE411" s="21">
        <f t="shared" si="301"/>
        <v>100</v>
      </c>
      <c r="AF411" s="21">
        <v>35</v>
      </c>
      <c r="AG411" s="21">
        <f t="shared" si="294"/>
        <v>100</v>
      </c>
      <c r="AH411" s="21">
        <v>25</v>
      </c>
      <c r="AI411" s="21">
        <f t="shared" si="295"/>
        <v>100</v>
      </c>
      <c r="AJ411" s="21"/>
      <c r="AK411" s="21"/>
      <c r="AL411" s="21"/>
      <c r="AM411" s="21"/>
      <c r="AN411" s="21"/>
      <c r="AO411" s="21"/>
      <c r="AP411" s="21"/>
      <c r="AQ411" s="21"/>
      <c r="AR411" s="21"/>
      <c r="AS411" s="26"/>
      <c r="AT411" s="21">
        <f t="shared" si="296"/>
        <v>82.620133134839008</v>
      </c>
      <c r="AU411" s="143"/>
      <c r="AV411" s="22"/>
      <c r="AW411" s="49"/>
      <c r="AX411" s="14"/>
      <c r="BA411" s="15"/>
      <c r="BC411" s="37"/>
    </row>
    <row r="412" spans="1:55" s="16" customFormat="1" ht="16.5" customHeight="1" x14ac:dyDescent="0.2">
      <c r="A412" s="50">
        <v>20</v>
      </c>
      <c r="B412" s="71">
        <v>18108029</v>
      </c>
      <c r="C412" s="19" t="s">
        <v>404</v>
      </c>
      <c r="D412" s="1">
        <v>31</v>
      </c>
      <c r="E412" s="1">
        <f>D412/33*100</f>
        <v>93.939393939393938</v>
      </c>
      <c r="F412" s="1">
        <v>31</v>
      </c>
      <c r="G412" s="21">
        <f>F412/33*100</f>
        <v>93.939393939393938</v>
      </c>
      <c r="H412" s="1">
        <v>3</v>
      </c>
      <c r="I412" s="21">
        <f>H412/(26-22)*100</f>
        <v>75</v>
      </c>
      <c r="J412" s="1">
        <v>29</v>
      </c>
      <c r="K412" s="21">
        <f>J412/34*100</f>
        <v>85.294117647058826</v>
      </c>
      <c r="L412" s="1">
        <v>29</v>
      </c>
      <c r="M412" s="21">
        <f t="shared" si="302"/>
        <v>100</v>
      </c>
      <c r="N412" s="1">
        <v>27</v>
      </c>
      <c r="O412" s="21">
        <f>N412/27*100</f>
        <v>100</v>
      </c>
      <c r="P412" s="1">
        <v>2</v>
      </c>
      <c r="Q412" s="21">
        <f>P412/(34-32)*100</f>
        <v>100</v>
      </c>
      <c r="R412" s="1">
        <v>32</v>
      </c>
      <c r="S412" s="21">
        <f>R412/(34-1)*100</f>
        <v>96.969696969696969</v>
      </c>
      <c r="T412" s="1">
        <v>21</v>
      </c>
      <c r="U412" s="21">
        <f t="shared" si="299"/>
        <v>80.769230769230774</v>
      </c>
      <c r="V412" s="1">
        <v>19</v>
      </c>
      <c r="W412" s="21">
        <f>V412/(33-13)*100</f>
        <v>95</v>
      </c>
      <c r="X412" s="1">
        <v>13</v>
      </c>
      <c r="Y412" s="21">
        <f>X412/(27-14)*100</f>
        <v>100</v>
      </c>
      <c r="Z412" s="21">
        <v>33</v>
      </c>
      <c r="AA412" s="21">
        <f t="shared" si="293"/>
        <v>97.058823529411768</v>
      </c>
      <c r="AB412" s="21">
        <v>34</v>
      </c>
      <c r="AC412" s="21">
        <f t="shared" si="298"/>
        <v>97.142857142857139</v>
      </c>
      <c r="AD412" s="21">
        <v>21</v>
      </c>
      <c r="AE412" s="21">
        <f>AD412/(27-1)*100</f>
        <v>80.769230769230774</v>
      </c>
      <c r="AF412" s="21">
        <v>1</v>
      </c>
      <c r="AG412" s="21">
        <f>AF412/(35-33)*100</f>
        <v>50</v>
      </c>
      <c r="AH412" s="21">
        <v>25</v>
      </c>
      <c r="AI412" s="21">
        <f t="shared" si="295"/>
        <v>100</v>
      </c>
      <c r="AJ412" s="21"/>
      <c r="AK412" s="21"/>
      <c r="AL412" s="21"/>
      <c r="AM412" s="21"/>
      <c r="AN412" s="21"/>
      <c r="AO412" s="21"/>
      <c r="AP412" s="21"/>
      <c r="AQ412" s="21"/>
      <c r="AR412" s="21"/>
      <c r="AS412" s="26"/>
      <c r="AT412" s="21">
        <f t="shared" si="296"/>
        <v>90.367671544142127</v>
      </c>
      <c r="AU412" s="143"/>
      <c r="AV412" s="22"/>
      <c r="AW412" s="49"/>
      <c r="AX412" s="14"/>
      <c r="BA412" s="15"/>
      <c r="BC412" s="37"/>
    </row>
    <row r="413" spans="1:55" s="16" customFormat="1" ht="16.5" customHeight="1" x14ac:dyDescent="0.2">
      <c r="A413" s="50">
        <v>21</v>
      </c>
      <c r="B413" s="71">
        <v>18101056</v>
      </c>
      <c r="C413" s="69" t="s">
        <v>406</v>
      </c>
      <c r="D413" s="1">
        <v>35</v>
      </c>
      <c r="E413" s="1">
        <f>D413/35*100</f>
        <v>100</v>
      </c>
      <c r="F413" s="1">
        <v>33</v>
      </c>
      <c r="G413" s="21">
        <f>F413/33*100</f>
        <v>100</v>
      </c>
      <c r="H413" s="1">
        <v>6</v>
      </c>
      <c r="I413" s="21">
        <f>H413/(26-20)*100</f>
        <v>100</v>
      </c>
      <c r="J413" s="1">
        <v>22</v>
      </c>
      <c r="K413" s="21">
        <f>J413/(34-12)*100</f>
        <v>100</v>
      </c>
      <c r="L413" s="1">
        <v>29</v>
      </c>
      <c r="M413" s="21">
        <f t="shared" si="302"/>
        <v>100</v>
      </c>
      <c r="N413" s="1">
        <v>23</v>
      </c>
      <c r="O413" s="21">
        <f>N413/(27-4)*100</f>
        <v>100</v>
      </c>
      <c r="P413" s="1">
        <v>7</v>
      </c>
      <c r="Q413" s="21">
        <f>P413/(34-27)*100</f>
        <v>100</v>
      </c>
      <c r="R413" s="1">
        <v>33</v>
      </c>
      <c r="S413" s="21">
        <f t="shared" si="291"/>
        <v>97.058823529411768</v>
      </c>
      <c r="T413" s="1">
        <v>21</v>
      </c>
      <c r="U413" s="21">
        <f t="shared" si="299"/>
        <v>80.769230769230774</v>
      </c>
      <c r="V413" s="1">
        <v>15</v>
      </c>
      <c r="W413" s="21">
        <f>V413/(33-15)*100</f>
        <v>83.333333333333343</v>
      </c>
      <c r="X413" s="1">
        <v>14</v>
      </c>
      <c r="Y413" s="21">
        <f>X413/(27-12)*100</f>
        <v>93.333333333333329</v>
      </c>
      <c r="Z413" s="21">
        <v>33</v>
      </c>
      <c r="AA413" s="21">
        <f t="shared" si="293"/>
        <v>97.058823529411768</v>
      </c>
      <c r="AB413" s="21">
        <v>26</v>
      </c>
      <c r="AC413" s="21">
        <f t="shared" si="298"/>
        <v>74.285714285714292</v>
      </c>
      <c r="AD413" s="21" t="s">
        <v>456</v>
      </c>
      <c r="AE413" s="21"/>
      <c r="AF413" s="21">
        <v>30</v>
      </c>
      <c r="AG413" s="21">
        <f>AF413/(35-3)*100</f>
        <v>93.75</v>
      </c>
      <c r="AH413" s="21">
        <v>25</v>
      </c>
      <c r="AI413" s="21">
        <f t="shared" si="295"/>
        <v>100</v>
      </c>
      <c r="AJ413" s="21"/>
      <c r="AK413" s="21"/>
      <c r="AL413" s="21"/>
      <c r="AM413" s="21"/>
      <c r="AN413" s="21"/>
      <c r="AO413" s="21"/>
      <c r="AP413" s="21"/>
      <c r="AQ413" s="21"/>
      <c r="AR413" s="21"/>
      <c r="AS413" s="26"/>
      <c r="AT413" s="21">
        <f t="shared" si="296"/>
        <v>94.639283918695682</v>
      </c>
      <c r="AU413" s="143"/>
      <c r="AV413" s="22"/>
      <c r="AW413" s="49"/>
      <c r="AX413" s="14"/>
      <c r="BA413" s="15"/>
      <c r="BC413" s="37"/>
    </row>
    <row r="414" spans="1:55" s="16" customFormat="1" ht="16.5" customHeight="1" x14ac:dyDescent="0.2">
      <c r="A414" s="50">
        <v>22</v>
      </c>
      <c r="B414" s="71">
        <v>18101027</v>
      </c>
      <c r="C414" s="69" t="s">
        <v>390</v>
      </c>
      <c r="D414" s="1">
        <v>35</v>
      </c>
      <c r="E414" s="1">
        <f>D414/35*100</f>
        <v>100</v>
      </c>
      <c r="F414" s="1">
        <v>24</v>
      </c>
      <c r="G414" s="21">
        <f>F414/(33-9)*100</f>
        <v>100</v>
      </c>
      <c r="H414" s="1">
        <v>2</v>
      </c>
      <c r="I414" s="21">
        <f>H414/(26-24)*100</f>
        <v>100</v>
      </c>
      <c r="J414" s="1">
        <v>33</v>
      </c>
      <c r="K414" s="21">
        <f>J414/34*100</f>
        <v>97.058823529411768</v>
      </c>
      <c r="L414" s="1">
        <v>29</v>
      </c>
      <c r="M414" s="21">
        <f t="shared" si="302"/>
        <v>100</v>
      </c>
      <c r="N414" s="1">
        <v>17</v>
      </c>
      <c r="O414" s="21">
        <f>N414/(27-2)*100</f>
        <v>68</v>
      </c>
      <c r="P414" s="1">
        <v>33</v>
      </c>
      <c r="Q414" s="21">
        <f t="shared" si="297"/>
        <v>97.058823529411768</v>
      </c>
      <c r="R414" s="1">
        <v>5</v>
      </c>
      <c r="S414" s="21">
        <f>R414/(34-29)*100</f>
        <v>100</v>
      </c>
      <c r="T414" s="1">
        <v>6</v>
      </c>
      <c r="U414" s="21">
        <f>T414/(26-19)*100</f>
        <v>85.714285714285708</v>
      </c>
      <c r="V414" s="1">
        <v>30</v>
      </c>
      <c r="W414" s="21">
        <f>V414/(33-1)*100</f>
        <v>93.75</v>
      </c>
      <c r="X414" s="1">
        <v>27</v>
      </c>
      <c r="Y414" s="21">
        <f t="shared" si="292"/>
        <v>100</v>
      </c>
      <c r="Z414" s="21">
        <v>28</v>
      </c>
      <c r="AA414" s="21">
        <f t="shared" si="293"/>
        <v>82.35294117647058</v>
      </c>
      <c r="AB414" s="21">
        <v>15</v>
      </c>
      <c r="AC414" s="21">
        <f>AB414/(35-19)*100</f>
        <v>93.75</v>
      </c>
      <c r="AD414" s="21">
        <v>6</v>
      </c>
      <c r="AE414" s="21">
        <f>AD414/(27-20)*100</f>
        <v>85.714285714285708</v>
      </c>
      <c r="AF414" s="21">
        <v>32</v>
      </c>
      <c r="AG414" s="21">
        <f t="shared" si="294"/>
        <v>91.428571428571431</v>
      </c>
      <c r="AH414" s="21">
        <v>25</v>
      </c>
      <c r="AI414" s="21">
        <f t="shared" si="295"/>
        <v>100</v>
      </c>
      <c r="AJ414" s="21"/>
      <c r="AK414" s="21"/>
      <c r="AL414" s="21"/>
      <c r="AM414" s="21"/>
      <c r="AN414" s="21"/>
      <c r="AO414" s="21"/>
      <c r="AP414" s="21"/>
      <c r="AQ414" s="21"/>
      <c r="AR414" s="21"/>
      <c r="AS414" s="26"/>
      <c r="AT414" s="21">
        <f t="shared" si="296"/>
        <v>93.4267331932773</v>
      </c>
      <c r="AU414" s="143"/>
      <c r="AV414" s="22"/>
      <c r="AW414" s="49"/>
      <c r="AX414" s="14"/>
      <c r="BA414" s="15"/>
      <c r="BC414" s="37"/>
    </row>
    <row r="415" spans="1:55" s="16" customFormat="1" ht="16.5" customHeight="1" x14ac:dyDescent="0.2">
      <c r="A415" s="50">
        <v>23</v>
      </c>
      <c r="B415" s="71">
        <v>18101197</v>
      </c>
      <c r="C415" s="69" t="s">
        <v>391</v>
      </c>
      <c r="D415" s="1">
        <v>6</v>
      </c>
      <c r="E415" s="1">
        <f>D415/(33-27)*100</f>
        <v>100</v>
      </c>
      <c r="F415" s="1">
        <v>31</v>
      </c>
      <c r="G415" s="21">
        <f>F415/33*100</f>
        <v>93.939393939393938</v>
      </c>
      <c r="H415" s="1">
        <v>26</v>
      </c>
      <c r="I415" s="21">
        <f>H415/26*100</f>
        <v>100</v>
      </c>
      <c r="J415" s="1">
        <v>9</v>
      </c>
      <c r="K415" s="21">
        <f>J415/(34-24)*100</f>
        <v>90</v>
      </c>
      <c r="L415" s="1">
        <v>23</v>
      </c>
      <c r="M415" s="21">
        <f>L415/(29-4)*100</f>
        <v>92</v>
      </c>
      <c r="N415" s="1">
        <v>27</v>
      </c>
      <c r="O415" s="21">
        <f>N415/27*100</f>
        <v>100</v>
      </c>
      <c r="P415" s="1">
        <v>34</v>
      </c>
      <c r="Q415" s="21">
        <f t="shared" si="297"/>
        <v>100</v>
      </c>
      <c r="R415" s="1">
        <v>20</v>
      </c>
      <c r="S415" s="21">
        <f>R415/(34-13)*100</f>
        <v>95.238095238095227</v>
      </c>
      <c r="T415" s="1">
        <v>8</v>
      </c>
      <c r="U415" s="21">
        <f>T415/(26-18)*100</f>
        <v>100</v>
      </c>
      <c r="V415" s="1">
        <v>33</v>
      </c>
      <c r="W415" s="21">
        <f t="shared" si="300"/>
        <v>100</v>
      </c>
      <c r="X415" s="1">
        <v>26</v>
      </c>
      <c r="Y415" s="21">
        <f t="shared" si="292"/>
        <v>96.296296296296291</v>
      </c>
      <c r="Z415" s="21">
        <v>33</v>
      </c>
      <c r="AA415" s="21">
        <f t="shared" si="293"/>
        <v>97.058823529411768</v>
      </c>
      <c r="AB415" s="21">
        <v>31</v>
      </c>
      <c r="AC415" s="21">
        <f t="shared" si="298"/>
        <v>88.571428571428569</v>
      </c>
      <c r="AD415" s="21">
        <v>27</v>
      </c>
      <c r="AE415" s="21">
        <f t="shared" si="301"/>
        <v>100</v>
      </c>
      <c r="AF415" s="21">
        <v>31</v>
      </c>
      <c r="AG415" s="21">
        <f t="shared" si="294"/>
        <v>88.571428571428569</v>
      </c>
      <c r="AH415" s="21">
        <v>25</v>
      </c>
      <c r="AI415" s="21">
        <f t="shared" si="295"/>
        <v>100</v>
      </c>
      <c r="AJ415" s="21"/>
      <c r="AK415" s="21"/>
      <c r="AL415" s="21"/>
      <c r="AM415" s="21"/>
      <c r="AN415" s="21"/>
      <c r="AO415" s="21"/>
      <c r="AP415" s="21"/>
      <c r="AQ415" s="21"/>
      <c r="AR415" s="21"/>
      <c r="AS415" s="26"/>
      <c r="AT415" s="21">
        <f t="shared" si="296"/>
        <v>96.354716634128408</v>
      </c>
      <c r="AU415" s="143"/>
      <c r="AV415" s="22"/>
      <c r="AW415" s="49"/>
      <c r="AX415" s="14"/>
      <c r="BA415" s="15"/>
      <c r="BC415" s="37"/>
    </row>
    <row r="416" spans="1:55" s="16" customFormat="1" ht="16.5" customHeight="1" x14ac:dyDescent="0.2">
      <c r="A416" s="50">
        <v>24</v>
      </c>
      <c r="B416" s="50">
        <v>18101213</v>
      </c>
      <c r="C416" s="23" t="s">
        <v>441</v>
      </c>
      <c r="D416" s="84"/>
      <c r="E416" s="84"/>
      <c r="F416" s="93">
        <v>15</v>
      </c>
      <c r="G416" s="21">
        <f>F416/15*100</f>
        <v>100</v>
      </c>
      <c r="H416" s="1">
        <v>24</v>
      </c>
      <c r="I416" s="21">
        <f>H416/26*100</f>
        <v>92.307692307692307</v>
      </c>
      <c r="J416" s="1">
        <v>25</v>
      </c>
      <c r="K416" s="21">
        <f>J416/(34-8)*100</f>
        <v>96.15384615384616</v>
      </c>
      <c r="L416" s="1">
        <v>4</v>
      </c>
      <c r="M416" s="21">
        <f>L416/(29-25)*100</f>
        <v>100</v>
      </c>
      <c r="N416" s="93">
        <v>23</v>
      </c>
      <c r="O416" s="94">
        <f>N416/27*100</f>
        <v>85.18518518518519</v>
      </c>
      <c r="P416" s="93">
        <v>34</v>
      </c>
      <c r="Q416" s="94">
        <f t="shared" si="297"/>
        <v>100</v>
      </c>
      <c r="R416" s="1">
        <v>33</v>
      </c>
      <c r="S416" s="21">
        <f t="shared" si="291"/>
        <v>97.058823529411768</v>
      </c>
      <c r="T416" s="1">
        <v>3</v>
      </c>
      <c r="U416" s="21">
        <f>T416/(26-23)*100</f>
        <v>100</v>
      </c>
      <c r="V416" s="93">
        <v>26</v>
      </c>
      <c r="W416" s="94">
        <f>V416/(33-5)*100</f>
        <v>92.857142857142861</v>
      </c>
      <c r="X416" s="1">
        <v>27</v>
      </c>
      <c r="Y416" s="21">
        <f t="shared" si="292"/>
        <v>100</v>
      </c>
      <c r="Z416" s="21">
        <v>33</v>
      </c>
      <c r="AA416" s="21">
        <f t="shared" si="293"/>
        <v>97.058823529411768</v>
      </c>
      <c r="AB416" s="21">
        <v>29</v>
      </c>
      <c r="AC416" s="21">
        <f>AB416/(35-5)*100</f>
        <v>96.666666666666671</v>
      </c>
      <c r="AD416" s="21" t="s">
        <v>456</v>
      </c>
      <c r="AE416" s="21"/>
      <c r="AF416" s="21">
        <v>35</v>
      </c>
      <c r="AG416" s="21">
        <f t="shared" si="294"/>
        <v>100</v>
      </c>
      <c r="AH416" s="21">
        <v>0</v>
      </c>
      <c r="AI416" s="21">
        <f t="shared" si="295"/>
        <v>0</v>
      </c>
      <c r="AJ416" s="21"/>
      <c r="AK416" s="21"/>
      <c r="AL416" s="21"/>
      <c r="AM416" s="21"/>
      <c r="AN416" s="21"/>
      <c r="AO416" s="21"/>
      <c r="AP416" s="21"/>
      <c r="AQ416" s="21"/>
      <c r="AR416" s="21"/>
      <c r="AS416" s="26"/>
      <c r="AT416" s="21">
        <f t="shared" si="296"/>
        <v>89.806298587811185</v>
      </c>
      <c r="AU416" s="143"/>
      <c r="AV416" s="22"/>
      <c r="AW416" s="49"/>
      <c r="AX416" s="14"/>
      <c r="BA416" s="15"/>
      <c r="BC416" s="37"/>
    </row>
    <row r="417" spans="1:55" s="16" customFormat="1" ht="16.5" customHeight="1" x14ac:dyDescent="0.2">
      <c r="A417" s="54"/>
      <c r="B417" s="54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118"/>
      <c r="N417" s="63"/>
      <c r="O417" s="88"/>
      <c r="P417" s="77"/>
      <c r="Q417" s="88"/>
      <c r="R417" s="63"/>
      <c r="S417" s="118"/>
      <c r="T417" s="77"/>
      <c r="U417" s="88"/>
      <c r="V417" s="77"/>
      <c r="W417" s="88"/>
      <c r="X417" s="77"/>
      <c r="Y417" s="88"/>
      <c r="Z417" s="118"/>
      <c r="AA417" s="118"/>
      <c r="AB417" s="118"/>
      <c r="AC417" s="118"/>
      <c r="AD417" s="118"/>
      <c r="AE417" s="118"/>
      <c r="AF417" s="88"/>
      <c r="AG417" s="88"/>
      <c r="AH417" s="88"/>
      <c r="AI417" s="88"/>
      <c r="AJ417" s="88"/>
      <c r="AK417" s="88"/>
      <c r="AL417" s="88"/>
      <c r="AM417" s="88"/>
      <c r="AN417" s="88"/>
      <c r="AO417" s="88"/>
      <c r="AP417" s="88"/>
      <c r="AQ417" s="88"/>
      <c r="AR417" s="88"/>
      <c r="AS417" s="88"/>
      <c r="AT417" s="88"/>
      <c r="AU417" s="143"/>
      <c r="AV417" s="22"/>
      <c r="AW417" s="49"/>
      <c r="AX417" s="14"/>
      <c r="BA417" s="15"/>
      <c r="BC417" s="37"/>
    </row>
    <row r="418" spans="1:55" s="16" customFormat="1" ht="16.5" customHeight="1" x14ac:dyDescent="0.2">
      <c r="A418" s="54"/>
      <c r="B418" s="54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116"/>
      <c r="N418" s="41"/>
      <c r="O418" s="127"/>
      <c r="P418" s="40"/>
      <c r="Q418" s="127"/>
      <c r="R418" s="41"/>
      <c r="S418" s="116"/>
      <c r="T418" s="40"/>
      <c r="U418" s="127"/>
      <c r="V418" s="40"/>
      <c r="W418" s="127"/>
      <c r="X418" s="40"/>
      <c r="Y418" s="127"/>
      <c r="Z418" s="116"/>
      <c r="AA418" s="116"/>
      <c r="AB418" s="116"/>
      <c r="AC418" s="116"/>
      <c r="AD418" s="116"/>
      <c r="AE418" s="116"/>
      <c r="AF418" s="127"/>
      <c r="AG418" s="127"/>
      <c r="AH418" s="127"/>
      <c r="AI418" s="127"/>
      <c r="AJ418" s="127"/>
      <c r="AK418" s="127"/>
      <c r="AL418" s="127"/>
      <c r="AM418" s="127"/>
      <c r="AN418" s="127"/>
      <c r="AO418" s="127"/>
      <c r="AP418" s="127"/>
      <c r="AQ418" s="127"/>
      <c r="AR418" s="127"/>
      <c r="AS418" s="127"/>
      <c r="AT418" s="127"/>
      <c r="AU418" s="143"/>
      <c r="AV418" s="22"/>
      <c r="AW418" s="49"/>
      <c r="AX418" s="14"/>
      <c r="BA418" s="15"/>
      <c r="BC418" s="37"/>
    </row>
    <row r="419" spans="1:55" s="16" customFormat="1" ht="16.5" customHeight="1" x14ac:dyDescent="0.2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87"/>
      <c r="N419" s="54"/>
      <c r="O419" s="87"/>
      <c r="P419" s="54"/>
      <c r="Q419" s="87"/>
      <c r="R419" s="54"/>
      <c r="S419" s="87"/>
      <c r="T419" s="54"/>
      <c r="U419" s="87"/>
      <c r="V419" s="54"/>
      <c r="W419" s="87"/>
      <c r="X419" s="54"/>
      <c r="Y419" s="87"/>
      <c r="Z419" s="87"/>
      <c r="AA419" s="87"/>
      <c r="AB419" s="87"/>
      <c r="AC419" s="87"/>
      <c r="AD419" s="87"/>
      <c r="AE419" s="87"/>
      <c r="AF419" s="87"/>
      <c r="AG419" s="87"/>
      <c r="AH419" s="87"/>
      <c r="AI419" s="87"/>
      <c r="AJ419" s="87"/>
      <c r="AK419" s="87"/>
      <c r="AL419" s="87"/>
      <c r="AM419" s="87"/>
      <c r="AN419" s="87"/>
      <c r="AO419" s="87"/>
      <c r="AP419" s="87"/>
      <c r="AQ419" s="87"/>
      <c r="AR419" s="87"/>
      <c r="AS419" s="87"/>
      <c r="AT419" s="87"/>
      <c r="AU419" s="87"/>
      <c r="AV419" s="22"/>
      <c r="AW419" s="49"/>
      <c r="AX419" s="14"/>
      <c r="BA419" s="15"/>
      <c r="BC419" s="37"/>
    </row>
    <row r="420" spans="1:55" s="16" customFormat="1" ht="16.5" customHeight="1" x14ac:dyDescent="0.2">
      <c r="A420" s="50">
        <v>1</v>
      </c>
      <c r="B420" s="71">
        <v>18102031</v>
      </c>
      <c r="C420" s="69" t="s">
        <v>411</v>
      </c>
      <c r="D420" s="1">
        <v>33</v>
      </c>
      <c r="E420" s="1">
        <f>D420/33*100</f>
        <v>100</v>
      </c>
      <c r="F420" s="1">
        <v>28</v>
      </c>
      <c r="G420" s="21">
        <f>F420/(33-5)*100</f>
        <v>100</v>
      </c>
      <c r="H420" s="1">
        <v>26</v>
      </c>
      <c r="I420" s="21">
        <f t="shared" ref="I420:I444" si="303">H420/26*100</f>
        <v>100</v>
      </c>
      <c r="J420" s="1">
        <v>34</v>
      </c>
      <c r="K420" s="21">
        <f>J420/34*100</f>
        <v>100</v>
      </c>
      <c r="L420" s="1">
        <v>29</v>
      </c>
      <c r="M420" s="21">
        <f>L420/29*100</f>
        <v>100</v>
      </c>
      <c r="N420" s="1">
        <v>27</v>
      </c>
      <c r="O420" s="21">
        <f t="shared" ref="O420:O443" si="304">N420/27*100</f>
        <v>100</v>
      </c>
      <c r="P420" s="1">
        <v>34</v>
      </c>
      <c r="Q420" s="21">
        <f t="shared" ref="Q420:Q443" si="305">P420/34*100</f>
        <v>100</v>
      </c>
      <c r="R420" s="1">
        <v>34</v>
      </c>
      <c r="S420" s="21">
        <f t="shared" ref="S420:S444" si="306">R420/34*100</f>
        <v>100</v>
      </c>
      <c r="T420" s="1">
        <v>26</v>
      </c>
      <c r="U420" s="21">
        <f t="shared" ref="U420:U444" si="307">T420/26*100</f>
        <v>100</v>
      </c>
      <c r="V420" s="1">
        <v>29</v>
      </c>
      <c r="W420" s="21">
        <f t="shared" ref="W420:W443" si="308">V420/33*100</f>
        <v>87.878787878787875</v>
      </c>
      <c r="X420" s="1">
        <v>7</v>
      </c>
      <c r="Y420" s="21">
        <f>X420/(27-20)*100</f>
        <v>100</v>
      </c>
      <c r="Z420" s="21" t="s">
        <v>456</v>
      </c>
      <c r="AA420" s="21"/>
      <c r="AB420" s="21">
        <v>34</v>
      </c>
      <c r="AC420" s="21">
        <f t="shared" ref="AC420:AC444" si="309">AB420/35*100</f>
        <v>97.142857142857139</v>
      </c>
      <c r="AD420" s="21">
        <v>27</v>
      </c>
      <c r="AE420" s="21">
        <f t="shared" ref="AE420:AE443" si="310">AD420/27*100</f>
        <v>100</v>
      </c>
      <c r="AF420" s="21">
        <v>35</v>
      </c>
      <c r="AG420" s="21">
        <f t="shared" ref="AG420:AG443" si="311">AF420/35*100</f>
        <v>100</v>
      </c>
      <c r="AH420" s="21">
        <v>25</v>
      </c>
      <c r="AI420" s="21">
        <f>AH420/25*100</f>
        <v>100</v>
      </c>
      <c r="AJ420" s="21"/>
      <c r="AK420" s="21"/>
      <c r="AL420" s="21"/>
      <c r="AM420" s="21"/>
      <c r="AN420" s="21"/>
      <c r="AO420" s="21"/>
      <c r="AP420" s="21"/>
      <c r="AQ420" s="21"/>
      <c r="AR420" s="21"/>
      <c r="AS420" s="26"/>
      <c r="AT420" s="21">
        <f t="shared" ref="AT420:AT444" si="312">AVERAGE(Q420,S420,U420,W420,Y420,AA420,AC420,AE420,AG420,AI420,AK420,AM420,AO420,AQ420,AS420,O420,M420,K420,I420,G420,E420)</f>
        <v>99.001443001442993</v>
      </c>
      <c r="AU420" s="143" t="s">
        <v>412</v>
      </c>
      <c r="AV420" s="22"/>
      <c r="AW420" s="49"/>
      <c r="AX420" s="14"/>
      <c r="BA420" s="15"/>
      <c r="BC420" s="37"/>
    </row>
    <row r="421" spans="1:55" s="16" customFormat="1" ht="16.5" customHeight="1" x14ac:dyDescent="0.2">
      <c r="A421" s="50">
        <v>2</v>
      </c>
      <c r="B421" s="71">
        <v>18102065</v>
      </c>
      <c r="C421" s="69" t="s">
        <v>413</v>
      </c>
      <c r="D421" s="1">
        <v>23</v>
      </c>
      <c r="E421" s="1">
        <f>D421/(33-10)*100</f>
        <v>100</v>
      </c>
      <c r="F421" s="1">
        <v>10</v>
      </c>
      <c r="G421" s="21">
        <f>F421/(33-23)*100</f>
        <v>100</v>
      </c>
      <c r="H421" s="1">
        <v>18</v>
      </c>
      <c r="I421" s="21">
        <f>H421/(26-6)*100</f>
        <v>90</v>
      </c>
      <c r="J421" s="1">
        <v>6</v>
      </c>
      <c r="K421" s="21">
        <f>J421/(34-28)*100</f>
        <v>100</v>
      </c>
      <c r="L421" s="1">
        <v>11</v>
      </c>
      <c r="M421" s="21">
        <f>L421/(29-16)*100</f>
        <v>84.615384615384613</v>
      </c>
      <c r="N421" s="1">
        <v>15</v>
      </c>
      <c r="O421" s="21">
        <f t="shared" si="304"/>
        <v>55.555555555555557</v>
      </c>
      <c r="P421" s="1">
        <v>19</v>
      </c>
      <c r="Q421" s="21">
        <f>P421/(34-10)*100</f>
        <v>79.166666666666657</v>
      </c>
      <c r="R421" s="1" t="s">
        <v>456</v>
      </c>
      <c r="S421" s="21"/>
      <c r="T421" s="1">
        <v>10</v>
      </c>
      <c r="U421" s="21">
        <f>T421/(26-14)*100</f>
        <v>83.333333333333343</v>
      </c>
      <c r="V421" s="1">
        <v>16</v>
      </c>
      <c r="W421" s="21">
        <f t="shared" si="308"/>
        <v>48.484848484848484</v>
      </c>
      <c r="X421" s="1" t="s">
        <v>456</v>
      </c>
      <c r="Y421" s="21"/>
      <c r="Z421" s="21">
        <v>9</v>
      </c>
      <c r="AA421" s="21">
        <f>Z421/(34-23)*100</f>
        <v>81.818181818181827</v>
      </c>
      <c r="AB421" s="21">
        <v>27</v>
      </c>
      <c r="AC421" s="21">
        <f t="shared" si="309"/>
        <v>77.142857142857153</v>
      </c>
      <c r="AD421" s="21">
        <v>18</v>
      </c>
      <c r="AE421" s="21">
        <f>AD421/(27-8)*100</f>
        <v>94.73684210526315</v>
      </c>
      <c r="AF421" s="21" t="s">
        <v>456</v>
      </c>
      <c r="AG421" s="21"/>
      <c r="AH421" s="21">
        <v>19</v>
      </c>
      <c r="AI421" s="21">
        <f t="shared" ref="AI421:AI444" si="313">AH421/25*100</f>
        <v>76</v>
      </c>
      <c r="AJ421" s="21"/>
      <c r="AK421" s="21"/>
      <c r="AL421" s="21"/>
      <c r="AM421" s="21"/>
      <c r="AN421" s="21"/>
      <c r="AO421" s="21"/>
      <c r="AP421" s="21"/>
      <c r="AQ421" s="21"/>
      <c r="AR421" s="21"/>
      <c r="AS421" s="26"/>
      <c r="AT421" s="21">
        <f t="shared" si="312"/>
        <v>82.373359209391595</v>
      </c>
      <c r="AU421" s="38"/>
      <c r="AV421" s="22"/>
      <c r="AW421" s="49"/>
      <c r="AX421" s="14"/>
      <c r="BA421" s="15"/>
      <c r="BC421" s="37"/>
    </row>
    <row r="422" spans="1:55" s="16" customFormat="1" ht="16.5" customHeight="1" x14ac:dyDescent="0.2">
      <c r="A422" s="50">
        <v>3</v>
      </c>
      <c r="B422" s="71">
        <v>18104015</v>
      </c>
      <c r="C422" s="20" t="s">
        <v>314</v>
      </c>
      <c r="D422" s="1">
        <v>35</v>
      </c>
      <c r="E422" s="1">
        <f>D422/35*100</f>
        <v>100</v>
      </c>
      <c r="F422" s="1">
        <v>18</v>
      </c>
      <c r="G422" s="21">
        <f>F422/(33-15)*100</f>
        <v>100</v>
      </c>
      <c r="H422" s="1">
        <v>20</v>
      </c>
      <c r="I422" s="21">
        <f>H422/26*100</f>
        <v>76.923076923076934</v>
      </c>
      <c r="J422" s="1">
        <v>34</v>
      </c>
      <c r="K422" s="21">
        <f>J422/34*100</f>
        <v>100</v>
      </c>
      <c r="L422" s="1">
        <v>8</v>
      </c>
      <c r="M422" s="21">
        <f>L422/(29-21)*100</f>
        <v>100</v>
      </c>
      <c r="N422" s="1">
        <v>15</v>
      </c>
      <c r="O422" s="21">
        <f t="shared" si="304"/>
        <v>55.555555555555557</v>
      </c>
      <c r="P422" s="1">
        <f>29+5</f>
        <v>34</v>
      </c>
      <c r="Q422" s="21">
        <f t="shared" si="305"/>
        <v>100</v>
      </c>
      <c r="R422" s="1">
        <v>13</v>
      </c>
      <c r="S422" s="21">
        <f>R422/(34-14)*100</f>
        <v>65</v>
      </c>
      <c r="T422" s="1" t="s">
        <v>456</v>
      </c>
      <c r="U422" s="21"/>
      <c r="V422" s="1">
        <f>33</f>
        <v>33</v>
      </c>
      <c r="W422" s="21">
        <f t="shared" si="308"/>
        <v>100</v>
      </c>
      <c r="X422" s="1">
        <f>2+22</f>
        <v>24</v>
      </c>
      <c r="Y422" s="21">
        <f t="shared" ref="Y422:Y443" si="314">X422/27*100</f>
        <v>88.888888888888886</v>
      </c>
      <c r="Z422" s="21">
        <f>8+17</f>
        <v>25</v>
      </c>
      <c r="AA422" s="21">
        <f>Z422/(34-9)*100</f>
        <v>100</v>
      </c>
      <c r="AB422" s="21">
        <f>8+12</f>
        <v>20</v>
      </c>
      <c r="AC422" s="21">
        <f>AB422/(35-14)*100</f>
        <v>95.238095238095227</v>
      </c>
      <c r="AD422" s="21">
        <f>12</f>
        <v>12</v>
      </c>
      <c r="AE422" s="21">
        <f t="shared" si="310"/>
        <v>44.444444444444443</v>
      </c>
      <c r="AF422" s="21">
        <f>1+34</f>
        <v>35</v>
      </c>
      <c r="AG422" s="21">
        <f t="shared" si="311"/>
        <v>100</v>
      </c>
      <c r="AH422" s="21">
        <v>25</v>
      </c>
      <c r="AI422" s="21">
        <f t="shared" si="313"/>
        <v>100</v>
      </c>
      <c r="AJ422" s="21"/>
      <c r="AK422" s="21"/>
      <c r="AL422" s="21"/>
      <c r="AM422" s="21"/>
      <c r="AN422" s="21"/>
      <c r="AO422" s="21"/>
      <c r="AP422" s="21"/>
      <c r="AQ422" s="21"/>
      <c r="AR422" s="21"/>
      <c r="AS422" s="26"/>
      <c r="AT422" s="21">
        <f t="shared" si="312"/>
        <v>88.403337403337403</v>
      </c>
      <c r="AU422" s="38"/>
      <c r="AV422" s="22"/>
      <c r="AW422" s="49"/>
      <c r="AX422" s="14"/>
      <c r="BA422" s="15"/>
      <c r="BC422" s="37"/>
    </row>
    <row r="423" spans="1:55" s="16" customFormat="1" ht="16.5" customHeight="1" x14ac:dyDescent="0.2">
      <c r="A423" s="50">
        <v>4</v>
      </c>
      <c r="B423" s="71">
        <v>18102014</v>
      </c>
      <c r="C423" s="69" t="s">
        <v>414</v>
      </c>
      <c r="D423" s="1">
        <v>17</v>
      </c>
      <c r="E423" s="1">
        <f>D423/(33-16)*100</f>
        <v>100</v>
      </c>
      <c r="F423" s="1">
        <v>13</v>
      </c>
      <c r="G423" s="21">
        <f>F423/(33-20)*100</f>
        <v>100</v>
      </c>
      <c r="H423" s="1">
        <v>25</v>
      </c>
      <c r="I423" s="21">
        <f t="shared" si="303"/>
        <v>96.15384615384616</v>
      </c>
      <c r="J423" s="1">
        <v>34</v>
      </c>
      <c r="K423" s="21">
        <f>J423/34*100</f>
        <v>100</v>
      </c>
      <c r="L423" s="1">
        <v>9</v>
      </c>
      <c r="M423" s="21">
        <f>L423/(29-19)*100</f>
        <v>90</v>
      </c>
      <c r="N423" s="1">
        <f>3+24</f>
        <v>27</v>
      </c>
      <c r="O423" s="21">
        <f t="shared" si="304"/>
        <v>100</v>
      </c>
      <c r="P423" s="1">
        <v>33</v>
      </c>
      <c r="Q423" s="21">
        <f t="shared" si="305"/>
        <v>97.058823529411768</v>
      </c>
      <c r="R423" s="1">
        <v>34</v>
      </c>
      <c r="S423" s="21">
        <f t="shared" si="306"/>
        <v>100</v>
      </c>
      <c r="T423" s="1">
        <v>17</v>
      </c>
      <c r="U423" s="21">
        <f>T423/(26-8)*100</f>
        <v>94.444444444444443</v>
      </c>
      <c r="V423" s="1">
        <v>5</v>
      </c>
      <c r="W423" s="21">
        <f>V423/(33-28)*100</f>
        <v>100</v>
      </c>
      <c r="X423" s="1">
        <v>16</v>
      </c>
      <c r="Y423" s="21">
        <f>X423/(27-11)*100</f>
        <v>100</v>
      </c>
      <c r="Z423" s="21">
        <v>33</v>
      </c>
      <c r="AA423" s="21">
        <f>Z423/(34-1)*100</f>
        <v>100</v>
      </c>
      <c r="AB423" s="21">
        <v>26</v>
      </c>
      <c r="AC423" s="21">
        <f t="shared" si="309"/>
        <v>74.285714285714292</v>
      </c>
      <c r="AD423" s="21">
        <v>7</v>
      </c>
      <c r="AE423" s="21">
        <f>AD423/(27-12)*100</f>
        <v>46.666666666666664</v>
      </c>
      <c r="AF423" s="21">
        <v>8</v>
      </c>
      <c r="AG423" s="21">
        <f>AF423/(35-27)*100</f>
        <v>100</v>
      </c>
      <c r="AH423" s="21">
        <v>25</v>
      </c>
      <c r="AI423" s="21">
        <f t="shared" si="313"/>
        <v>100</v>
      </c>
      <c r="AJ423" s="21"/>
      <c r="AK423" s="21"/>
      <c r="AL423" s="21"/>
      <c r="AM423" s="21"/>
      <c r="AN423" s="21"/>
      <c r="AO423" s="21"/>
      <c r="AP423" s="21"/>
      <c r="AQ423" s="21"/>
      <c r="AR423" s="21"/>
      <c r="AS423" s="26"/>
      <c r="AT423" s="21">
        <f t="shared" si="312"/>
        <v>93.663093442505215</v>
      </c>
      <c r="AU423" s="38"/>
      <c r="AV423" s="22"/>
      <c r="AW423" s="49"/>
      <c r="AX423" s="14"/>
      <c r="BA423" s="15"/>
      <c r="BC423" s="37"/>
    </row>
    <row r="424" spans="1:55" s="16" customFormat="1" ht="16.5" customHeight="1" x14ac:dyDescent="0.2">
      <c r="A424" s="50">
        <v>5</v>
      </c>
      <c r="B424" s="71">
        <v>18102027</v>
      </c>
      <c r="C424" s="69" t="s">
        <v>415</v>
      </c>
      <c r="D424" s="1">
        <v>30</v>
      </c>
      <c r="E424" s="1">
        <f>D424/33*100</f>
        <v>90.909090909090907</v>
      </c>
      <c r="F424" s="1">
        <f>27+3</f>
        <v>30</v>
      </c>
      <c r="G424" s="21">
        <f>F424/33*100</f>
        <v>90.909090909090907</v>
      </c>
      <c r="H424" s="1">
        <v>22</v>
      </c>
      <c r="I424" s="21">
        <f t="shared" si="303"/>
        <v>84.615384615384613</v>
      </c>
      <c r="J424" s="1">
        <v>17</v>
      </c>
      <c r="K424" s="21">
        <f>J424/(34-14)*100</f>
        <v>85</v>
      </c>
      <c r="L424" s="1">
        <v>22</v>
      </c>
      <c r="M424" s="21">
        <f>L424/29*100</f>
        <v>75.862068965517238</v>
      </c>
      <c r="N424" s="1">
        <v>16</v>
      </c>
      <c r="O424" s="21">
        <f>N424/(27-11)*100</f>
        <v>100</v>
      </c>
      <c r="P424" s="1">
        <v>10</v>
      </c>
      <c r="Q424" s="21">
        <f>P424/(34-15)*100</f>
        <v>52.631578947368418</v>
      </c>
      <c r="R424" s="1" t="s">
        <v>456</v>
      </c>
      <c r="S424" s="21"/>
      <c r="T424" s="1" t="s">
        <v>456</v>
      </c>
      <c r="U424" s="21"/>
      <c r="V424" s="1" t="s">
        <v>456</v>
      </c>
      <c r="W424" s="21"/>
      <c r="X424" s="1">
        <v>12</v>
      </c>
      <c r="Y424" s="21">
        <f t="shared" si="314"/>
        <v>44.444444444444443</v>
      </c>
      <c r="Z424" s="21">
        <v>20</v>
      </c>
      <c r="AA424" s="21">
        <f>Z424/(34-1)*100</f>
        <v>60.606060606060609</v>
      </c>
      <c r="AB424" s="21">
        <v>22</v>
      </c>
      <c r="AC424" s="21">
        <f t="shared" si="309"/>
        <v>62.857142857142854</v>
      </c>
      <c r="AD424" s="21">
        <v>4</v>
      </c>
      <c r="AE424" s="21">
        <f>AD424/(27-23)*100</f>
        <v>100</v>
      </c>
      <c r="AF424" s="21">
        <v>1</v>
      </c>
      <c r="AG424" s="21">
        <f>AF424/(35-34)*100</f>
        <v>100</v>
      </c>
      <c r="AH424" s="21">
        <v>9</v>
      </c>
      <c r="AI424" s="21">
        <f>AH424/(25-7)*100</f>
        <v>50</v>
      </c>
      <c r="AJ424" s="21"/>
      <c r="AK424" s="21"/>
      <c r="AL424" s="21"/>
      <c r="AM424" s="21"/>
      <c r="AN424" s="21"/>
      <c r="AO424" s="21"/>
      <c r="AP424" s="21"/>
      <c r="AQ424" s="21"/>
      <c r="AR424" s="21"/>
      <c r="AS424" s="26"/>
      <c r="AT424" s="21">
        <f t="shared" si="312"/>
        <v>76.756527865699994</v>
      </c>
      <c r="AU424" s="38"/>
      <c r="AV424" s="22"/>
      <c r="AW424" s="49"/>
      <c r="AX424" s="14"/>
      <c r="BA424" s="15"/>
      <c r="BC424" s="37"/>
    </row>
    <row r="425" spans="1:55" ht="16.5" customHeight="1" x14ac:dyDescent="0.2">
      <c r="A425" s="50">
        <v>6</v>
      </c>
      <c r="B425" s="36">
        <v>18104023</v>
      </c>
      <c r="C425" s="19" t="s">
        <v>416</v>
      </c>
      <c r="D425" s="1">
        <v>24</v>
      </c>
      <c r="E425" s="1">
        <f>D425/(33-9)*100</f>
        <v>100</v>
      </c>
      <c r="F425" s="1">
        <v>28</v>
      </c>
      <c r="G425" s="21">
        <f>F425/(33-4)*100</f>
        <v>96.551724137931032</v>
      </c>
      <c r="H425" s="1">
        <v>8</v>
      </c>
      <c r="I425" s="21">
        <f>H425/(26-18)*100</f>
        <v>100</v>
      </c>
      <c r="J425" s="1">
        <v>34</v>
      </c>
      <c r="K425" s="21">
        <f>J425/34*100</f>
        <v>100</v>
      </c>
      <c r="L425" s="1">
        <v>29</v>
      </c>
      <c r="M425" s="21">
        <f>L425/29*100</f>
        <v>100</v>
      </c>
      <c r="N425" s="1">
        <v>13</v>
      </c>
      <c r="O425" s="21">
        <f>N425/(27-14)*100</f>
        <v>100</v>
      </c>
      <c r="P425" s="1">
        <v>32</v>
      </c>
      <c r="Q425" s="21">
        <f>P425/(34-1)*100</f>
        <v>96.969696969696969</v>
      </c>
      <c r="R425" s="1">
        <v>34</v>
      </c>
      <c r="S425" s="21">
        <f t="shared" si="306"/>
        <v>100</v>
      </c>
      <c r="T425" s="1">
        <v>12</v>
      </c>
      <c r="U425" s="21">
        <f>T425/(26-14)*100</f>
        <v>100</v>
      </c>
      <c r="V425" s="1">
        <v>11</v>
      </c>
      <c r="W425" s="21">
        <f>V425/(33-22)*100</f>
        <v>100</v>
      </c>
      <c r="X425" s="1">
        <v>26</v>
      </c>
      <c r="Y425" s="21">
        <f>X425/(27-1)*100</f>
        <v>100</v>
      </c>
      <c r="Z425" s="21">
        <v>21</v>
      </c>
      <c r="AA425" s="21">
        <f t="shared" ref="AA425:AA444" si="315">Z425/34*100</f>
        <v>61.764705882352942</v>
      </c>
      <c r="AB425" s="21">
        <v>9</v>
      </c>
      <c r="AC425" s="21">
        <f>AB425/(35-26)*100</f>
        <v>100</v>
      </c>
      <c r="AD425" s="21">
        <v>27</v>
      </c>
      <c r="AE425" s="21">
        <f t="shared" si="310"/>
        <v>100</v>
      </c>
      <c r="AF425" s="21">
        <v>30</v>
      </c>
      <c r="AG425" s="21">
        <f>AF425/(35-5)*100</f>
        <v>100</v>
      </c>
      <c r="AH425" s="21" t="s">
        <v>456</v>
      </c>
      <c r="AI425" s="21"/>
      <c r="AJ425" s="21"/>
      <c r="AK425" s="21"/>
      <c r="AL425" s="21"/>
      <c r="AM425" s="21"/>
      <c r="AN425" s="21"/>
      <c r="AO425" s="21"/>
      <c r="AP425" s="21"/>
      <c r="AQ425" s="21"/>
      <c r="AR425" s="21"/>
      <c r="AS425" s="26"/>
      <c r="AT425" s="21">
        <f t="shared" si="312"/>
        <v>97.019075132665392</v>
      </c>
    </row>
    <row r="426" spans="1:55" ht="16.5" customHeight="1" x14ac:dyDescent="0.2">
      <c r="A426" s="50">
        <v>7</v>
      </c>
      <c r="B426" s="36">
        <v>18101211</v>
      </c>
      <c r="C426" s="19" t="s">
        <v>417</v>
      </c>
      <c r="D426" s="1">
        <v>35</v>
      </c>
      <c r="E426" s="1">
        <f>D426/35*100</f>
        <v>100</v>
      </c>
      <c r="F426" s="1">
        <v>11</v>
      </c>
      <c r="G426" s="21">
        <f>F426/(33-22)*100</f>
        <v>100</v>
      </c>
      <c r="H426" s="1">
        <v>26</v>
      </c>
      <c r="I426" s="21">
        <f t="shared" si="303"/>
        <v>100</v>
      </c>
      <c r="J426" s="1">
        <v>34</v>
      </c>
      <c r="K426" s="21">
        <f>J426/34*100</f>
        <v>100</v>
      </c>
      <c r="L426" s="1">
        <v>6</v>
      </c>
      <c r="M426" s="21">
        <f>L426/(29-23)*100</f>
        <v>100</v>
      </c>
      <c r="N426" s="1">
        <v>27</v>
      </c>
      <c r="O426" s="21">
        <f t="shared" si="304"/>
        <v>100</v>
      </c>
      <c r="P426" s="1">
        <v>31</v>
      </c>
      <c r="Q426" s="21">
        <f>P426/(34-2)*100</f>
        <v>96.875</v>
      </c>
      <c r="R426" s="1">
        <v>27</v>
      </c>
      <c r="S426" s="21">
        <f>R426/(34-3)*100</f>
        <v>87.096774193548384</v>
      </c>
      <c r="T426" s="1">
        <v>5</v>
      </c>
      <c r="U426" s="21">
        <f>T426/(26-16)*100</f>
        <v>50</v>
      </c>
      <c r="V426" s="1">
        <v>12</v>
      </c>
      <c r="W426" s="21">
        <f>V426/(33-21)*100</f>
        <v>100</v>
      </c>
      <c r="X426" s="1">
        <v>23</v>
      </c>
      <c r="Y426" s="21">
        <f t="shared" si="314"/>
        <v>85.18518518518519</v>
      </c>
      <c r="Z426" s="21">
        <v>35</v>
      </c>
      <c r="AA426" s="21">
        <f>Z426/35*100</f>
        <v>100</v>
      </c>
      <c r="AB426" s="21">
        <v>15</v>
      </c>
      <c r="AC426" s="21">
        <f>AB426/(35-19)*100</f>
        <v>93.75</v>
      </c>
      <c r="AD426" s="21">
        <v>10</v>
      </c>
      <c r="AE426" s="21">
        <f>AD426/(27-17)*100</f>
        <v>100</v>
      </c>
      <c r="AF426" s="21">
        <v>22</v>
      </c>
      <c r="AG426" s="21">
        <f>AF426/(35-13)*100</f>
        <v>100</v>
      </c>
      <c r="AH426" s="21">
        <v>25</v>
      </c>
      <c r="AI426" s="21">
        <f t="shared" si="313"/>
        <v>100</v>
      </c>
      <c r="AJ426" s="21"/>
      <c r="AK426" s="21"/>
      <c r="AL426" s="21"/>
      <c r="AM426" s="21"/>
      <c r="AN426" s="21"/>
      <c r="AO426" s="21"/>
      <c r="AP426" s="21"/>
      <c r="AQ426" s="21"/>
      <c r="AR426" s="21"/>
      <c r="AS426" s="26"/>
      <c r="AT426" s="21">
        <f t="shared" si="312"/>
        <v>94.556684961170845</v>
      </c>
    </row>
    <row r="427" spans="1:55" ht="16.5" customHeight="1" x14ac:dyDescent="0.2">
      <c r="A427" s="50">
        <v>8</v>
      </c>
      <c r="B427" s="71">
        <v>18101163</v>
      </c>
      <c r="C427" s="69" t="s">
        <v>418</v>
      </c>
      <c r="D427" s="1">
        <v>25</v>
      </c>
      <c r="E427" s="1">
        <f>D427/33*100</f>
        <v>75.757575757575751</v>
      </c>
      <c r="F427" s="1">
        <f>26+7</f>
        <v>33</v>
      </c>
      <c r="G427" s="21">
        <f>F427/33*100</f>
        <v>100</v>
      </c>
      <c r="H427" s="1">
        <v>22</v>
      </c>
      <c r="I427" s="21">
        <f t="shared" si="303"/>
        <v>84.615384615384613</v>
      </c>
      <c r="J427" s="1">
        <v>23</v>
      </c>
      <c r="K427" s="21">
        <f>J427/(34-6)*100</f>
        <v>82.142857142857139</v>
      </c>
      <c r="L427" s="1">
        <v>25</v>
      </c>
      <c r="M427" s="21">
        <f>L427/29*100</f>
        <v>86.206896551724128</v>
      </c>
      <c r="N427" s="1">
        <v>6</v>
      </c>
      <c r="O427" s="21">
        <f>N427/(27-20)*100</f>
        <v>85.714285714285708</v>
      </c>
      <c r="P427" s="1" t="s">
        <v>456</v>
      </c>
      <c r="Q427" s="21"/>
      <c r="R427" s="1">
        <v>20</v>
      </c>
      <c r="S427" s="21">
        <f t="shared" si="306"/>
        <v>58.82352941176471</v>
      </c>
      <c r="T427" s="1">
        <v>8</v>
      </c>
      <c r="U427" s="21">
        <f t="shared" si="307"/>
        <v>30.76923076923077</v>
      </c>
      <c r="V427" s="1">
        <v>9</v>
      </c>
      <c r="W427" s="21">
        <f t="shared" si="308"/>
        <v>27.27272727272727</v>
      </c>
      <c r="X427" s="1" t="s">
        <v>456</v>
      </c>
      <c r="Y427" s="21"/>
      <c r="Z427" s="21">
        <v>9</v>
      </c>
      <c r="AA427" s="21">
        <f>Z427/(34-25)*100</f>
        <v>100</v>
      </c>
      <c r="AB427" s="21">
        <v>27</v>
      </c>
      <c r="AC427" s="21">
        <f>AB427/(35-3)*100</f>
        <v>84.375</v>
      </c>
      <c r="AD427" s="21">
        <v>13</v>
      </c>
      <c r="AE427" s="21">
        <f>AD427/(27-5)*100</f>
        <v>59.090909090909093</v>
      </c>
      <c r="AF427" s="21">
        <v>20</v>
      </c>
      <c r="AG427" s="21">
        <f>AF427/(35-1)*100</f>
        <v>58.82352941176471</v>
      </c>
      <c r="AH427" s="21">
        <v>19</v>
      </c>
      <c r="AI427" s="21">
        <f>AH427/(25-5)*100</f>
        <v>95</v>
      </c>
      <c r="AJ427" s="21"/>
      <c r="AK427" s="21"/>
      <c r="AL427" s="21"/>
      <c r="AM427" s="21"/>
      <c r="AN427" s="21"/>
      <c r="AO427" s="21"/>
      <c r="AP427" s="21"/>
      <c r="AQ427" s="21"/>
      <c r="AR427" s="21"/>
      <c r="AS427" s="26"/>
      <c r="AT427" s="21">
        <f t="shared" si="312"/>
        <v>73.47085183844456</v>
      </c>
    </row>
    <row r="428" spans="1:55" ht="16.5" customHeight="1" x14ac:dyDescent="0.2">
      <c r="A428" s="50">
        <v>9</v>
      </c>
      <c r="B428" s="71">
        <v>18101100</v>
      </c>
      <c r="C428" s="69" t="s">
        <v>322</v>
      </c>
      <c r="D428" s="1">
        <v>23</v>
      </c>
      <c r="E428" s="1">
        <f>D428/(33-8)*100</f>
        <v>92</v>
      </c>
      <c r="F428" s="1">
        <v>29</v>
      </c>
      <c r="G428" s="21">
        <f>F428/(33-4)*100</f>
        <v>100</v>
      </c>
      <c r="H428" s="1">
        <v>26</v>
      </c>
      <c r="I428" s="21">
        <f>H428/26*100</f>
        <v>100</v>
      </c>
      <c r="J428" s="1">
        <v>31</v>
      </c>
      <c r="K428" s="21">
        <f>J428/34*100</f>
        <v>91.17647058823529</v>
      </c>
      <c r="L428" s="1">
        <v>29</v>
      </c>
      <c r="M428" s="21">
        <f>L428/29*100</f>
        <v>100</v>
      </c>
      <c r="N428" s="1">
        <v>7</v>
      </c>
      <c r="O428" s="21">
        <f>N428/(27-20)*100</f>
        <v>100</v>
      </c>
      <c r="P428" s="1">
        <v>21</v>
      </c>
      <c r="Q428" s="21">
        <f>P428/(34-13)*100</f>
        <v>100</v>
      </c>
      <c r="R428" s="1">
        <v>28</v>
      </c>
      <c r="S428" s="21">
        <f t="shared" si="306"/>
        <v>82.35294117647058</v>
      </c>
      <c r="T428" s="1">
        <v>19</v>
      </c>
      <c r="U428" s="21">
        <f t="shared" si="307"/>
        <v>73.076923076923066</v>
      </c>
      <c r="V428" s="1">
        <v>28</v>
      </c>
      <c r="W428" s="21">
        <f t="shared" si="308"/>
        <v>84.848484848484844</v>
      </c>
      <c r="X428" s="1">
        <v>7</v>
      </c>
      <c r="Y428" s="21">
        <f>X428/(27-19)*100</f>
        <v>87.5</v>
      </c>
      <c r="Z428" s="21">
        <v>8</v>
      </c>
      <c r="AA428" s="21">
        <f>Z428/(34-25)*100</f>
        <v>88.888888888888886</v>
      </c>
      <c r="AB428" s="21">
        <v>22</v>
      </c>
      <c r="AC428" s="21">
        <f>AB428/(35-1)*100</f>
        <v>64.705882352941174</v>
      </c>
      <c r="AD428" s="21">
        <v>15</v>
      </c>
      <c r="AE428" s="21">
        <f>AD428/(27-7)*100</f>
        <v>75</v>
      </c>
      <c r="AF428" s="21">
        <v>26</v>
      </c>
      <c r="AG428" s="21">
        <f t="shared" si="311"/>
        <v>74.285714285714292</v>
      </c>
      <c r="AH428" s="21">
        <v>5</v>
      </c>
      <c r="AI428" s="21">
        <f>AH428/(25-20)*100</f>
        <v>100</v>
      </c>
      <c r="AJ428" s="21"/>
      <c r="AK428" s="21"/>
      <c r="AL428" s="21"/>
      <c r="AM428" s="21"/>
      <c r="AN428" s="21"/>
      <c r="AO428" s="21"/>
      <c r="AP428" s="21"/>
      <c r="AQ428" s="21"/>
      <c r="AR428" s="21"/>
      <c r="AS428" s="26"/>
      <c r="AT428" s="21">
        <f t="shared" si="312"/>
        <v>88.364706576103643</v>
      </c>
    </row>
    <row r="429" spans="1:55" ht="16.5" customHeight="1" x14ac:dyDescent="0.2">
      <c r="A429" s="50">
        <v>10</v>
      </c>
      <c r="B429" s="71">
        <v>18101019</v>
      </c>
      <c r="C429" s="69" t="s">
        <v>419</v>
      </c>
      <c r="D429" s="1">
        <v>8</v>
      </c>
      <c r="E429" s="1">
        <f>D429/(33-25)*100</f>
        <v>100</v>
      </c>
      <c r="F429" s="1">
        <v>17</v>
      </c>
      <c r="G429" s="21">
        <f>F429/(33-16)*100</f>
        <v>100</v>
      </c>
      <c r="H429" s="1">
        <v>11</v>
      </c>
      <c r="I429" s="21">
        <f t="shared" si="303"/>
        <v>42.307692307692307</v>
      </c>
      <c r="J429" s="1" t="s">
        <v>456</v>
      </c>
      <c r="K429" s="21"/>
      <c r="L429" s="1">
        <v>19</v>
      </c>
      <c r="M429" s="21">
        <f>L429/(29-6)*100</f>
        <v>82.608695652173907</v>
      </c>
      <c r="N429" s="1">
        <v>8</v>
      </c>
      <c r="O429" s="21">
        <f>N429/(27-2)*100</f>
        <v>32</v>
      </c>
      <c r="P429" s="1">
        <v>4</v>
      </c>
      <c r="Q429" s="21">
        <f>P429/(34-25)*100</f>
        <v>44.444444444444443</v>
      </c>
      <c r="R429" s="1"/>
      <c r="S429" s="21"/>
      <c r="T429" s="1">
        <v>12</v>
      </c>
      <c r="U429" s="21">
        <f>T429/(26-11)*100</f>
        <v>80</v>
      </c>
      <c r="V429" s="1">
        <v>25</v>
      </c>
      <c r="W429" s="21">
        <f>V429/(33-1)*100</f>
        <v>78.125</v>
      </c>
      <c r="X429" s="1">
        <v>5</v>
      </c>
      <c r="Y429" s="21">
        <f>X429/(27-15)*100</f>
        <v>41.666666666666671</v>
      </c>
      <c r="Z429" s="21">
        <v>17</v>
      </c>
      <c r="AA429" s="21">
        <f>Z429/(34-17)*100</f>
        <v>100</v>
      </c>
      <c r="AB429" s="21">
        <f>32+3</f>
        <v>35</v>
      </c>
      <c r="AC429" s="21">
        <f t="shared" si="309"/>
        <v>100</v>
      </c>
      <c r="AD429" s="21">
        <v>4</v>
      </c>
      <c r="AE429" s="21">
        <f>AD429/(27-23)*100</f>
        <v>100</v>
      </c>
      <c r="AF429" s="21">
        <v>27</v>
      </c>
      <c r="AG429" s="21">
        <f>AF429/(35-5)*100</f>
        <v>90</v>
      </c>
      <c r="AH429" s="21">
        <v>7</v>
      </c>
      <c r="AI429" s="21">
        <f>AH429/(25-13)*100</f>
        <v>58.333333333333336</v>
      </c>
      <c r="AJ429" s="21"/>
      <c r="AK429" s="21"/>
      <c r="AL429" s="21"/>
      <c r="AM429" s="21"/>
      <c r="AN429" s="21"/>
      <c r="AO429" s="21"/>
      <c r="AP429" s="21"/>
      <c r="AQ429" s="21"/>
      <c r="AR429" s="21"/>
      <c r="AS429" s="26"/>
      <c r="AT429" s="21">
        <f t="shared" si="312"/>
        <v>74.963273743165047</v>
      </c>
    </row>
    <row r="430" spans="1:55" ht="16.5" customHeight="1" x14ac:dyDescent="0.2">
      <c r="A430" s="50">
        <v>11</v>
      </c>
      <c r="B430" s="71">
        <v>18101022</v>
      </c>
      <c r="C430" s="69" t="s">
        <v>420</v>
      </c>
      <c r="D430" s="1">
        <v>14</v>
      </c>
      <c r="E430" s="1">
        <f>D430/(33-19)*100</f>
        <v>100</v>
      </c>
      <c r="F430" s="1">
        <v>24</v>
      </c>
      <c r="G430" s="21">
        <f>F430/(33-9)*100</f>
        <v>100</v>
      </c>
      <c r="H430" s="1">
        <v>24</v>
      </c>
      <c r="I430" s="21">
        <f t="shared" si="303"/>
        <v>92.307692307692307</v>
      </c>
      <c r="J430" s="1">
        <v>13</v>
      </c>
      <c r="K430" s="21">
        <f>J430/(34-20)*100</f>
        <v>92.857142857142861</v>
      </c>
      <c r="L430" s="1" t="s">
        <v>456</v>
      </c>
      <c r="M430" s="21"/>
      <c r="N430" s="1">
        <v>14</v>
      </c>
      <c r="O430" s="21">
        <f>N430/(27-7)*100</f>
        <v>70</v>
      </c>
      <c r="P430" s="1">
        <v>23</v>
      </c>
      <c r="Q430" s="21">
        <f t="shared" si="305"/>
        <v>67.64705882352942</v>
      </c>
      <c r="R430" s="1">
        <v>7</v>
      </c>
      <c r="S430" s="21">
        <f>R430/(34-21)*100</f>
        <v>53.846153846153847</v>
      </c>
      <c r="T430" s="1" t="s">
        <v>456</v>
      </c>
      <c r="U430" s="21"/>
      <c r="V430" s="1">
        <v>3</v>
      </c>
      <c r="W430" s="21">
        <f>V430/(33-9)*100</f>
        <v>12.5</v>
      </c>
      <c r="X430" s="1">
        <v>12</v>
      </c>
      <c r="Y430" s="21">
        <f t="shared" si="314"/>
        <v>44.444444444444443</v>
      </c>
      <c r="Z430" s="21">
        <v>11</v>
      </c>
      <c r="AA430" s="21">
        <f>Z430/(34-14)*100</f>
        <v>55.000000000000007</v>
      </c>
      <c r="AB430" s="21">
        <v>9</v>
      </c>
      <c r="AC430" s="21">
        <f>AB430/(35-24)*100</f>
        <v>81.818181818181827</v>
      </c>
      <c r="AD430" s="21">
        <v>15</v>
      </c>
      <c r="AE430" s="21">
        <f>AD430/(27-11)*100</f>
        <v>93.75</v>
      </c>
      <c r="AF430" s="21">
        <v>25</v>
      </c>
      <c r="AG430" s="21">
        <f>AF430/(35-1)*100</f>
        <v>73.529411764705884</v>
      </c>
      <c r="AH430" s="21">
        <f>23+1</f>
        <v>24</v>
      </c>
      <c r="AI430" s="21">
        <f t="shared" si="313"/>
        <v>96</v>
      </c>
      <c r="AJ430" s="21"/>
      <c r="AK430" s="21"/>
      <c r="AL430" s="21"/>
      <c r="AM430" s="21"/>
      <c r="AN430" s="21"/>
      <c r="AO430" s="21"/>
      <c r="AP430" s="21"/>
      <c r="AQ430" s="21"/>
      <c r="AR430" s="21"/>
      <c r="AS430" s="26"/>
      <c r="AT430" s="21">
        <f t="shared" si="312"/>
        <v>73.835720418703616</v>
      </c>
    </row>
    <row r="431" spans="1:55" ht="16.5" customHeight="1" x14ac:dyDescent="0.2">
      <c r="A431" s="50">
        <v>12</v>
      </c>
      <c r="B431" s="71">
        <v>18101123</v>
      </c>
      <c r="C431" s="19" t="s">
        <v>421</v>
      </c>
      <c r="D431" s="1">
        <v>35</v>
      </c>
      <c r="E431" s="1">
        <f>D431/35*100</f>
        <v>100</v>
      </c>
      <c r="F431" s="1">
        <v>13</v>
      </c>
      <c r="G431" s="21">
        <f>F431/(33-20)*100</f>
        <v>100</v>
      </c>
      <c r="H431" s="1">
        <v>3</v>
      </c>
      <c r="I431" s="21">
        <f>H431/(26-23)*100</f>
        <v>100</v>
      </c>
      <c r="J431" s="1">
        <v>10</v>
      </c>
      <c r="K431" s="21">
        <f>J431/(34-24)*100</f>
        <v>100</v>
      </c>
      <c r="L431" s="1">
        <f>13+12</f>
        <v>25</v>
      </c>
      <c r="M431" s="21">
        <f>L431/29*100</f>
        <v>86.206896551724128</v>
      </c>
      <c r="N431" s="1">
        <f>7+20</f>
        <v>27</v>
      </c>
      <c r="O431" s="21">
        <f t="shared" si="304"/>
        <v>100</v>
      </c>
      <c r="P431" s="1">
        <v>12</v>
      </c>
      <c r="Q431" s="21">
        <f>P431/(34-9)*100</f>
        <v>48</v>
      </c>
      <c r="R431" s="1" t="s">
        <v>456</v>
      </c>
      <c r="S431" s="21"/>
      <c r="T431" s="1">
        <v>9</v>
      </c>
      <c r="U431" s="21">
        <f>T431/(26-11)*100</f>
        <v>60</v>
      </c>
      <c r="V431" s="1">
        <v>7</v>
      </c>
      <c r="W431" s="21">
        <f>V431/(33-22)*100</f>
        <v>63.636363636363633</v>
      </c>
      <c r="X431" s="1">
        <f>4+23</f>
        <v>27</v>
      </c>
      <c r="Y431" s="21">
        <f t="shared" si="314"/>
        <v>100</v>
      </c>
      <c r="Z431" s="21">
        <v>5</v>
      </c>
      <c r="AA431" s="21">
        <f>Z431/(34-29)*100</f>
        <v>100</v>
      </c>
      <c r="AB431" s="21" t="s">
        <v>456</v>
      </c>
      <c r="AC431" s="21"/>
      <c r="AD431" s="21">
        <f>13+2</f>
        <v>15</v>
      </c>
      <c r="AE431" s="21">
        <f t="shared" si="310"/>
        <v>55.555555555555557</v>
      </c>
      <c r="AF431" s="21">
        <f>14+7</f>
        <v>21</v>
      </c>
      <c r="AG431" s="21">
        <f t="shared" si="311"/>
        <v>60</v>
      </c>
      <c r="AH431" s="21">
        <f>8+6</f>
        <v>14</v>
      </c>
      <c r="AI431" s="21">
        <f>AH431/(25-5)*100</f>
        <v>70</v>
      </c>
      <c r="AJ431" s="21"/>
      <c r="AK431" s="21"/>
      <c r="AL431" s="21"/>
      <c r="AM431" s="21"/>
      <c r="AN431" s="21"/>
      <c r="AO431" s="21"/>
      <c r="AP431" s="21"/>
      <c r="AQ431" s="21"/>
      <c r="AR431" s="21"/>
      <c r="AS431" s="26"/>
      <c r="AT431" s="21">
        <f t="shared" si="312"/>
        <v>81.671343981688807</v>
      </c>
    </row>
    <row r="432" spans="1:55" ht="16.5" customHeight="1" x14ac:dyDescent="0.2">
      <c r="A432" s="50">
        <v>13</v>
      </c>
      <c r="B432" s="71">
        <v>18101096</v>
      </c>
      <c r="C432" s="69" t="s">
        <v>422</v>
      </c>
      <c r="D432" s="1">
        <v>21</v>
      </c>
      <c r="E432" s="1">
        <f>D432/(33-12)*100</f>
        <v>100</v>
      </c>
      <c r="F432" s="1">
        <v>24</v>
      </c>
      <c r="G432" s="21">
        <f>F432/(33-9)*100</f>
        <v>100</v>
      </c>
      <c r="H432" s="1">
        <v>19</v>
      </c>
      <c r="I432" s="21">
        <f t="shared" si="303"/>
        <v>73.076923076923066</v>
      </c>
      <c r="J432" s="1">
        <v>24</v>
      </c>
      <c r="K432" s="21">
        <f>J432/(34-8)*100</f>
        <v>92.307692307692307</v>
      </c>
      <c r="L432" s="1" t="s">
        <v>456</v>
      </c>
      <c r="M432" s="21"/>
      <c r="N432" s="1">
        <v>19</v>
      </c>
      <c r="O432" s="21">
        <f t="shared" si="304"/>
        <v>70.370370370370367</v>
      </c>
      <c r="P432" s="1">
        <v>21</v>
      </c>
      <c r="Q432" s="21">
        <f t="shared" si="305"/>
        <v>61.764705882352942</v>
      </c>
      <c r="R432" s="1">
        <v>12</v>
      </c>
      <c r="S432" s="21">
        <f>R432/(34-15)*100</f>
        <v>63.157894736842103</v>
      </c>
      <c r="T432" s="1">
        <v>5</v>
      </c>
      <c r="U432" s="21">
        <f>T432/(26-21)*100</f>
        <v>100</v>
      </c>
      <c r="V432" s="1">
        <v>18</v>
      </c>
      <c r="W432" s="21">
        <f t="shared" si="308"/>
        <v>54.54545454545454</v>
      </c>
      <c r="X432" s="1">
        <v>15</v>
      </c>
      <c r="Y432" s="21">
        <f>X432/(27-8)*100</f>
        <v>78.94736842105263</v>
      </c>
      <c r="Z432" s="21">
        <v>6</v>
      </c>
      <c r="AA432" s="21">
        <f>Z432/(34-27)*100</f>
        <v>85.714285714285708</v>
      </c>
      <c r="AB432" s="21">
        <v>10</v>
      </c>
      <c r="AC432" s="21">
        <f>AB432/(35-24)*100</f>
        <v>90.909090909090907</v>
      </c>
      <c r="AD432" s="21">
        <v>12</v>
      </c>
      <c r="AE432" s="21">
        <f t="shared" si="310"/>
        <v>44.444444444444443</v>
      </c>
      <c r="AF432" s="21">
        <v>28</v>
      </c>
      <c r="AG432" s="21">
        <f t="shared" si="311"/>
        <v>80</v>
      </c>
      <c r="AH432" s="21">
        <v>3</v>
      </c>
      <c r="AI432" s="21">
        <f>AH432/(25-21)*100</f>
        <v>75</v>
      </c>
      <c r="AJ432" s="21"/>
      <c r="AK432" s="21"/>
      <c r="AL432" s="21"/>
      <c r="AM432" s="21"/>
      <c r="AN432" s="21"/>
      <c r="AO432" s="21"/>
      <c r="AP432" s="21"/>
      <c r="AQ432" s="21"/>
      <c r="AR432" s="21"/>
      <c r="AS432" s="26"/>
      <c r="AT432" s="21">
        <f t="shared" si="312"/>
        <v>78.015882027233928</v>
      </c>
    </row>
    <row r="433" spans="1:46" ht="16.5" customHeight="1" x14ac:dyDescent="0.2">
      <c r="A433" s="50">
        <v>14</v>
      </c>
      <c r="B433" s="36">
        <v>18101189</v>
      </c>
      <c r="C433" s="19" t="s">
        <v>323</v>
      </c>
      <c r="D433" s="1">
        <v>26</v>
      </c>
      <c r="E433" s="1">
        <f>D433/33*100</f>
        <v>78.787878787878782</v>
      </c>
      <c r="F433" s="1">
        <v>33</v>
      </c>
      <c r="G433" s="21">
        <f>F433/33*100</f>
        <v>100</v>
      </c>
      <c r="H433" s="1">
        <v>26</v>
      </c>
      <c r="I433" s="21">
        <f>H433/26*100</f>
        <v>100</v>
      </c>
      <c r="J433" s="1">
        <v>26</v>
      </c>
      <c r="K433" s="21">
        <f>J433/(34-8)*100</f>
        <v>100</v>
      </c>
      <c r="L433" s="1">
        <v>8</v>
      </c>
      <c r="M433" s="21">
        <f>L433/(29-21)*100</f>
        <v>100</v>
      </c>
      <c r="N433" s="1">
        <v>27</v>
      </c>
      <c r="O433" s="21">
        <f t="shared" si="304"/>
        <v>100</v>
      </c>
      <c r="P433" s="1">
        <v>33</v>
      </c>
      <c r="Q433" s="21">
        <f t="shared" si="305"/>
        <v>97.058823529411768</v>
      </c>
      <c r="R433" s="1">
        <v>30</v>
      </c>
      <c r="S433" s="21">
        <f>R433/(34-2)*100</f>
        <v>93.75</v>
      </c>
      <c r="T433" s="1">
        <v>21</v>
      </c>
      <c r="U433" s="21">
        <f t="shared" si="307"/>
        <v>80.769230769230774</v>
      </c>
      <c r="V433" s="1">
        <v>7</v>
      </c>
      <c r="W433" s="21">
        <f>V433/(33-26)*100</f>
        <v>100</v>
      </c>
      <c r="X433" s="1">
        <v>26</v>
      </c>
      <c r="Y433" s="21">
        <f t="shared" si="314"/>
        <v>96.296296296296291</v>
      </c>
      <c r="Z433" s="21">
        <v>31</v>
      </c>
      <c r="AA433" s="21">
        <f t="shared" si="315"/>
        <v>91.17647058823529</v>
      </c>
      <c r="AB433" s="21">
        <v>28</v>
      </c>
      <c r="AC433" s="21">
        <f>AB433/(35-3)*100</f>
        <v>87.5</v>
      </c>
      <c r="AD433" s="21">
        <v>11</v>
      </c>
      <c r="AE433" s="21">
        <f>AD433/(27-16)*100</f>
        <v>100</v>
      </c>
      <c r="AF433" s="21">
        <v>29</v>
      </c>
      <c r="AG433" s="21">
        <f t="shared" si="311"/>
        <v>82.857142857142861</v>
      </c>
      <c r="AH433" s="21">
        <v>25</v>
      </c>
      <c r="AI433" s="21">
        <f t="shared" si="313"/>
        <v>100</v>
      </c>
      <c r="AJ433" s="21"/>
      <c r="AK433" s="21"/>
      <c r="AL433" s="21"/>
      <c r="AM433" s="21"/>
      <c r="AN433" s="21"/>
      <c r="AO433" s="21"/>
      <c r="AP433" s="21"/>
      <c r="AQ433" s="21"/>
      <c r="AR433" s="21"/>
      <c r="AS433" s="26"/>
      <c r="AT433" s="21">
        <f t="shared" si="312"/>
        <v>94.262240176762234</v>
      </c>
    </row>
    <row r="434" spans="1:46" ht="16.5" customHeight="1" x14ac:dyDescent="0.2">
      <c r="A434" s="50">
        <v>15</v>
      </c>
      <c r="B434" s="71">
        <v>18102034</v>
      </c>
      <c r="C434" s="69" t="s">
        <v>423</v>
      </c>
      <c r="D434" s="1">
        <v>25</v>
      </c>
      <c r="E434" s="1">
        <f>D434/(33-8)*100</f>
        <v>100</v>
      </c>
      <c r="F434" s="1">
        <v>33</v>
      </c>
      <c r="G434" s="21">
        <f>F434/33*100</f>
        <v>100</v>
      </c>
      <c r="H434" s="1">
        <v>26</v>
      </c>
      <c r="I434" s="21">
        <f t="shared" si="303"/>
        <v>100</v>
      </c>
      <c r="J434" s="1">
        <v>34</v>
      </c>
      <c r="K434" s="21">
        <f t="shared" ref="K434:K444" si="316">J434/34*100</f>
        <v>100</v>
      </c>
      <c r="L434" s="1">
        <v>16</v>
      </c>
      <c r="M434" s="21">
        <f>L434/(29-13)*100</f>
        <v>100</v>
      </c>
      <c r="N434" s="1">
        <v>10</v>
      </c>
      <c r="O434" s="21">
        <f>N434/(27-17)*100</f>
        <v>100</v>
      </c>
      <c r="P434" s="1" t="s">
        <v>456</v>
      </c>
      <c r="Q434" s="21"/>
      <c r="R434" s="1">
        <v>28</v>
      </c>
      <c r="S434" s="21">
        <f t="shared" si="306"/>
        <v>82.35294117647058</v>
      </c>
      <c r="T434" s="1">
        <v>10</v>
      </c>
      <c r="U434" s="21">
        <f>T434/(26-16)*100</f>
        <v>100</v>
      </c>
      <c r="V434" s="1">
        <v>11</v>
      </c>
      <c r="W434" s="21">
        <f>V434/(33-20)*100</f>
        <v>84.615384615384613</v>
      </c>
      <c r="X434" s="1" t="s">
        <v>456</v>
      </c>
      <c r="Y434" s="21"/>
      <c r="Z434" s="21">
        <v>9</v>
      </c>
      <c r="AA434" s="21">
        <f>Z434/(34-25)*100</f>
        <v>100</v>
      </c>
      <c r="AB434" s="21">
        <v>22</v>
      </c>
      <c r="AC434" s="21">
        <f t="shared" si="309"/>
        <v>62.857142857142854</v>
      </c>
      <c r="AD434" s="21">
        <v>16</v>
      </c>
      <c r="AE434" s="21">
        <f t="shared" si="310"/>
        <v>59.259259259259252</v>
      </c>
      <c r="AF434" s="21">
        <v>35</v>
      </c>
      <c r="AG434" s="21">
        <f t="shared" si="311"/>
        <v>100</v>
      </c>
      <c r="AH434" s="21">
        <v>4</v>
      </c>
      <c r="AI434" s="21">
        <f>AH434/(25-21)*100</f>
        <v>100</v>
      </c>
      <c r="AJ434" s="21"/>
      <c r="AK434" s="21"/>
      <c r="AL434" s="21"/>
      <c r="AM434" s="21"/>
      <c r="AN434" s="21"/>
      <c r="AO434" s="21"/>
      <c r="AP434" s="21"/>
      <c r="AQ434" s="21"/>
      <c r="AR434" s="21"/>
      <c r="AS434" s="26"/>
      <c r="AT434" s="21">
        <f t="shared" si="312"/>
        <v>92.077480564875515</v>
      </c>
    </row>
    <row r="435" spans="1:46" ht="16.5" customHeight="1" x14ac:dyDescent="0.2">
      <c r="A435" s="50">
        <v>16</v>
      </c>
      <c r="B435" s="71">
        <v>18103008</v>
      </c>
      <c r="C435" s="19" t="s">
        <v>424</v>
      </c>
      <c r="D435" s="1">
        <v>33</v>
      </c>
      <c r="E435" s="1">
        <f>D435/33*100</f>
        <v>100</v>
      </c>
      <c r="F435" s="1">
        <v>29</v>
      </c>
      <c r="G435" s="21">
        <f>F435/(33-4)*100</f>
        <v>100</v>
      </c>
      <c r="H435" s="1">
        <v>25</v>
      </c>
      <c r="I435" s="21">
        <f t="shared" si="303"/>
        <v>96.15384615384616</v>
      </c>
      <c r="J435" s="1">
        <v>34</v>
      </c>
      <c r="K435" s="21">
        <f t="shared" si="316"/>
        <v>100</v>
      </c>
      <c r="L435" s="1">
        <v>28</v>
      </c>
      <c r="M435" s="21">
        <f>L435/(29-1)*100</f>
        <v>100</v>
      </c>
      <c r="N435" s="1" t="s">
        <v>456</v>
      </c>
      <c r="O435" s="21"/>
      <c r="P435" s="1">
        <v>29</v>
      </c>
      <c r="Q435" s="21">
        <f t="shared" si="305"/>
        <v>85.294117647058826</v>
      </c>
      <c r="R435" s="1">
        <v>33</v>
      </c>
      <c r="S435" s="21">
        <f t="shared" si="306"/>
        <v>97.058823529411768</v>
      </c>
      <c r="T435" s="1">
        <v>22</v>
      </c>
      <c r="U435" s="21">
        <f t="shared" si="307"/>
        <v>84.615384615384613</v>
      </c>
      <c r="V435" s="1">
        <v>9</v>
      </c>
      <c r="W435" s="21">
        <f>V435/(33-22)*100</f>
        <v>81.818181818181827</v>
      </c>
      <c r="X435" s="1">
        <v>9</v>
      </c>
      <c r="Y435" s="21">
        <f t="shared" si="314"/>
        <v>33.333333333333329</v>
      </c>
      <c r="Z435" s="21">
        <v>33</v>
      </c>
      <c r="AA435" s="21">
        <f t="shared" si="315"/>
        <v>97.058823529411768</v>
      </c>
      <c r="AB435" s="21">
        <v>31</v>
      </c>
      <c r="AC435" s="21">
        <f>AB435/(35-1)*100</f>
        <v>91.17647058823529</v>
      </c>
      <c r="AD435" s="21">
        <v>12</v>
      </c>
      <c r="AE435" s="21">
        <f>AD435/(27-14)*100</f>
        <v>92.307692307692307</v>
      </c>
      <c r="AF435" s="21">
        <v>13</v>
      </c>
      <c r="AG435" s="21">
        <f>AF435/(35-22)*100</f>
        <v>100</v>
      </c>
      <c r="AH435" s="21">
        <v>21</v>
      </c>
      <c r="AI435" s="21">
        <f>AH435/(25-2)*100</f>
        <v>91.304347826086953</v>
      </c>
      <c r="AJ435" s="21"/>
      <c r="AK435" s="21"/>
      <c r="AL435" s="21"/>
      <c r="AM435" s="21"/>
      <c r="AN435" s="21"/>
      <c r="AO435" s="21"/>
      <c r="AP435" s="21"/>
      <c r="AQ435" s="21"/>
      <c r="AR435" s="21"/>
      <c r="AS435" s="26"/>
      <c r="AT435" s="21">
        <f t="shared" si="312"/>
        <v>90.008068089909528</v>
      </c>
    </row>
    <row r="436" spans="1:46" ht="16.5" customHeight="1" x14ac:dyDescent="0.2">
      <c r="A436" s="50">
        <v>17</v>
      </c>
      <c r="B436" s="36">
        <v>18103074</v>
      </c>
      <c r="C436" s="19" t="s">
        <v>425</v>
      </c>
      <c r="D436" s="1">
        <v>11</v>
      </c>
      <c r="E436" s="1">
        <f>D436/(33-20)*100</f>
        <v>84.615384615384613</v>
      </c>
      <c r="F436" s="1">
        <f>32+1</f>
        <v>33</v>
      </c>
      <c r="G436" s="21">
        <f>F436/33*100</f>
        <v>100</v>
      </c>
      <c r="H436" s="1">
        <v>26</v>
      </c>
      <c r="I436" s="21">
        <f t="shared" si="303"/>
        <v>100</v>
      </c>
      <c r="J436" s="1">
        <v>32</v>
      </c>
      <c r="K436" s="21">
        <f>J436/(34-2)*100</f>
        <v>100</v>
      </c>
      <c r="L436" s="1" t="s">
        <v>456</v>
      </c>
      <c r="M436" s="21"/>
      <c r="N436" s="1">
        <v>27</v>
      </c>
      <c r="O436" s="21">
        <f t="shared" si="304"/>
        <v>100</v>
      </c>
      <c r="P436" s="1">
        <v>33</v>
      </c>
      <c r="Q436" s="21">
        <f t="shared" si="305"/>
        <v>97.058823529411768</v>
      </c>
      <c r="R436" s="1">
        <v>34</v>
      </c>
      <c r="S436" s="21">
        <f t="shared" si="306"/>
        <v>100</v>
      </c>
      <c r="T436" s="1">
        <v>26</v>
      </c>
      <c r="U436" s="21">
        <f t="shared" si="307"/>
        <v>100</v>
      </c>
      <c r="V436" s="1">
        <v>10</v>
      </c>
      <c r="W436" s="21">
        <f>V436/(33-21)*100</f>
        <v>83.333333333333343</v>
      </c>
      <c r="X436" s="1">
        <v>24</v>
      </c>
      <c r="Y436" s="21">
        <f>X436/(27-3)*100</f>
        <v>100</v>
      </c>
      <c r="Z436" s="21">
        <v>34</v>
      </c>
      <c r="AA436" s="21">
        <f t="shared" si="315"/>
        <v>100</v>
      </c>
      <c r="AB436" s="21">
        <v>35</v>
      </c>
      <c r="AC436" s="21">
        <f t="shared" si="309"/>
        <v>100</v>
      </c>
      <c r="AD436" s="21">
        <v>27</v>
      </c>
      <c r="AE436" s="21">
        <f t="shared" si="310"/>
        <v>100</v>
      </c>
      <c r="AF436" s="21">
        <v>18</v>
      </c>
      <c r="AG436" s="21">
        <f>AF436/(35-15)*100</f>
        <v>90</v>
      </c>
      <c r="AH436" s="21">
        <v>13</v>
      </c>
      <c r="AI436" s="21">
        <f>AH436/(25-12)*100</f>
        <v>100</v>
      </c>
      <c r="AJ436" s="21"/>
      <c r="AK436" s="21"/>
      <c r="AL436" s="21"/>
      <c r="AM436" s="21"/>
      <c r="AN436" s="21"/>
      <c r="AO436" s="21"/>
      <c r="AP436" s="21"/>
      <c r="AQ436" s="21"/>
      <c r="AR436" s="21"/>
      <c r="AS436" s="26"/>
      <c r="AT436" s="21">
        <f t="shared" si="312"/>
        <v>97.000502765208651</v>
      </c>
    </row>
    <row r="437" spans="1:46" ht="16.5" customHeight="1" x14ac:dyDescent="0.2">
      <c r="A437" s="50">
        <v>18</v>
      </c>
      <c r="B437" s="71">
        <v>18101130</v>
      </c>
      <c r="C437" s="69" t="s">
        <v>426</v>
      </c>
      <c r="D437" s="1" t="s">
        <v>456</v>
      </c>
      <c r="E437" s="1"/>
      <c r="F437" s="1">
        <v>13</v>
      </c>
      <c r="G437" s="21">
        <f>F437/(33-7)*100</f>
        <v>50</v>
      </c>
      <c r="H437" s="1">
        <v>6</v>
      </c>
      <c r="I437" s="21">
        <f>H437/(26-20)*100</f>
        <v>100</v>
      </c>
      <c r="J437" s="1" t="s">
        <v>456</v>
      </c>
      <c r="K437" s="21"/>
      <c r="L437" s="1">
        <f>25+1</f>
        <v>26</v>
      </c>
      <c r="M437" s="21">
        <f>L437/(29-2)*100</f>
        <v>96.296296296296291</v>
      </c>
      <c r="N437" s="1">
        <v>21</v>
      </c>
      <c r="O437" s="21">
        <f>N437/(27-3)*100</f>
        <v>87.5</v>
      </c>
      <c r="P437" s="1">
        <v>1</v>
      </c>
      <c r="Q437" s="21">
        <f>P437/(34-33)*100</f>
        <v>100</v>
      </c>
      <c r="R437" s="1" t="s">
        <v>456</v>
      </c>
      <c r="S437" s="21"/>
      <c r="T437" s="1">
        <v>12</v>
      </c>
      <c r="U437" s="21">
        <f>T437/(26-14)*100</f>
        <v>100</v>
      </c>
      <c r="V437" s="1">
        <v>28</v>
      </c>
      <c r="W437" s="21">
        <f>V437/(33-3)*100</f>
        <v>93.333333333333329</v>
      </c>
      <c r="X437" s="1">
        <v>6</v>
      </c>
      <c r="Y437" s="21">
        <f>X437/(27-21)*100</f>
        <v>100</v>
      </c>
      <c r="Z437" s="21" t="s">
        <v>456</v>
      </c>
      <c r="AA437" s="21"/>
      <c r="AB437" s="21">
        <v>10</v>
      </c>
      <c r="AC437" s="21">
        <f>AB437/(35-21)*100</f>
        <v>71.428571428571431</v>
      </c>
      <c r="AD437" s="21" t="s">
        <v>452</v>
      </c>
      <c r="AE437" s="21"/>
      <c r="AF437" s="21">
        <v>0</v>
      </c>
      <c r="AG437" s="21">
        <f>AF437/(35-30)*100</f>
        <v>0</v>
      </c>
      <c r="AH437" s="21" t="s">
        <v>456</v>
      </c>
      <c r="AI437" s="21"/>
      <c r="AJ437" s="21"/>
      <c r="AK437" s="21"/>
      <c r="AL437" s="21"/>
      <c r="AM437" s="21"/>
      <c r="AN437" s="21"/>
      <c r="AO437" s="21"/>
      <c r="AP437" s="21"/>
      <c r="AQ437" s="21"/>
      <c r="AR437" s="21"/>
      <c r="AS437" s="26"/>
      <c r="AT437" s="21">
        <f t="shared" si="312"/>
        <v>79.855820105820115</v>
      </c>
    </row>
    <row r="438" spans="1:46" ht="16.5" customHeight="1" x14ac:dyDescent="0.2">
      <c r="A438" s="50">
        <v>19</v>
      </c>
      <c r="B438" s="71">
        <v>18103046</v>
      </c>
      <c r="C438" s="69" t="s">
        <v>330</v>
      </c>
      <c r="D438" s="1">
        <v>35</v>
      </c>
      <c r="E438" s="1">
        <f>D438/35*100</f>
        <v>100</v>
      </c>
      <c r="F438" s="1">
        <v>20</v>
      </c>
      <c r="G438" s="21">
        <f>F438/(33-13)*100</f>
        <v>100</v>
      </c>
      <c r="H438" s="1">
        <v>25</v>
      </c>
      <c r="I438" s="21">
        <f>H438/26*100</f>
        <v>96.15384615384616</v>
      </c>
      <c r="J438" s="1">
        <v>34</v>
      </c>
      <c r="K438" s="21">
        <f t="shared" si="316"/>
        <v>100</v>
      </c>
      <c r="L438" s="1">
        <v>14</v>
      </c>
      <c r="M438" s="21">
        <f>L438/(29-15)*100</f>
        <v>100</v>
      </c>
      <c r="N438" s="1">
        <v>20</v>
      </c>
      <c r="O438" s="21">
        <f>N438/(27-7)*100</f>
        <v>100</v>
      </c>
      <c r="P438" s="1">
        <v>34</v>
      </c>
      <c r="Q438" s="21">
        <f t="shared" si="305"/>
        <v>100</v>
      </c>
      <c r="R438" s="1">
        <v>29</v>
      </c>
      <c r="S438" s="21">
        <f>R438/(34-1)*100</f>
        <v>87.878787878787875</v>
      </c>
      <c r="T438" s="1">
        <v>4</v>
      </c>
      <c r="U438" s="21">
        <f>T438/(26-22)*100</f>
        <v>100</v>
      </c>
      <c r="V438" s="1">
        <v>29</v>
      </c>
      <c r="W438" s="21">
        <f t="shared" si="308"/>
        <v>87.878787878787875</v>
      </c>
      <c r="X438" s="1">
        <v>21</v>
      </c>
      <c r="Y438" s="21">
        <f t="shared" si="314"/>
        <v>77.777777777777786</v>
      </c>
      <c r="Z438" s="21">
        <v>28</v>
      </c>
      <c r="AA438" s="21">
        <f t="shared" si="315"/>
        <v>82.35294117647058</v>
      </c>
      <c r="AB438" s="21">
        <v>24</v>
      </c>
      <c r="AC438" s="21">
        <f>AB438/(35-5)*100</f>
        <v>80</v>
      </c>
      <c r="AD438" s="21">
        <v>7</v>
      </c>
      <c r="AE438" s="21">
        <f>AD438/(27-18)*100</f>
        <v>77.777777777777786</v>
      </c>
      <c r="AF438" s="21">
        <v>27</v>
      </c>
      <c r="AG438" s="21">
        <f t="shared" si="311"/>
        <v>77.142857142857153</v>
      </c>
      <c r="AH438" s="21">
        <v>24</v>
      </c>
      <c r="AI438" s="21">
        <f t="shared" si="313"/>
        <v>96</v>
      </c>
      <c r="AJ438" s="21"/>
      <c r="AK438" s="21"/>
      <c r="AL438" s="21"/>
      <c r="AM438" s="21"/>
      <c r="AN438" s="21"/>
      <c r="AO438" s="21"/>
      <c r="AP438" s="21"/>
      <c r="AQ438" s="21"/>
      <c r="AR438" s="21"/>
      <c r="AS438" s="26"/>
      <c r="AT438" s="21">
        <f t="shared" si="312"/>
        <v>91.435173486644075</v>
      </c>
    </row>
    <row r="439" spans="1:46" ht="16.5" customHeight="1" x14ac:dyDescent="0.2">
      <c r="A439" s="50">
        <v>20</v>
      </c>
      <c r="B439" s="71">
        <v>18101068</v>
      </c>
      <c r="C439" s="69" t="s">
        <v>427</v>
      </c>
      <c r="D439" s="1">
        <v>33</v>
      </c>
      <c r="E439" s="1">
        <f>D439/33*100</f>
        <v>100</v>
      </c>
      <c r="F439" s="1">
        <v>33</v>
      </c>
      <c r="G439" s="21">
        <f>F439/33*100</f>
        <v>100</v>
      </c>
      <c r="H439" s="1">
        <v>26</v>
      </c>
      <c r="I439" s="21">
        <f t="shared" si="303"/>
        <v>100</v>
      </c>
      <c r="J439" s="1">
        <v>8</v>
      </c>
      <c r="K439" s="21">
        <f>J439/(34-26)*100</f>
        <v>100</v>
      </c>
      <c r="L439" s="1">
        <v>15</v>
      </c>
      <c r="M439" s="21">
        <f>L439/(29-14)*100</f>
        <v>100</v>
      </c>
      <c r="N439" s="1">
        <v>27</v>
      </c>
      <c r="O439" s="21">
        <f t="shared" si="304"/>
        <v>100</v>
      </c>
      <c r="P439" s="1">
        <v>28</v>
      </c>
      <c r="Q439" s="21">
        <f>P439/(34-1)*100</f>
        <v>84.848484848484844</v>
      </c>
      <c r="R439" s="1">
        <v>11</v>
      </c>
      <c r="S439" s="21">
        <f>R439/(34-23)*100</f>
        <v>100</v>
      </c>
      <c r="T439" s="1">
        <v>12</v>
      </c>
      <c r="U439" s="21">
        <f>T439/(26-14)*100</f>
        <v>100</v>
      </c>
      <c r="V439" s="1">
        <v>32</v>
      </c>
      <c r="W439" s="21">
        <f t="shared" si="308"/>
        <v>96.969696969696969</v>
      </c>
      <c r="X439" s="1">
        <v>21</v>
      </c>
      <c r="Y439" s="21">
        <f>X439/(27-4)*100</f>
        <v>91.304347826086953</v>
      </c>
      <c r="Z439" s="21">
        <v>29</v>
      </c>
      <c r="AA439" s="21">
        <f>Z439/(34-5)*100</f>
        <v>100</v>
      </c>
      <c r="AB439" s="21" t="s">
        <v>456</v>
      </c>
      <c r="AC439" s="21"/>
      <c r="AD439" s="21">
        <v>21</v>
      </c>
      <c r="AE439" s="21">
        <f>AD439/(27-6)*100</f>
        <v>100</v>
      </c>
      <c r="AF439" s="21">
        <v>32</v>
      </c>
      <c r="AG439" s="21">
        <f t="shared" si="311"/>
        <v>91.428571428571431</v>
      </c>
      <c r="AH439" s="21">
        <v>25</v>
      </c>
      <c r="AI439" s="21">
        <f t="shared" si="313"/>
        <v>100</v>
      </c>
      <c r="AJ439" s="21"/>
      <c r="AK439" s="21"/>
      <c r="AL439" s="21"/>
      <c r="AM439" s="21"/>
      <c r="AN439" s="21"/>
      <c r="AO439" s="21"/>
      <c r="AP439" s="21"/>
      <c r="AQ439" s="21"/>
      <c r="AR439" s="21"/>
      <c r="AS439" s="26"/>
      <c r="AT439" s="21">
        <f t="shared" si="312"/>
        <v>97.636740071522667</v>
      </c>
    </row>
    <row r="440" spans="1:46" ht="16.5" customHeight="1" x14ac:dyDescent="0.2">
      <c r="A440" s="50">
        <v>21</v>
      </c>
      <c r="B440" s="71">
        <v>18101128</v>
      </c>
      <c r="C440" s="69" t="s">
        <v>428</v>
      </c>
      <c r="D440" s="1">
        <v>33</v>
      </c>
      <c r="E440" s="1">
        <f>D440/33*100</f>
        <v>100</v>
      </c>
      <c r="F440" s="1">
        <f>25+2</f>
        <v>27</v>
      </c>
      <c r="G440" s="21">
        <f>F440/(33-6)*100</f>
        <v>100</v>
      </c>
      <c r="H440" s="1">
        <v>26</v>
      </c>
      <c r="I440" s="21">
        <f t="shared" si="303"/>
        <v>100</v>
      </c>
      <c r="J440" s="1">
        <v>33</v>
      </c>
      <c r="K440" s="21">
        <f t="shared" si="316"/>
        <v>97.058823529411768</v>
      </c>
      <c r="L440" s="1">
        <v>9</v>
      </c>
      <c r="M440" s="21">
        <f>L440/(29-20)*100</f>
        <v>100</v>
      </c>
      <c r="N440" s="1">
        <v>27</v>
      </c>
      <c r="O440" s="21">
        <f t="shared" si="304"/>
        <v>100</v>
      </c>
      <c r="P440" s="1">
        <v>33</v>
      </c>
      <c r="Q440" s="21">
        <f t="shared" si="305"/>
        <v>97.058823529411768</v>
      </c>
      <c r="R440" s="1">
        <v>33</v>
      </c>
      <c r="S440" s="21">
        <f t="shared" si="306"/>
        <v>97.058823529411768</v>
      </c>
      <c r="T440" s="1" t="s">
        <v>456</v>
      </c>
      <c r="U440" s="21"/>
      <c r="V440" s="1">
        <v>32</v>
      </c>
      <c r="W440" s="21">
        <f t="shared" si="308"/>
        <v>96.969696969696969</v>
      </c>
      <c r="X440" s="1">
        <v>25</v>
      </c>
      <c r="Y440" s="21">
        <f t="shared" si="314"/>
        <v>92.592592592592595</v>
      </c>
      <c r="Z440" s="21">
        <v>31</v>
      </c>
      <c r="AA440" s="21">
        <f>Z440/(34-3)*100</f>
        <v>100</v>
      </c>
      <c r="AB440" s="21">
        <v>11</v>
      </c>
      <c r="AC440" s="21">
        <f>AB440/(35-24)*100</f>
        <v>100</v>
      </c>
      <c r="AD440" s="21">
        <v>25</v>
      </c>
      <c r="AE440" s="21">
        <f t="shared" si="310"/>
        <v>92.592592592592595</v>
      </c>
      <c r="AF440" s="21">
        <v>33</v>
      </c>
      <c r="AG440" s="21">
        <f t="shared" si="311"/>
        <v>94.285714285714278</v>
      </c>
      <c r="AH440" s="21">
        <v>21</v>
      </c>
      <c r="AI440" s="21">
        <f>AH440/(25-4)*100</f>
        <v>100</v>
      </c>
      <c r="AJ440" s="21"/>
      <c r="AK440" s="21"/>
      <c r="AL440" s="21"/>
      <c r="AM440" s="21"/>
      <c r="AN440" s="21"/>
      <c r="AO440" s="21"/>
      <c r="AP440" s="21"/>
      <c r="AQ440" s="21"/>
      <c r="AR440" s="21"/>
      <c r="AS440" s="26"/>
      <c r="AT440" s="21">
        <f t="shared" si="312"/>
        <v>97.841137801922116</v>
      </c>
    </row>
    <row r="441" spans="1:46" ht="16.5" customHeight="1" x14ac:dyDescent="0.2">
      <c r="A441" s="50">
        <v>22</v>
      </c>
      <c r="B441" s="71">
        <v>18102020</v>
      </c>
      <c r="C441" s="69" t="s">
        <v>429</v>
      </c>
      <c r="D441" s="1">
        <v>35</v>
      </c>
      <c r="E441" s="1">
        <f>D441/35*100</f>
        <v>100</v>
      </c>
      <c r="F441" s="1">
        <v>15</v>
      </c>
      <c r="G441" s="21">
        <f>F441/(33-18)*100</f>
        <v>100</v>
      </c>
      <c r="H441" s="1">
        <v>16</v>
      </c>
      <c r="I441" s="21">
        <f>H441/(26-9)*100</f>
        <v>94.117647058823522</v>
      </c>
      <c r="J441" s="1">
        <v>34</v>
      </c>
      <c r="K441" s="21">
        <f t="shared" si="316"/>
        <v>100</v>
      </c>
      <c r="L441" s="1">
        <v>29</v>
      </c>
      <c r="M441" s="21">
        <f>L441/29*100</f>
        <v>100</v>
      </c>
      <c r="N441" s="1" t="s">
        <v>456</v>
      </c>
      <c r="O441" s="21"/>
      <c r="P441" s="1">
        <v>27</v>
      </c>
      <c r="Q441" s="21">
        <f t="shared" si="305"/>
        <v>79.411764705882348</v>
      </c>
      <c r="R441" s="1">
        <v>33</v>
      </c>
      <c r="S441" s="21">
        <f t="shared" si="306"/>
        <v>97.058823529411768</v>
      </c>
      <c r="T441" s="1">
        <v>17</v>
      </c>
      <c r="U441" s="21">
        <f>T441/(26-7)*100</f>
        <v>89.473684210526315</v>
      </c>
      <c r="V441" s="1">
        <v>4</v>
      </c>
      <c r="W441" s="21">
        <f>V441/(33-29)*100</f>
        <v>100</v>
      </c>
      <c r="X441" s="1">
        <v>25</v>
      </c>
      <c r="Y441" s="21">
        <f>X441/(27-1)*100</f>
        <v>96.15384615384616</v>
      </c>
      <c r="Z441" s="21">
        <v>28</v>
      </c>
      <c r="AA441" s="21">
        <f>Z441/(34-5)*100</f>
        <v>96.551724137931032</v>
      </c>
      <c r="AB441" s="21">
        <v>2</v>
      </c>
      <c r="AC441" s="21">
        <f>AB441/(35-33)*100</f>
        <v>100</v>
      </c>
      <c r="AD441" s="21">
        <v>25</v>
      </c>
      <c r="AE441" s="21">
        <f t="shared" si="310"/>
        <v>92.592592592592595</v>
      </c>
      <c r="AF441" s="21">
        <v>35</v>
      </c>
      <c r="AG441" s="21">
        <f t="shared" si="311"/>
        <v>100</v>
      </c>
      <c r="AH441" s="21">
        <v>6</v>
      </c>
      <c r="AI441" s="21">
        <f>AH441/(25-19)*100</f>
        <v>100</v>
      </c>
      <c r="AJ441" s="21"/>
      <c r="AK441" s="21"/>
      <c r="AL441" s="21"/>
      <c r="AM441" s="21"/>
      <c r="AN441" s="21"/>
      <c r="AO441" s="21"/>
      <c r="AP441" s="21"/>
      <c r="AQ441" s="21"/>
      <c r="AR441" s="21"/>
      <c r="AS441" s="26"/>
      <c r="AT441" s="21">
        <f t="shared" si="312"/>
        <v>96.357338825934249</v>
      </c>
    </row>
    <row r="442" spans="1:46" ht="16.5" customHeight="1" x14ac:dyDescent="0.2">
      <c r="A442" s="50">
        <v>23</v>
      </c>
      <c r="B442" s="71">
        <v>18101111</v>
      </c>
      <c r="C442" s="69" t="s">
        <v>430</v>
      </c>
      <c r="D442" s="1">
        <v>28</v>
      </c>
      <c r="E442" s="1">
        <f>D442/(33-5)*100</f>
        <v>100</v>
      </c>
      <c r="F442" s="1">
        <v>4</v>
      </c>
      <c r="G442" s="21">
        <f>F442/(33-26)*100</f>
        <v>57.142857142857139</v>
      </c>
      <c r="H442" s="1">
        <v>24</v>
      </c>
      <c r="I442" s="21">
        <f>H442/(26-2)*100</f>
        <v>100</v>
      </c>
      <c r="J442" s="1">
        <v>20</v>
      </c>
      <c r="K442" s="21">
        <f>J442/(34-14)*100</f>
        <v>100</v>
      </c>
      <c r="L442" s="1">
        <v>12</v>
      </c>
      <c r="M442" s="21">
        <f>L442/(29-17)*100</f>
        <v>100</v>
      </c>
      <c r="N442" s="1">
        <v>26</v>
      </c>
      <c r="O442" s="21">
        <f>N442/(27-1)*100</f>
        <v>100</v>
      </c>
      <c r="P442" s="1">
        <v>20</v>
      </c>
      <c r="Q442" s="21">
        <f>P442/(34-14)*100</f>
        <v>100</v>
      </c>
      <c r="R442" s="1">
        <v>9</v>
      </c>
      <c r="S442" s="21">
        <f t="shared" si="306"/>
        <v>26.47058823529412</v>
      </c>
      <c r="T442" s="1">
        <v>24</v>
      </c>
      <c r="U442" s="21">
        <f t="shared" si="307"/>
        <v>92.307692307692307</v>
      </c>
      <c r="V442" s="1">
        <v>31</v>
      </c>
      <c r="W442" s="21">
        <f t="shared" si="308"/>
        <v>93.939393939393938</v>
      </c>
      <c r="X442" s="1">
        <v>2</v>
      </c>
      <c r="Y442" s="21">
        <f>X442/(27-25)*100</f>
        <v>100</v>
      </c>
      <c r="Z442" s="21">
        <v>24</v>
      </c>
      <c r="AA442" s="21">
        <f>Z442/(34-10)*100</f>
        <v>100</v>
      </c>
      <c r="AB442" s="21">
        <v>34</v>
      </c>
      <c r="AC442" s="21">
        <f t="shared" si="309"/>
        <v>97.142857142857139</v>
      </c>
      <c r="AD442" s="21">
        <v>17</v>
      </c>
      <c r="AE442" s="21">
        <f>AD442/(27-2)*100</f>
        <v>68</v>
      </c>
      <c r="AF442" s="21">
        <v>30</v>
      </c>
      <c r="AG442" s="21">
        <f>AF442/(35-5)*100</f>
        <v>100</v>
      </c>
      <c r="AH442" s="21">
        <v>12</v>
      </c>
      <c r="AI442" s="21">
        <f>AH442/(25-13)*100</f>
        <v>100</v>
      </c>
      <c r="AJ442" s="21"/>
      <c r="AK442" s="21"/>
      <c r="AL442" s="21"/>
      <c r="AM442" s="21"/>
      <c r="AN442" s="21"/>
      <c r="AO442" s="21"/>
      <c r="AP442" s="21"/>
      <c r="AQ442" s="21"/>
      <c r="AR442" s="21"/>
      <c r="AS442" s="26"/>
      <c r="AT442" s="21">
        <f t="shared" si="312"/>
        <v>89.687711798005907</v>
      </c>
    </row>
    <row r="443" spans="1:46" ht="16.5" customHeight="1" x14ac:dyDescent="0.2">
      <c r="A443" s="50">
        <v>24</v>
      </c>
      <c r="B443" s="71">
        <v>18102043</v>
      </c>
      <c r="C443" s="19" t="s">
        <v>334</v>
      </c>
      <c r="D443" s="1">
        <v>33</v>
      </c>
      <c r="E443" s="1">
        <f>D443/33*100</f>
        <v>100</v>
      </c>
      <c r="F443" s="1">
        <v>30</v>
      </c>
      <c r="G443" s="21">
        <f>F443/(33-3)*100</f>
        <v>100</v>
      </c>
      <c r="H443" s="1">
        <v>26</v>
      </c>
      <c r="I443" s="21">
        <f>H443/26*100</f>
        <v>100</v>
      </c>
      <c r="J443" s="1">
        <v>30</v>
      </c>
      <c r="K443" s="21">
        <f>J443/(34-4)*100</f>
        <v>100</v>
      </c>
      <c r="L443" s="1" t="s">
        <v>456</v>
      </c>
      <c r="M443" s="21"/>
      <c r="N443" s="1">
        <v>27</v>
      </c>
      <c r="O443" s="21">
        <f t="shared" si="304"/>
        <v>100</v>
      </c>
      <c r="P443" s="1">
        <v>34</v>
      </c>
      <c r="Q443" s="21">
        <f t="shared" si="305"/>
        <v>100</v>
      </c>
      <c r="R443" s="1">
        <v>15</v>
      </c>
      <c r="S443" s="21">
        <f>R443/(34-19)*100</f>
        <v>100</v>
      </c>
      <c r="T443" s="1">
        <v>12</v>
      </c>
      <c r="U443" s="21">
        <f>T443/(26-13)*100</f>
        <v>92.307692307692307</v>
      </c>
      <c r="V443" s="1">
        <v>30</v>
      </c>
      <c r="W443" s="21">
        <f t="shared" si="308"/>
        <v>90.909090909090907</v>
      </c>
      <c r="X443" s="1">
        <v>19</v>
      </c>
      <c r="Y443" s="21">
        <f t="shared" si="314"/>
        <v>70.370370370370367</v>
      </c>
      <c r="Z443" s="21">
        <v>27</v>
      </c>
      <c r="AA443" s="21">
        <f>Z443/(34-4)*100</f>
        <v>90</v>
      </c>
      <c r="AB443" s="21">
        <v>14</v>
      </c>
      <c r="AC443" s="21">
        <f>AB443/(35-18)*100</f>
        <v>82.35294117647058</v>
      </c>
      <c r="AD443" s="21">
        <v>16</v>
      </c>
      <c r="AE443" s="21">
        <f t="shared" si="310"/>
        <v>59.259259259259252</v>
      </c>
      <c r="AF443" s="21">
        <v>29</v>
      </c>
      <c r="AG443" s="21">
        <f t="shared" si="311"/>
        <v>82.857142857142861</v>
      </c>
      <c r="AH443" s="21">
        <v>15</v>
      </c>
      <c r="AI443" s="21">
        <f>AH443/(25-10)*100</f>
        <v>100</v>
      </c>
      <c r="AJ443" s="21"/>
      <c r="AK443" s="21"/>
      <c r="AL443" s="21"/>
      <c r="AM443" s="21"/>
      <c r="AN443" s="21"/>
      <c r="AO443" s="21"/>
      <c r="AP443" s="21"/>
      <c r="AQ443" s="21"/>
      <c r="AR443" s="21"/>
      <c r="AS443" s="26"/>
      <c r="AT443" s="21">
        <f t="shared" si="312"/>
        <v>91.203766458668426</v>
      </c>
    </row>
    <row r="444" spans="1:46" ht="16.5" customHeight="1" x14ac:dyDescent="0.2">
      <c r="A444" s="50">
        <v>25</v>
      </c>
      <c r="B444" s="71">
        <v>18102013</v>
      </c>
      <c r="C444" s="69" t="s">
        <v>431</v>
      </c>
      <c r="D444" s="1">
        <v>28</v>
      </c>
      <c r="E444" s="1">
        <f>D444/(33-5)*100</f>
        <v>100</v>
      </c>
      <c r="F444" s="1">
        <v>5</v>
      </c>
      <c r="G444" s="21">
        <f>F444/(33-28)*100</f>
        <v>100</v>
      </c>
      <c r="H444" s="1">
        <v>24</v>
      </c>
      <c r="I444" s="21">
        <f t="shared" si="303"/>
        <v>92.307692307692307</v>
      </c>
      <c r="J444" s="1">
        <v>31</v>
      </c>
      <c r="K444" s="21">
        <f t="shared" si="316"/>
        <v>91.17647058823529</v>
      </c>
      <c r="L444" s="1">
        <v>28</v>
      </c>
      <c r="M444" s="21">
        <f>L444/29*100</f>
        <v>96.551724137931032</v>
      </c>
      <c r="N444" s="1">
        <v>7</v>
      </c>
      <c r="O444" s="21">
        <f>N444/(27-20)*100</f>
        <v>100</v>
      </c>
      <c r="P444" s="1">
        <v>12</v>
      </c>
      <c r="Q444" s="21">
        <f>P444/(34-22)*100</f>
        <v>100</v>
      </c>
      <c r="R444" s="1">
        <v>22</v>
      </c>
      <c r="S444" s="21">
        <f t="shared" si="306"/>
        <v>64.705882352941174</v>
      </c>
      <c r="T444" s="1">
        <v>15</v>
      </c>
      <c r="U444" s="21">
        <f t="shared" si="307"/>
        <v>57.692307692307686</v>
      </c>
      <c r="V444" s="1" t="s">
        <v>456</v>
      </c>
      <c r="W444" s="21"/>
      <c r="X444" s="1">
        <v>12</v>
      </c>
      <c r="Y444" s="21">
        <f>X444/(27-5)*100</f>
        <v>54.54545454545454</v>
      </c>
      <c r="Z444" s="21">
        <v>26</v>
      </c>
      <c r="AA444" s="21">
        <f t="shared" si="315"/>
        <v>76.470588235294116</v>
      </c>
      <c r="AB444" s="21">
        <v>31</v>
      </c>
      <c r="AC444" s="21">
        <f t="shared" si="309"/>
        <v>88.571428571428569</v>
      </c>
      <c r="AD444" s="21">
        <v>5</v>
      </c>
      <c r="AE444" s="21">
        <f>AD444/(27-14)*100</f>
        <v>38.461538461538467</v>
      </c>
      <c r="AF444" s="21">
        <v>4</v>
      </c>
      <c r="AG444" s="21">
        <f>AF444/(35-31)*100</f>
        <v>100</v>
      </c>
      <c r="AH444" s="21">
        <v>25</v>
      </c>
      <c r="AI444" s="21">
        <f t="shared" si="313"/>
        <v>100</v>
      </c>
      <c r="AJ444" s="21"/>
      <c r="AK444" s="21"/>
      <c r="AL444" s="21"/>
      <c r="AM444" s="21"/>
      <c r="AN444" s="21"/>
      <c r="AO444" s="21"/>
      <c r="AP444" s="21"/>
      <c r="AQ444" s="21"/>
      <c r="AR444" s="21"/>
      <c r="AS444" s="26"/>
      <c r="AT444" s="21">
        <f t="shared" si="312"/>
        <v>84.032205792854882</v>
      </c>
    </row>
    <row r="450" spans="3:73" x14ac:dyDescent="0.2">
      <c r="O450" s="10">
        <f>N428/(27)</f>
        <v>0.25925925925925924</v>
      </c>
    </row>
    <row r="451" spans="3:73" ht="26.25" x14ac:dyDescent="0.2">
      <c r="C451" s="139"/>
    </row>
    <row r="452" spans="3:73" ht="26.25" x14ac:dyDescent="0.2">
      <c r="C452" s="139"/>
    </row>
    <row r="458" spans="3:73" ht="15.75" thickBot="1" x14ac:dyDescent="0.25"/>
    <row r="459" spans="3:73" ht="35.25" customHeight="1" thickBot="1" x14ac:dyDescent="0.25">
      <c r="BU459" s="91" t="s">
        <v>459</v>
      </c>
    </row>
  </sheetData>
  <sheetProtection selectLockedCells="1" selectUnlockedCells="1"/>
  <sortState ref="B214:AT223">
    <sortCondition ref="C214:C223"/>
  </sortState>
  <mergeCells count="33">
    <mergeCell ref="A1:AT1"/>
    <mergeCell ref="A3:AT3"/>
    <mergeCell ref="A2:AT2"/>
    <mergeCell ref="A4:A5"/>
    <mergeCell ref="C4:C5"/>
    <mergeCell ref="D5:E5"/>
    <mergeCell ref="F5:G5"/>
    <mergeCell ref="AT4:AT5"/>
    <mergeCell ref="R5:S5"/>
    <mergeCell ref="AD5:AE5"/>
    <mergeCell ref="AF5:AG5"/>
    <mergeCell ref="N5:O5"/>
    <mergeCell ref="AJ5:AK5"/>
    <mergeCell ref="J5:K5"/>
    <mergeCell ref="AN5:AO5"/>
    <mergeCell ref="AR5:AS5"/>
    <mergeCell ref="AL5:AM5"/>
    <mergeCell ref="L5:M5"/>
    <mergeCell ref="AP4:AS4"/>
    <mergeCell ref="AP5:AQ5"/>
    <mergeCell ref="AF4:AO4"/>
    <mergeCell ref="AH5:AI5"/>
    <mergeCell ref="AB5:AC5"/>
    <mergeCell ref="Z5:AA5"/>
    <mergeCell ref="X5:Y5"/>
    <mergeCell ref="X4:AE4"/>
    <mergeCell ref="D4:G4"/>
    <mergeCell ref="H4:O4"/>
    <mergeCell ref="H5:I5"/>
    <mergeCell ref="T5:U5"/>
    <mergeCell ref="V5:W5"/>
    <mergeCell ref="P5:Q5"/>
    <mergeCell ref="P4:W4"/>
  </mergeCells>
  <conditionalFormatting sqref="AT29:AT48 AT76:AT95 AT99:AT118 AT122:AT141 AT145:AT164 AT168:AT187 AT191:AT210 AT285:AT306 AT345:AT366 AT370:AT389 AT420:AT444 AT322:AT341 AT310:AT318 AT393:AT416 AT237:AT259 AT214:AT223 AT225:AT233 AT52:AT72 AT262:AT281 AT6:AT26">
    <cfRule type="cellIs" dxfId="236" priority="108" operator="lessThan">
      <formula>79</formula>
    </cfRule>
  </conditionalFormatting>
  <conditionalFormatting sqref="AT29:AT48 AT76:AT95 AT99:AT118 AT122:AT141 AT145:AT164 AT168:AT187 AT191:AT210 AT285:AT306 AT345:AT366 AT370:AT389 AT420:AT444 AT322:AT341 AT310:AT318 AT393:AT416 AT237:AT259 AT214:AT223 AT225:AT233 AT52:AT72 AT262:AT281 AT6:AT26">
    <cfRule type="cellIs" dxfId="235" priority="107" operator="greaterThan">
      <formula>100</formula>
    </cfRule>
  </conditionalFormatting>
  <conditionalFormatting sqref="C213:AE213 AH213:AT213">
    <cfRule type="duplicateValues" dxfId="234" priority="97"/>
  </conditionalFormatting>
  <conditionalFormatting sqref="C29:C48">
    <cfRule type="duplicateValues" dxfId="233" priority="96" stopIfTrue="1"/>
  </conditionalFormatting>
  <conditionalFormatting sqref="C52:C54 C56:C72">
    <cfRule type="duplicateValues" dxfId="232" priority="95" stopIfTrue="1"/>
  </conditionalFormatting>
  <conditionalFormatting sqref="C76:C95">
    <cfRule type="duplicateValues" dxfId="231" priority="94" stopIfTrue="1"/>
  </conditionalFormatting>
  <conditionalFormatting sqref="C99:C118">
    <cfRule type="duplicateValues" dxfId="230" priority="93" stopIfTrue="1"/>
  </conditionalFormatting>
  <conditionalFormatting sqref="C122:C141">
    <cfRule type="duplicateValues" dxfId="229" priority="92" stopIfTrue="1"/>
  </conditionalFormatting>
  <conditionalFormatting sqref="C145:C164">
    <cfRule type="duplicateValues" dxfId="228" priority="91" stopIfTrue="1"/>
  </conditionalFormatting>
  <conditionalFormatting sqref="C168:C187">
    <cfRule type="duplicateValues" dxfId="227" priority="90" stopIfTrue="1"/>
  </conditionalFormatting>
  <conditionalFormatting sqref="C191:C212 D211:P212">
    <cfRule type="duplicateValues" dxfId="226" priority="89" stopIfTrue="1"/>
  </conditionalFormatting>
  <conditionalFormatting sqref="C214:C223 C225:C235 C55">
    <cfRule type="duplicateValues" dxfId="225" priority="88" stopIfTrue="1"/>
  </conditionalFormatting>
  <conditionalFormatting sqref="C237:C256">
    <cfRule type="duplicateValues" dxfId="224" priority="87" stopIfTrue="1"/>
  </conditionalFormatting>
  <conditionalFormatting sqref="C285:C304">
    <cfRule type="duplicateValues" dxfId="223" priority="86" stopIfTrue="1"/>
  </conditionalFormatting>
  <conditionalFormatting sqref="C443 C322 C332:C340 C438 C433 C428 C422 C324 C326:C329 C342:AT343">
    <cfRule type="duplicateValues" dxfId="222" priority="85" stopIfTrue="1"/>
  </conditionalFormatting>
  <conditionalFormatting sqref="C345:C368 D367:AT368">
    <cfRule type="duplicateValues" dxfId="221" priority="84" stopIfTrue="1"/>
  </conditionalFormatting>
  <conditionalFormatting sqref="C420:C421 C423:C427 C429:C432 C434:C437 C439:C442 C444">
    <cfRule type="duplicateValues" dxfId="220" priority="80" stopIfTrue="1"/>
  </conditionalFormatting>
  <conditionalFormatting sqref="C263:C283 C258:C260 D260:AU260 D282:AT283 D259:K259 AB259:AD259 AU259 AF259:AS259">
    <cfRule type="duplicateValues" dxfId="219" priority="100" stopIfTrue="1"/>
  </conditionalFormatting>
  <conditionalFormatting sqref="C6:C27 D27:AT27 D26:AS26">
    <cfRule type="duplicateValues" dxfId="218" priority="101" stopIfTrue="1"/>
  </conditionalFormatting>
  <conditionalFormatting sqref="C28:AT28">
    <cfRule type="duplicateValues" dxfId="217" priority="72"/>
  </conditionalFormatting>
  <conditionalFormatting sqref="AP236:AQ236">
    <cfRule type="duplicateValues" dxfId="216" priority="63"/>
  </conditionalFormatting>
  <conditionalFormatting sqref="AV236">
    <cfRule type="duplicateValues" dxfId="215" priority="62"/>
  </conditionalFormatting>
  <conditionalFormatting sqref="AV261">
    <cfRule type="duplicateValues" dxfId="214" priority="61"/>
  </conditionalFormatting>
  <conditionalFormatting sqref="AV284">
    <cfRule type="duplicateValues" dxfId="213" priority="60"/>
  </conditionalFormatting>
  <conditionalFormatting sqref="AV309">
    <cfRule type="duplicateValues" dxfId="212" priority="59"/>
  </conditionalFormatting>
  <conditionalFormatting sqref="AR309:AT309">
    <cfRule type="duplicateValues" dxfId="211" priority="45"/>
  </conditionalFormatting>
  <conditionalFormatting sqref="AR284:AT284">
    <cfRule type="duplicateValues" dxfId="210" priority="44"/>
  </conditionalFormatting>
  <conditionalFormatting sqref="AR261:AT261">
    <cfRule type="duplicateValues" dxfId="209" priority="43"/>
  </conditionalFormatting>
  <conditionalFormatting sqref="AR236:AT236">
    <cfRule type="duplicateValues" dxfId="208" priority="42"/>
  </conditionalFormatting>
  <conditionalFormatting sqref="C190">
    <cfRule type="duplicateValues" dxfId="207" priority="32"/>
  </conditionalFormatting>
  <conditionalFormatting sqref="C188:AE189 AH188:AU189">
    <cfRule type="duplicateValues" dxfId="206" priority="31" stopIfTrue="1"/>
  </conditionalFormatting>
  <conditionalFormatting sqref="C167">
    <cfRule type="duplicateValues" dxfId="205" priority="30"/>
  </conditionalFormatting>
  <conditionalFormatting sqref="C165:AE166 AH165:AT166">
    <cfRule type="duplicateValues" dxfId="204" priority="29" stopIfTrue="1"/>
  </conditionalFormatting>
  <conditionalFormatting sqref="C144">
    <cfRule type="duplicateValues" dxfId="203" priority="28"/>
  </conditionalFormatting>
  <conditionalFormatting sqref="C142:AE143 AH142:AT143">
    <cfRule type="duplicateValues" dxfId="202" priority="27" stopIfTrue="1"/>
  </conditionalFormatting>
  <conditionalFormatting sqref="C121">
    <cfRule type="duplicateValues" dxfId="201" priority="26"/>
  </conditionalFormatting>
  <conditionalFormatting sqref="C119:AE120 AH119:AT120">
    <cfRule type="duplicateValues" dxfId="200" priority="25" stopIfTrue="1"/>
  </conditionalFormatting>
  <conditionalFormatting sqref="C98">
    <cfRule type="duplicateValues" dxfId="199" priority="24"/>
  </conditionalFormatting>
  <conditionalFormatting sqref="C96:AE97 AH96:AT97">
    <cfRule type="duplicateValues" dxfId="198" priority="23" stopIfTrue="1"/>
  </conditionalFormatting>
  <conditionalFormatting sqref="C75">
    <cfRule type="duplicateValues" dxfId="197" priority="22"/>
  </conditionalFormatting>
  <conditionalFormatting sqref="C73:AE74 AH73:AT74">
    <cfRule type="duplicateValues" dxfId="196" priority="21" stopIfTrue="1"/>
  </conditionalFormatting>
  <conditionalFormatting sqref="C51">
    <cfRule type="duplicateValues" dxfId="195" priority="20"/>
  </conditionalFormatting>
  <conditionalFormatting sqref="C49:AE50 AH49:AT50">
    <cfRule type="duplicateValues" dxfId="194" priority="19" stopIfTrue="1"/>
  </conditionalFormatting>
  <conditionalFormatting sqref="C370:C391 D390:AT391">
    <cfRule type="duplicateValues" dxfId="193" priority="285" stopIfTrue="1"/>
  </conditionalFormatting>
  <conditionalFormatting sqref="D190:AE190 AH190:AU190">
    <cfRule type="duplicateValues" dxfId="192" priority="18"/>
  </conditionalFormatting>
  <conditionalFormatting sqref="D167:AE167 AH167:AT167">
    <cfRule type="duplicateValues" dxfId="191" priority="17"/>
  </conditionalFormatting>
  <conditionalFormatting sqref="D144:AE144 AH144:AT144">
    <cfRule type="duplicateValues" dxfId="190" priority="16"/>
  </conditionalFormatting>
  <conditionalFormatting sqref="D121:AE121 AH121:AT121">
    <cfRule type="duplicateValues" dxfId="189" priority="15"/>
  </conditionalFormatting>
  <conditionalFormatting sqref="D98:AE98 AH98:AT98">
    <cfRule type="duplicateValues" dxfId="188" priority="14"/>
  </conditionalFormatting>
  <conditionalFormatting sqref="D75:AE75 AH75:AT75">
    <cfRule type="duplicateValues" dxfId="187" priority="13"/>
  </conditionalFormatting>
  <conditionalFormatting sqref="D51:AE51 AH51:AT51">
    <cfRule type="duplicateValues" dxfId="186" priority="12"/>
  </conditionalFormatting>
  <conditionalFormatting sqref="C341 C325 C323 C411:C413 C398 C394 C330:C331 C402 C310:C318 C418:AT418">
    <cfRule type="duplicateValues" dxfId="185" priority="408" stopIfTrue="1"/>
  </conditionalFormatting>
  <conditionalFormatting sqref="C393 C395:C397 C399:C401 C403:C410 C414:C417 D417:AT417">
    <cfRule type="duplicateValues" dxfId="184" priority="448" stopIfTrue="1"/>
  </conditionalFormatting>
  <conditionalFormatting sqref="C306:C308 D307:AV308">
    <cfRule type="duplicateValues" dxfId="183" priority="484" stopIfTrue="1"/>
  </conditionalFormatting>
  <conditionalFormatting sqref="D237:AD259 D224:AS236 D29:AE223 D1:AS28 AH29:AS223 D260:AS1048576 AF237:AS259">
    <cfRule type="cellIs" dxfId="182" priority="11" operator="greaterThan">
      <formula>100</formula>
    </cfRule>
  </conditionalFormatting>
  <pageMargins left="0.70866141732283472" right="0" top="0.39370078740157483" bottom="0.31496062992125984" header="0.31496062992125984" footer="0.51181102362204722"/>
  <pageSetup paperSize="9" firstPageNumber="0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Z446"/>
  <sheetViews>
    <sheetView topLeftCell="A4" zoomScale="85" zoomScaleNormal="85" workbookViewId="0">
      <pane xSplit="3" ySplit="2" topLeftCell="R262" activePane="bottomRight" state="frozen"/>
      <selection activeCell="A2" sqref="A2:I2"/>
      <selection pane="topRight" activeCell="A2" sqref="A2:I2"/>
      <selection pane="bottomLeft" activeCell="A2" sqref="A2:I2"/>
      <selection pane="bottomRight" activeCell="AU267" sqref="AU267"/>
    </sheetView>
  </sheetViews>
  <sheetFormatPr defaultColWidth="9" defaultRowHeight="15" x14ac:dyDescent="0.2"/>
  <cols>
    <col min="1" max="1" width="3.42578125" style="32" customWidth="1"/>
    <col min="2" max="2" width="9.28515625" style="32" bestFit="1" customWidth="1"/>
    <col min="3" max="3" width="33.7109375" style="3" bestFit="1" customWidth="1"/>
    <col min="4" max="4" width="5" style="10" customWidth="1"/>
    <col min="5" max="5" width="4.5703125" style="10" customWidth="1"/>
    <col min="6" max="6" width="5.28515625" style="10" customWidth="1"/>
    <col min="7" max="13" width="4.85546875" style="10" customWidth="1"/>
    <col min="14" max="14" width="4.28515625" style="10" customWidth="1"/>
    <col min="15" max="15" width="4.85546875" style="10" customWidth="1"/>
    <col min="16" max="37" width="5.42578125" style="10" customWidth="1"/>
    <col min="38" max="45" width="5.42578125" style="10" hidden="1" customWidth="1"/>
    <col min="46" max="46" width="7.5703125" style="10" customWidth="1"/>
    <col min="47" max="47" width="33" style="140" customWidth="1"/>
    <col min="48" max="48" width="5.28515625" style="2" customWidth="1"/>
    <col min="49" max="49" width="9.42578125" style="6" customWidth="1"/>
    <col min="50" max="50" width="9.42578125" style="5" customWidth="1"/>
    <col min="51" max="51" width="28.5703125" style="3" bestFit="1" customWidth="1"/>
    <col min="52" max="61" width="9" style="3"/>
    <col min="62" max="62" width="9" style="3" customWidth="1"/>
    <col min="63" max="16384" width="9" style="3"/>
  </cols>
  <sheetData>
    <row r="1" spans="1:52" ht="18" customHeight="1" x14ac:dyDescent="0.2">
      <c r="A1" s="176" t="s">
        <v>8</v>
      </c>
      <c r="B1" s="176"/>
      <c r="C1" s="176"/>
      <c r="D1" s="176"/>
      <c r="E1" s="194"/>
      <c r="F1" s="176"/>
      <c r="G1" s="194"/>
      <c r="H1" s="176"/>
      <c r="I1" s="194"/>
      <c r="J1" s="176"/>
      <c r="K1" s="194"/>
      <c r="L1" s="176"/>
      <c r="M1" s="194"/>
      <c r="N1" s="176"/>
      <c r="O1" s="194"/>
      <c r="P1" s="176"/>
      <c r="Q1" s="194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6"/>
      <c r="AF1" s="176"/>
      <c r="AG1" s="176"/>
      <c r="AH1" s="176"/>
      <c r="AI1" s="176"/>
      <c r="AJ1" s="176"/>
      <c r="AK1" s="176"/>
      <c r="AL1" s="176"/>
      <c r="AM1" s="176"/>
      <c r="AN1" s="176"/>
      <c r="AO1" s="176"/>
      <c r="AP1" s="176"/>
      <c r="AQ1" s="176"/>
      <c r="AR1" s="176"/>
      <c r="AS1" s="176"/>
      <c r="AT1" s="176"/>
    </row>
    <row r="2" spans="1:52" ht="18" customHeight="1" x14ac:dyDescent="0.2">
      <c r="A2" s="176" t="s">
        <v>22</v>
      </c>
      <c r="B2" s="176"/>
      <c r="C2" s="176"/>
      <c r="D2" s="176"/>
      <c r="E2" s="194"/>
      <c r="F2" s="176"/>
      <c r="G2" s="194"/>
      <c r="H2" s="176"/>
      <c r="I2" s="194"/>
      <c r="J2" s="176"/>
      <c r="K2" s="194"/>
      <c r="L2" s="176"/>
      <c r="M2" s="194"/>
      <c r="N2" s="176"/>
      <c r="O2" s="194"/>
      <c r="P2" s="176"/>
      <c r="Q2" s="194"/>
      <c r="R2" s="176"/>
      <c r="S2" s="176"/>
      <c r="T2" s="176"/>
      <c r="U2" s="176"/>
      <c r="V2" s="176"/>
      <c r="W2" s="176"/>
      <c r="X2" s="176"/>
      <c r="Y2" s="176"/>
      <c r="Z2" s="176"/>
      <c r="AA2" s="176"/>
      <c r="AB2" s="176"/>
      <c r="AC2" s="176"/>
      <c r="AD2" s="176"/>
      <c r="AE2" s="176"/>
      <c r="AF2" s="176"/>
      <c r="AG2" s="176"/>
      <c r="AH2" s="176"/>
      <c r="AI2" s="176"/>
      <c r="AJ2" s="176"/>
      <c r="AK2" s="176"/>
      <c r="AL2" s="176"/>
      <c r="AM2" s="176"/>
      <c r="AN2" s="176"/>
      <c r="AO2" s="176"/>
      <c r="AP2" s="176"/>
      <c r="AQ2" s="176"/>
      <c r="AR2" s="176"/>
      <c r="AS2" s="176"/>
      <c r="AT2" s="176"/>
    </row>
    <row r="3" spans="1:52" ht="18" customHeight="1" x14ac:dyDescent="0.2">
      <c r="A3" s="176" t="s">
        <v>2</v>
      </c>
      <c r="B3" s="176"/>
      <c r="C3" s="176"/>
      <c r="D3" s="176"/>
      <c r="E3" s="194"/>
      <c r="F3" s="176"/>
      <c r="G3" s="194"/>
      <c r="H3" s="176"/>
      <c r="I3" s="194"/>
      <c r="J3" s="176"/>
      <c r="K3" s="194"/>
      <c r="L3" s="176"/>
      <c r="M3" s="194"/>
      <c r="N3" s="176"/>
      <c r="O3" s="194"/>
      <c r="P3" s="176"/>
      <c r="Q3" s="194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  <c r="AL3" s="176"/>
      <c r="AM3" s="176"/>
      <c r="AN3" s="176"/>
      <c r="AO3" s="176"/>
      <c r="AP3" s="176"/>
      <c r="AQ3" s="176"/>
      <c r="AR3" s="176"/>
      <c r="AS3" s="176"/>
      <c r="AT3" s="176"/>
    </row>
    <row r="4" spans="1:52" s="2" customFormat="1" ht="18" customHeight="1" x14ac:dyDescent="0.2">
      <c r="A4" s="164" t="s">
        <v>0</v>
      </c>
      <c r="B4" s="75"/>
      <c r="C4" s="164" t="s">
        <v>1</v>
      </c>
      <c r="D4" s="184" t="s">
        <v>432</v>
      </c>
      <c r="E4" s="184"/>
      <c r="F4" s="184"/>
      <c r="G4" s="184"/>
      <c r="H4" s="184" t="s">
        <v>433</v>
      </c>
      <c r="I4" s="184"/>
      <c r="J4" s="184"/>
      <c r="K4" s="184"/>
      <c r="L4" s="184"/>
      <c r="M4" s="184"/>
      <c r="N4" s="184"/>
      <c r="O4" s="184"/>
      <c r="P4" s="184" t="s">
        <v>434</v>
      </c>
      <c r="Q4" s="184"/>
      <c r="R4" s="184"/>
      <c r="S4" s="184"/>
      <c r="T4" s="184"/>
      <c r="U4" s="184"/>
      <c r="V4" s="184"/>
      <c r="W4" s="184"/>
      <c r="X4" s="184" t="s">
        <v>435</v>
      </c>
      <c r="Y4" s="184"/>
      <c r="Z4" s="184"/>
      <c r="AA4" s="184"/>
      <c r="AB4" s="184"/>
      <c r="AC4" s="184"/>
      <c r="AD4" s="184"/>
      <c r="AE4" s="184"/>
      <c r="AF4" s="188" t="s">
        <v>436</v>
      </c>
      <c r="AG4" s="189"/>
      <c r="AH4" s="189"/>
      <c r="AI4" s="189"/>
      <c r="AJ4" s="189"/>
      <c r="AK4" s="189"/>
      <c r="AL4" s="189"/>
      <c r="AM4" s="189"/>
      <c r="AN4" s="189"/>
      <c r="AO4" s="190"/>
      <c r="AP4" s="188" t="s">
        <v>481</v>
      </c>
      <c r="AQ4" s="189"/>
      <c r="AR4" s="189"/>
      <c r="AS4" s="190"/>
      <c r="AT4" s="196" t="s">
        <v>437</v>
      </c>
      <c r="AU4" s="141"/>
      <c r="AW4" s="12" t="s">
        <v>4</v>
      </c>
      <c r="AX4" s="35" t="s">
        <v>5</v>
      </c>
    </row>
    <row r="5" spans="1:52" s="2" customFormat="1" ht="18" customHeight="1" x14ac:dyDescent="0.2">
      <c r="A5" s="164"/>
      <c r="B5" s="75"/>
      <c r="C5" s="164"/>
      <c r="D5" s="184" t="s">
        <v>462</v>
      </c>
      <c r="E5" s="195"/>
      <c r="F5" s="185" t="s">
        <v>463</v>
      </c>
      <c r="G5" s="186"/>
      <c r="H5" s="185" t="s">
        <v>464</v>
      </c>
      <c r="I5" s="186"/>
      <c r="J5" s="185" t="s">
        <v>465</v>
      </c>
      <c r="K5" s="187"/>
      <c r="L5" s="185" t="s">
        <v>466</v>
      </c>
      <c r="M5" s="187"/>
      <c r="N5" s="185" t="s">
        <v>469</v>
      </c>
      <c r="O5" s="187"/>
      <c r="P5" s="185" t="s">
        <v>473</v>
      </c>
      <c r="Q5" s="185"/>
      <c r="R5" s="185" t="s">
        <v>474</v>
      </c>
      <c r="S5" s="185"/>
      <c r="T5" s="185" t="s">
        <v>475</v>
      </c>
      <c r="U5" s="185"/>
      <c r="V5" s="185" t="s">
        <v>45</v>
      </c>
      <c r="W5" s="185"/>
      <c r="X5" s="185" t="s">
        <v>476</v>
      </c>
      <c r="Y5" s="185"/>
      <c r="Z5" s="185" t="s">
        <v>477</v>
      </c>
      <c r="AA5" s="185"/>
      <c r="AB5" s="185" t="s">
        <v>478</v>
      </c>
      <c r="AC5" s="185"/>
      <c r="AD5" s="185" t="s">
        <v>462</v>
      </c>
      <c r="AE5" s="185"/>
      <c r="AF5" s="185" t="s">
        <v>479</v>
      </c>
      <c r="AG5" s="185"/>
      <c r="AH5" s="192" t="s">
        <v>46</v>
      </c>
      <c r="AI5" s="197"/>
      <c r="AJ5" s="185" t="s">
        <v>47</v>
      </c>
      <c r="AK5" s="185"/>
      <c r="AL5" s="185" t="s">
        <v>48</v>
      </c>
      <c r="AM5" s="185"/>
      <c r="AN5" s="185" t="s">
        <v>49</v>
      </c>
      <c r="AO5" s="185"/>
      <c r="AP5" s="185" t="s">
        <v>21</v>
      </c>
      <c r="AQ5" s="191"/>
      <c r="AR5" s="185" t="s">
        <v>480</v>
      </c>
      <c r="AS5" s="191"/>
      <c r="AT5" s="196"/>
      <c r="AU5" s="141"/>
      <c r="AW5" s="9">
        <f>SUM(AV6:AV202)</f>
        <v>4</v>
      </c>
      <c r="AX5" s="34">
        <f>SUM(AV222:AV424)</f>
        <v>0</v>
      </c>
    </row>
    <row r="6" spans="1:52" ht="16.5" customHeight="1" x14ac:dyDescent="0.2">
      <c r="A6" s="50">
        <v>1</v>
      </c>
      <c r="B6" s="71">
        <v>18101012</v>
      </c>
      <c r="C6" s="69" t="s">
        <v>61</v>
      </c>
      <c r="D6" s="1">
        <v>3</v>
      </c>
      <c r="E6" s="21">
        <f>D6/3*100</f>
        <v>100</v>
      </c>
      <c r="F6" s="1">
        <v>9</v>
      </c>
      <c r="G6" s="21">
        <f>F6/9*100</f>
        <v>100</v>
      </c>
      <c r="H6" s="1">
        <v>9</v>
      </c>
      <c r="I6" s="21">
        <f t="shared" ref="I6:I25" si="0">H6/9*100</f>
        <v>100</v>
      </c>
      <c r="J6" s="1">
        <v>8</v>
      </c>
      <c r="K6" s="21">
        <f>J6/8*100</f>
        <v>100</v>
      </c>
      <c r="L6" s="1">
        <v>6</v>
      </c>
      <c r="M6" s="21">
        <f>L6/6*100</f>
        <v>100</v>
      </c>
      <c r="N6" s="1">
        <v>8</v>
      </c>
      <c r="O6" s="21">
        <f t="shared" ref="O6:O25" si="1">N6/9*100</f>
        <v>88.888888888888886</v>
      </c>
      <c r="P6" s="1">
        <v>2</v>
      </c>
      <c r="Q6" s="21">
        <f>P6/2*100</f>
        <v>100</v>
      </c>
      <c r="R6" s="1">
        <v>2</v>
      </c>
      <c r="S6" s="21">
        <f t="shared" ref="S6:S8" si="2">R6/2*100</f>
        <v>100</v>
      </c>
      <c r="T6" s="1">
        <v>5</v>
      </c>
      <c r="U6" s="1">
        <f>T6/5*100</f>
        <v>100</v>
      </c>
      <c r="V6" s="1">
        <v>5</v>
      </c>
      <c r="W6" s="21">
        <f>V6/6*100</f>
        <v>83.333333333333343</v>
      </c>
      <c r="X6" s="21">
        <v>9</v>
      </c>
      <c r="Y6" s="21">
        <f>X6/9*100</f>
        <v>100</v>
      </c>
      <c r="Z6" s="21">
        <v>8</v>
      </c>
      <c r="AA6" s="21">
        <f>Z6/8*100</f>
        <v>100</v>
      </c>
      <c r="AB6" s="21">
        <v>7</v>
      </c>
      <c r="AC6" s="21">
        <f>AB6/9*100</f>
        <v>77.777777777777786</v>
      </c>
      <c r="AD6" s="21">
        <v>8</v>
      </c>
      <c r="AE6" s="21">
        <f>AD6/9*100</f>
        <v>88.888888888888886</v>
      </c>
      <c r="AF6" s="21">
        <v>3</v>
      </c>
      <c r="AG6" s="21">
        <f>AF6/3*100</f>
        <v>100</v>
      </c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6"/>
      <c r="AT6" s="21">
        <f>AVERAGE(Q6,S6,U6,W6,Y6,AA6,AC6,AE6,AG6,AI6,AK6,AM6,AO6,AQ6,AS6,O6,M6,K6,I6,G6,E6)</f>
        <v>95.925925925925938</v>
      </c>
      <c r="AU6" s="142" t="s">
        <v>15</v>
      </c>
      <c r="AV6" s="2">
        <f>COUNTIF(AT6:AT32,"&lt;80")</f>
        <v>4</v>
      </c>
      <c r="AY6" s="45" t="s">
        <v>15</v>
      </c>
      <c r="AZ6" s="46">
        <f>AV6</f>
        <v>4</v>
      </c>
    </row>
    <row r="7" spans="1:52" s="16" customFormat="1" ht="16.5" customHeight="1" x14ac:dyDescent="0.2">
      <c r="A7" s="50">
        <v>2</v>
      </c>
      <c r="B7" s="71">
        <v>18102052</v>
      </c>
      <c r="C7" s="69" t="s">
        <v>62</v>
      </c>
      <c r="D7" s="1">
        <v>3</v>
      </c>
      <c r="E7" s="21">
        <f t="shared" ref="E7:E48" si="3">D7/3*100</f>
        <v>100</v>
      </c>
      <c r="F7" s="1">
        <v>9</v>
      </c>
      <c r="G7" s="21">
        <f t="shared" ref="G7:G25" si="4">F7/9*100</f>
        <v>100</v>
      </c>
      <c r="H7" s="1">
        <v>9</v>
      </c>
      <c r="I7" s="21">
        <f t="shared" si="0"/>
        <v>100</v>
      </c>
      <c r="J7" s="1">
        <v>8</v>
      </c>
      <c r="K7" s="21">
        <f t="shared" ref="K7:K25" si="5">J7/8*100</f>
        <v>100</v>
      </c>
      <c r="L7" s="1">
        <v>3</v>
      </c>
      <c r="M7" s="21">
        <f t="shared" ref="M7:M25" si="6">L7/7*100</f>
        <v>42.857142857142854</v>
      </c>
      <c r="N7" s="1">
        <v>8</v>
      </c>
      <c r="O7" s="21">
        <f t="shared" si="1"/>
        <v>88.888888888888886</v>
      </c>
      <c r="P7" s="1">
        <v>2</v>
      </c>
      <c r="Q7" s="21">
        <f>P7/2*100</f>
        <v>100</v>
      </c>
      <c r="R7" s="1">
        <v>2</v>
      </c>
      <c r="S7" s="21">
        <f t="shared" si="2"/>
        <v>100</v>
      </c>
      <c r="T7" s="1">
        <v>5</v>
      </c>
      <c r="U7" s="1">
        <f t="shared" ref="U7:U8" si="7">T7/5*100</f>
        <v>100</v>
      </c>
      <c r="V7" s="1">
        <v>4</v>
      </c>
      <c r="W7" s="21">
        <f t="shared" ref="W7:W8" si="8">V7/6*100</f>
        <v>66.666666666666657</v>
      </c>
      <c r="X7" s="21">
        <v>8</v>
      </c>
      <c r="Y7" s="21">
        <f t="shared" ref="Y7:Y8" si="9">X7/9*100</f>
        <v>88.888888888888886</v>
      </c>
      <c r="Z7" s="21">
        <v>6</v>
      </c>
      <c r="AA7" s="21">
        <f t="shared" ref="AA7:AA8" si="10">Z7/8*100</f>
        <v>75</v>
      </c>
      <c r="AB7" s="21">
        <v>5</v>
      </c>
      <c r="AC7" s="21">
        <f t="shared" ref="AC7:AC8" si="11">AB7/9*100</f>
        <v>55.555555555555557</v>
      </c>
      <c r="AD7" s="21">
        <v>8</v>
      </c>
      <c r="AE7" s="21">
        <f t="shared" ref="AE7:AE8" si="12">AD7/9*100</f>
        <v>88.888888888888886</v>
      </c>
      <c r="AF7" s="21">
        <v>2</v>
      </c>
      <c r="AG7" s="21">
        <f t="shared" ref="AG7:AG8" si="13">AF7/3*100</f>
        <v>66.666666666666657</v>
      </c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6"/>
      <c r="AT7" s="21">
        <f t="shared" ref="AT7:AT26" si="14">AVERAGE(Q7,S7,U7,W7,Y7,AA7,AC7,AE7,AG7,AI7,AK7,AM7,AO7,AQ7,AS7,O7,M7,K7,I7,G7,E7)</f>
        <v>84.894179894179885</v>
      </c>
      <c r="AU7" s="143"/>
      <c r="AV7" s="17"/>
      <c r="AW7" s="49"/>
      <c r="AX7" s="14"/>
      <c r="AY7" s="30"/>
      <c r="AZ7" s="11"/>
    </row>
    <row r="8" spans="1:52" s="16" customFormat="1" ht="16.5" customHeight="1" x14ac:dyDescent="0.2">
      <c r="A8" s="50">
        <v>3</v>
      </c>
      <c r="B8" s="71">
        <v>18101167</v>
      </c>
      <c r="C8" s="19" t="s">
        <v>63</v>
      </c>
      <c r="D8" s="1">
        <v>3</v>
      </c>
      <c r="E8" s="21">
        <f t="shared" si="3"/>
        <v>100</v>
      </c>
      <c r="F8" s="1">
        <v>9</v>
      </c>
      <c r="G8" s="21">
        <f t="shared" si="4"/>
        <v>100</v>
      </c>
      <c r="H8" s="1">
        <v>9</v>
      </c>
      <c r="I8" s="21">
        <f t="shared" si="0"/>
        <v>100</v>
      </c>
      <c r="J8" s="1">
        <v>8</v>
      </c>
      <c r="K8" s="21">
        <f t="shared" si="5"/>
        <v>100</v>
      </c>
      <c r="L8" s="1">
        <v>7</v>
      </c>
      <c r="M8" s="21">
        <f t="shared" si="6"/>
        <v>100</v>
      </c>
      <c r="N8" s="1">
        <v>9</v>
      </c>
      <c r="O8" s="21">
        <f t="shared" si="1"/>
        <v>100</v>
      </c>
      <c r="P8" s="1">
        <v>2</v>
      </c>
      <c r="Q8" s="21">
        <f>P8/2*100</f>
        <v>100</v>
      </c>
      <c r="R8" s="1">
        <v>2</v>
      </c>
      <c r="S8" s="21">
        <f t="shared" si="2"/>
        <v>100</v>
      </c>
      <c r="T8" s="1">
        <v>5</v>
      </c>
      <c r="U8" s="1">
        <f t="shared" si="7"/>
        <v>100</v>
      </c>
      <c r="V8" s="1">
        <v>6</v>
      </c>
      <c r="W8" s="21">
        <f t="shared" si="8"/>
        <v>100</v>
      </c>
      <c r="X8" s="21">
        <v>9</v>
      </c>
      <c r="Y8" s="21">
        <f t="shared" si="9"/>
        <v>100</v>
      </c>
      <c r="Z8" s="21">
        <v>6</v>
      </c>
      <c r="AA8" s="21">
        <f t="shared" si="10"/>
        <v>75</v>
      </c>
      <c r="AB8" s="21">
        <v>7</v>
      </c>
      <c r="AC8" s="21">
        <f t="shared" si="11"/>
        <v>77.777777777777786</v>
      </c>
      <c r="AD8" s="21">
        <v>6</v>
      </c>
      <c r="AE8" s="21">
        <f t="shared" si="12"/>
        <v>66.666666666666657</v>
      </c>
      <c r="AF8" s="21">
        <v>3</v>
      </c>
      <c r="AG8" s="21">
        <f t="shared" si="13"/>
        <v>100</v>
      </c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6"/>
      <c r="AT8" s="21">
        <f t="shared" si="14"/>
        <v>94.629629629629619</v>
      </c>
      <c r="AU8" s="143"/>
      <c r="AV8" s="17"/>
      <c r="AW8" s="49"/>
      <c r="AX8" s="14"/>
      <c r="AY8" s="30"/>
      <c r="AZ8" s="11"/>
    </row>
    <row r="9" spans="1:52" s="16" customFormat="1" ht="16.5" customHeight="1" x14ac:dyDescent="0.2">
      <c r="A9" s="99">
        <v>4</v>
      </c>
      <c r="B9" s="100">
        <v>18108014</v>
      </c>
      <c r="C9" s="128" t="s">
        <v>64</v>
      </c>
      <c r="D9" s="102">
        <v>3</v>
      </c>
      <c r="E9" s="103">
        <f t="shared" si="3"/>
        <v>100</v>
      </c>
      <c r="F9" s="102">
        <v>8</v>
      </c>
      <c r="G9" s="103">
        <f t="shared" si="4"/>
        <v>88.888888888888886</v>
      </c>
      <c r="H9" s="102">
        <v>5</v>
      </c>
      <c r="I9" s="103">
        <f t="shared" si="0"/>
        <v>55.555555555555557</v>
      </c>
      <c r="J9" s="102"/>
      <c r="K9" s="103"/>
      <c r="L9" s="102"/>
      <c r="M9" s="103"/>
      <c r="N9" s="102"/>
      <c r="O9" s="103"/>
      <c r="P9" s="102"/>
      <c r="Q9" s="103"/>
      <c r="R9" s="104"/>
      <c r="S9" s="104"/>
      <c r="T9" s="102"/>
      <c r="U9" s="102"/>
      <c r="V9" s="102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53"/>
      <c r="AT9" s="103"/>
      <c r="AU9" s="143"/>
      <c r="AV9" s="17"/>
      <c r="AW9" s="49"/>
      <c r="AX9" s="14"/>
      <c r="AY9" s="30"/>
      <c r="AZ9" s="11"/>
    </row>
    <row r="10" spans="1:52" s="16" customFormat="1" ht="16.5" customHeight="1" x14ac:dyDescent="0.2">
      <c r="A10" s="50">
        <v>5</v>
      </c>
      <c r="B10" s="71">
        <v>18101183</v>
      </c>
      <c r="C10" s="20" t="s">
        <v>65</v>
      </c>
      <c r="D10" s="1">
        <v>3</v>
      </c>
      <c r="E10" s="21">
        <f t="shared" si="3"/>
        <v>100</v>
      </c>
      <c r="F10" s="1">
        <v>9</v>
      </c>
      <c r="G10" s="21">
        <f t="shared" si="4"/>
        <v>100</v>
      </c>
      <c r="H10" s="1">
        <v>6</v>
      </c>
      <c r="I10" s="21">
        <f t="shared" si="0"/>
        <v>66.666666666666657</v>
      </c>
      <c r="J10" s="1">
        <v>7</v>
      </c>
      <c r="K10" s="21">
        <f t="shared" si="5"/>
        <v>87.5</v>
      </c>
      <c r="L10" s="1">
        <v>5</v>
      </c>
      <c r="M10" s="21">
        <f t="shared" si="6"/>
        <v>71.428571428571431</v>
      </c>
      <c r="N10" s="1">
        <v>7</v>
      </c>
      <c r="O10" s="21">
        <f t="shared" si="1"/>
        <v>77.777777777777786</v>
      </c>
      <c r="P10" s="1">
        <v>2</v>
      </c>
      <c r="Q10" s="21">
        <f t="shared" ref="Q10:Q25" si="15">P10/2*100</f>
        <v>100</v>
      </c>
      <c r="R10" s="1">
        <v>2</v>
      </c>
      <c r="S10" s="21">
        <f t="shared" ref="S10:S25" si="16">R10/2*100</f>
        <v>100</v>
      </c>
      <c r="T10" s="1">
        <v>4</v>
      </c>
      <c r="U10" s="1">
        <f t="shared" ref="U10:U25" si="17">T10/5*100</f>
        <v>80</v>
      </c>
      <c r="V10" s="1">
        <v>5</v>
      </c>
      <c r="W10" s="21">
        <f t="shared" ref="W10:W25" si="18">V10/6*100</f>
        <v>83.333333333333343</v>
      </c>
      <c r="X10" s="21">
        <v>8</v>
      </c>
      <c r="Y10" s="21">
        <f t="shared" ref="Y10:Y25" si="19">X10/9*100</f>
        <v>88.888888888888886</v>
      </c>
      <c r="Z10" s="21">
        <v>7</v>
      </c>
      <c r="AA10" s="21">
        <f t="shared" ref="AA10:AA25" si="20">Z10/8*100</f>
        <v>87.5</v>
      </c>
      <c r="AB10" s="21">
        <v>9</v>
      </c>
      <c r="AC10" s="21">
        <f t="shared" ref="AC10:AC25" si="21">AB10/9*100</f>
        <v>100</v>
      </c>
      <c r="AD10" s="21">
        <v>8</v>
      </c>
      <c r="AE10" s="21">
        <f t="shared" ref="AE10:AE25" si="22">AD10/9*100</f>
        <v>88.888888888888886</v>
      </c>
      <c r="AF10" s="21">
        <v>3</v>
      </c>
      <c r="AG10" s="21">
        <f t="shared" ref="AG10:AG26" si="23">AF10/3*100</f>
        <v>100</v>
      </c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6"/>
      <c r="AT10" s="21">
        <f t="shared" si="14"/>
        <v>88.798941798941811</v>
      </c>
      <c r="AU10" s="143"/>
      <c r="AV10" s="17"/>
      <c r="AW10" s="49"/>
      <c r="AX10" s="14"/>
      <c r="AY10" s="30"/>
      <c r="AZ10" s="11"/>
    </row>
    <row r="11" spans="1:52" s="16" customFormat="1" ht="16.5" customHeight="1" x14ac:dyDescent="0.2">
      <c r="A11" s="50">
        <v>6</v>
      </c>
      <c r="B11" s="71">
        <v>18101192</v>
      </c>
      <c r="C11" s="69" t="s">
        <v>66</v>
      </c>
      <c r="D11" s="1">
        <v>3</v>
      </c>
      <c r="E11" s="21">
        <f t="shared" si="3"/>
        <v>100</v>
      </c>
      <c r="F11" s="1">
        <v>9</v>
      </c>
      <c r="G11" s="21">
        <f t="shared" si="4"/>
        <v>100</v>
      </c>
      <c r="H11" s="1">
        <v>9</v>
      </c>
      <c r="I11" s="21">
        <f t="shared" si="0"/>
        <v>100</v>
      </c>
      <c r="J11" s="1">
        <v>8</v>
      </c>
      <c r="K11" s="21">
        <f t="shared" si="5"/>
        <v>100</v>
      </c>
      <c r="L11" s="1">
        <v>5</v>
      </c>
      <c r="M11" s="21">
        <f t="shared" si="6"/>
        <v>71.428571428571431</v>
      </c>
      <c r="N11" s="1">
        <v>3</v>
      </c>
      <c r="O11" s="21">
        <f>N11/3*100</f>
        <v>100</v>
      </c>
      <c r="P11" s="1">
        <v>2</v>
      </c>
      <c r="Q11" s="21">
        <f t="shared" si="15"/>
        <v>100</v>
      </c>
      <c r="R11" s="1">
        <v>2</v>
      </c>
      <c r="S11" s="21">
        <f t="shared" si="16"/>
        <v>100</v>
      </c>
      <c r="T11" s="1">
        <v>5</v>
      </c>
      <c r="U11" s="1">
        <f t="shared" si="17"/>
        <v>100</v>
      </c>
      <c r="V11" s="1">
        <v>5</v>
      </c>
      <c r="W11" s="21">
        <f t="shared" si="18"/>
        <v>83.333333333333343</v>
      </c>
      <c r="X11" s="21">
        <v>7</v>
      </c>
      <c r="Y11" s="21">
        <f t="shared" si="19"/>
        <v>77.777777777777786</v>
      </c>
      <c r="Z11" s="21">
        <v>7</v>
      </c>
      <c r="AA11" s="21">
        <f t="shared" si="20"/>
        <v>87.5</v>
      </c>
      <c r="AB11" s="21">
        <v>8</v>
      </c>
      <c r="AC11" s="21">
        <f t="shared" si="21"/>
        <v>88.888888888888886</v>
      </c>
      <c r="AD11" s="21">
        <v>5</v>
      </c>
      <c r="AE11" s="21">
        <f t="shared" si="22"/>
        <v>55.555555555555557</v>
      </c>
      <c r="AF11" s="21">
        <v>3</v>
      </c>
      <c r="AG11" s="21">
        <f t="shared" si="23"/>
        <v>100</v>
      </c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6"/>
      <c r="AT11" s="21">
        <f t="shared" si="14"/>
        <v>90.965608465608469</v>
      </c>
      <c r="AU11" s="143"/>
      <c r="AV11" s="17"/>
      <c r="AW11" s="49"/>
      <c r="AX11" s="14"/>
      <c r="AY11" s="30"/>
      <c r="AZ11" s="11"/>
    </row>
    <row r="12" spans="1:52" s="16" customFormat="1" ht="16.5" customHeight="1" x14ac:dyDescent="0.2">
      <c r="A12" s="50">
        <v>7</v>
      </c>
      <c r="B12" s="71">
        <v>17101108</v>
      </c>
      <c r="C12" s="69" t="s">
        <v>67</v>
      </c>
      <c r="D12" s="1">
        <v>3</v>
      </c>
      <c r="E12" s="21">
        <f t="shared" si="3"/>
        <v>100</v>
      </c>
      <c r="F12" s="1">
        <v>7</v>
      </c>
      <c r="G12" s="21">
        <f t="shared" si="4"/>
        <v>77.777777777777786</v>
      </c>
      <c r="H12" s="1">
        <v>6</v>
      </c>
      <c r="I12" s="21">
        <f t="shared" si="0"/>
        <v>66.666666666666657</v>
      </c>
      <c r="J12" s="1">
        <v>3</v>
      </c>
      <c r="K12" s="21">
        <f>J12/4*100</f>
        <v>75</v>
      </c>
      <c r="L12" s="1">
        <v>4</v>
      </c>
      <c r="M12" s="21">
        <f t="shared" si="6"/>
        <v>57.142857142857139</v>
      </c>
      <c r="N12" s="1">
        <v>5</v>
      </c>
      <c r="O12" s="21">
        <f>N12/7*100</f>
        <v>71.428571428571431</v>
      </c>
      <c r="P12" s="1">
        <v>2</v>
      </c>
      <c r="Q12" s="21">
        <f t="shared" si="15"/>
        <v>100</v>
      </c>
      <c r="R12" s="1">
        <v>2</v>
      </c>
      <c r="S12" s="21">
        <f t="shared" si="16"/>
        <v>100</v>
      </c>
      <c r="T12" s="1">
        <v>5</v>
      </c>
      <c r="U12" s="1">
        <f t="shared" si="17"/>
        <v>100</v>
      </c>
      <c r="V12" s="1">
        <v>4</v>
      </c>
      <c r="W12" s="21">
        <f t="shared" si="18"/>
        <v>66.666666666666657</v>
      </c>
      <c r="X12" s="21">
        <v>5</v>
      </c>
      <c r="Y12" s="21">
        <f t="shared" si="19"/>
        <v>55.555555555555557</v>
      </c>
      <c r="Z12" s="21">
        <v>3</v>
      </c>
      <c r="AA12" s="21">
        <f t="shared" si="20"/>
        <v>37.5</v>
      </c>
      <c r="AB12" s="21">
        <v>4</v>
      </c>
      <c r="AC12" s="21">
        <f t="shared" si="21"/>
        <v>44.444444444444443</v>
      </c>
      <c r="AD12" s="21">
        <v>6</v>
      </c>
      <c r="AE12" s="21">
        <f t="shared" si="22"/>
        <v>66.666666666666657</v>
      </c>
      <c r="AF12" s="21">
        <v>2</v>
      </c>
      <c r="AG12" s="21">
        <f t="shared" si="23"/>
        <v>66.666666666666657</v>
      </c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6"/>
      <c r="AT12" s="21">
        <f t="shared" si="14"/>
        <v>72.367724867724846</v>
      </c>
      <c r="AU12" s="143"/>
      <c r="AV12" s="17"/>
      <c r="AW12" s="49"/>
      <c r="AX12" s="14"/>
      <c r="AY12" s="30"/>
      <c r="AZ12" s="11"/>
    </row>
    <row r="13" spans="1:52" s="16" customFormat="1" ht="16.5" customHeight="1" x14ac:dyDescent="0.2">
      <c r="A13" s="50">
        <v>8</v>
      </c>
      <c r="B13" s="71">
        <v>18108007</v>
      </c>
      <c r="C13" s="19" t="s">
        <v>68</v>
      </c>
      <c r="D13" s="1">
        <v>3</v>
      </c>
      <c r="E13" s="21">
        <f t="shared" si="3"/>
        <v>100</v>
      </c>
      <c r="F13" s="1">
        <v>9</v>
      </c>
      <c r="G13" s="21">
        <f t="shared" si="4"/>
        <v>100</v>
      </c>
      <c r="H13" s="1">
        <v>8</v>
      </c>
      <c r="I13" s="21">
        <f t="shared" si="0"/>
        <v>88.888888888888886</v>
      </c>
      <c r="J13" s="1">
        <v>7</v>
      </c>
      <c r="K13" s="21">
        <f t="shared" si="5"/>
        <v>87.5</v>
      </c>
      <c r="L13" s="1">
        <v>7</v>
      </c>
      <c r="M13" s="21">
        <f t="shared" si="6"/>
        <v>100</v>
      </c>
      <c r="N13" s="1">
        <v>8</v>
      </c>
      <c r="O13" s="21">
        <f t="shared" si="1"/>
        <v>88.888888888888886</v>
      </c>
      <c r="P13" s="1">
        <v>2</v>
      </c>
      <c r="Q13" s="21">
        <f t="shared" si="15"/>
        <v>100</v>
      </c>
      <c r="R13" s="1">
        <v>2</v>
      </c>
      <c r="S13" s="21">
        <f t="shared" si="16"/>
        <v>100</v>
      </c>
      <c r="T13" s="1">
        <v>5</v>
      </c>
      <c r="U13" s="1">
        <f t="shared" si="17"/>
        <v>100</v>
      </c>
      <c r="V13" s="1">
        <v>6</v>
      </c>
      <c r="W13" s="21">
        <f t="shared" si="18"/>
        <v>100</v>
      </c>
      <c r="X13" s="21">
        <v>9</v>
      </c>
      <c r="Y13" s="21">
        <f t="shared" si="19"/>
        <v>100</v>
      </c>
      <c r="Z13" s="21">
        <v>7</v>
      </c>
      <c r="AA13" s="21">
        <f t="shared" si="20"/>
        <v>87.5</v>
      </c>
      <c r="AB13" s="21">
        <v>6</v>
      </c>
      <c r="AC13" s="21">
        <f t="shared" si="21"/>
        <v>66.666666666666657</v>
      </c>
      <c r="AD13" s="21">
        <v>9</v>
      </c>
      <c r="AE13" s="21">
        <f t="shared" si="22"/>
        <v>100</v>
      </c>
      <c r="AF13" s="21">
        <v>3</v>
      </c>
      <c r="AG13" s="21">
        <f t="shared" si="23"/>
        <v>100</v>
      </c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6"/>
      <c r="AT13" s="21">
        <f t="shared" si="14"/>
        <v>94.629629629629633</v>
      </c>
      <c r="AU13" s="144"/>
      <c r="AV13" s="17"/>
      <c r="AW13" s="49"/>
      <c r="AX13" s="14"/>
      <c r="AY13" s="30"/>
      <c r="AZ13" s="11"/>
    </row>
    <row r="14" spans="1:52" s="16" customFormat="1" ht="16.5" customHeight="1" x14ac:dyDescent="0.2">
      <c r="A14" s="50">
        <v>9</v>
      </c>
      <c r="B14" s="71">
        <v>18102053</v>
      </c>
      <c r="C14" s="69" t="s">
        <v>69</v>
      </c>
      <c r="D14" s="1">
        <v>3</v>
      </c>
      <c r="E14" s="21">
        <f t="shared" si="3"/>
        <v>100</v>
      </c>
      <c r="F14" s="1">
        <v>9</v>
      </c>
      <c r="G14" s="21">
        <f t="shared" si="4"/>
        <v>100</v>
      </c>
      <c r="H14" s="1">
        <v>9</v>
      </c>
      <c r="I14" s="21">
        <f t="shared" si="0"/>
        <v>100</v>
      </c>
      <c r="J14" s="1">
        <v>6</v>
      </c>
      <c r="K14" s="21">
        <f t="shared" si="5"/>
        <v>75</v>
      </c>
      <c r="L14" s="1">
        <v>6</v>
      </c>
      <c r="M14" s="21">
        <f t="shared" si="6"/>
        <v>85.714285714285708</v>
      </c>
      <c r="N14" s="1">
        <v>8</v>
      </c>
      <c r="O14" s="21">
        <f t="shared" si="1"/>
        <v>88.888888888888886</v>
      </c>
      <c r="P14" s="1">
        <v>2</v>
      </c>
      <c r="Q14" s="21">
        <f t="shared" si="15"/>
        <v>100</v>
      </c>
      <c r="R14" s="1">
        <v>2</v>
      </c>
      <c r="S14" s="21">
        <f t="shared" si="16"/>
        <v>100</v>
      </c>
      <c r="T14" s="1">
        <v>4</v>
      </c>
      <c r="U14" s="1">
        <f t="shared" si="17"/>
        <v>80</v>
      </c>
      <c r="V14" s="1">
        <v>5</v>
      </c>
      <c r="W14" s="21">
        <f t="shared" si="18"/>
        <v>83.333333333333343</v>
      </c>
      <c r="X14" s="21">
        <v>5</v>
      </c>
      <c r="Y14" s="21">
        <f t="shared" si="19"/>
        <v>55.555555555555557</v>
      </c>
      <c r="Z14" s="21">
        <v>7</v>
      </c>
      <c r="AA14" s="21">
        <f t="shared" si="20"/>
        <v>87.5</v>
      </c>
      <c r="AB14" s="21">
        <v>5</v>
      </c>
      <c r="AC14" s="21">
        <f t="shared" si="21"/>
        <v>55.555555555555557</v>
      </c>
      <c r="AD14" s="21">
        <v>7</v>
      </c>
      <c r="AE14" s="21">
        <f t="shared" si="22"/>
        <v>77.777777777777786</v>
      </c>
      <c r="AF14" s="21">
        <v>3</v>
      </c>
      <c r="AG14" s="21">
        <f t="shared" si="23"/>
        <v>100</v>
      </c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6"/>
      <c r="AT14" s="21">
        <f t="shared" si="14"/>
        <v>85.955026455026456</v>
      </c>
      <c r="AU14" s="143"/>
      <c r="AV14" s="17"/>
      <c r="AW14" s="49"/>
      <c r="AX14" s="14"/>
      <c r="AY14" s="31"/>
      <c r="AZ14" s="11"/>
    </row>
    <row r="15" spans="1:52" s="16" customFormat="1" ht="16.5" customHeight="1" x14ac:dyDescent="0.2">
      <c r="A15" s="50">
        <v>10</v>
      </c>
      <c r="B15" s="71">
        <v>18101074</v>
      </c>
      <c r="C15" s="69" t="s">
        <v>70</v>
      </c>
      <c r="D15" s="1">
        <v>3</v>
      </c>
      <c r="E15" s="21">
        <f t="shared" si="3"/>
        <v>100</v>
      </c>
      <c r="F15" s="1">
        <v>9</v>
      </c>
      <c r="G15" s="21">
        <f t="shared" si="4"/>
        <v>100</v>
      </c>
      <c r="H15" s="1">
        <v>9</v>
      </c>
      <c r="I15" s="21">
        <f t="shared" si="0"/>
        <v>100</v>
      </c>
      <c r="J15" s="1">
        <v>8</v>
      </c>
      <c r="K15" s="21">
        <f t="shared" si="5"/>
        <v>100</v>
      </c>
      <c r="L15" s="1">
        <v>7</v>
      </c>
      <c r="M15" s="21">
        <f t="shared" si="6"/>
        <v>100</v>
      </c>
      <c r="N15" s="1">
        <v>9</v>
      </c>
      <c r="O15" s="21">
        <f t="shared" si="1"/>
        <v>100</v>
      </c>
      <c r="P15" s="1">
        <v>2</v>
      </c>
      <c r="Q15" s="21">
        <f t="shared" si="15"/>
        <v>100</v>
      </c>
      <c r="R15" s="1">
        <v>2</v>
      </c>
      <c r="S15" s="21">
        <f t="shared" si="16"/>
        <v>100</v>
      </c>
      <c r="T15" s="1">
        <v>5</v>
      </c>
      <c r="U15" s="1">
        <f t="shared" si="17"/>
        <v>100</v>
      </c>
      <c r="V15" s="1">
        <v>6</v>
      </c>
      <c r="W15" s="21">
        <f t="shared" si="18"/>
        <v>100</v>
      </c>
      <c r="X15" s="21">
        <v>9</v>
      </c>
      <c r="Y15" s="21">
        <f t="shared" si="19"/>
        <v>100</v>
      </c>
      <c r="Z15" s="21">
        <v>8</v>
      </c>
      <c r="AA15" s="21">
        <f t="shared" si="20"/>
        <v>100</v>
      </c>
      <c r="AB15" s="21">
        <v>8</v>
      </c>
      <c r="AC15" s="21">
        <f t="shared" si="21"/>
        <v>88.888888888888886</v>
      </c>
      <c r="AD15" s="21">
        <v>9</v>
      </c>
      <c r="AE15" s="21">
        <f t="shared" si="22"/>
        <v>100</v>
      </c>
      <c r="AF15" s="21">
        <v>2</v>
      </c>
      <c r="AG15" s="21">
        <f t="shared" si="23"/>
        <v>66.666666666666657</v>
      </c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6"/>
      <c r="AT15" s="21">
        <f>AVERAGE(Q15,S15,U15,W15,Y15,AA15,AC15,AE15,AG15,AI15,AK15,AM15,AO15,AQ15,AS15,O15,M15,K15,I15,G15,E15)</f>
        <v>97.037037037037038</v>
      </c>
      <c r="AU15" s="143"/>
      <c r="AV15" s="17"/>
      <c r="AW15" s="49"/>
      <c r="AX15" s="14"/>
      <c r="AY15" s="31"/>
      <c r="AZ15" s="11"/>
    </row>
    <row r="16" spans="1:52" s="16" customFormat="1" ht="16.5" customHeight="1" x14ac:dyDescent="0.2">
      <c r="A16" s="50">
        <v>11</v>
      </c>
      <c r="B16" s="71">
        <v>18101196</v>
      </c>
      <c r="C16" s="69" t="s">
        <v>71</v>
      </c>
      <c r="D16" s="1">
        <v>3</v>
      </c>
      <c r="E16" s="21">
        <f t="shared" si="3"/>
        <v>100</v>
      </c>
      <c r="F16" s="1">
        <v>8</v>
      </c>
      <c r="G16" s="21">
        <f t="shared" si="4"/>
        <v>88.888888888888886</v>
      </c>
      <c r="H16" s="1">
        <v>8</v>
      </c>
      <c r="I16" s="21">
        <f t="shared" si="0"/>
        <v>88.888888888888886</v>
      </c>
      <c r="J16" s="1">
        <v>6</v>
      </c>
      <c r="K16" s="21">
        <f t="shared" si="5"/>
        <v>75</v>
      </c>
      <c r="L16" s="1">
        <v>7</v>
      </c>
      <c r="M16" s="21">
        <f t="shared" si="6"/>
        <v>100</v>
      </c>
      <c r="N16" s="1">
        <v>7</v>
      </c>
      <c r="O16" s="21">
        <f t="shared" si="1"/>
        <v>77.777777777777786</v>
      </c>
      <c r="P16" s="1">
        <v>2</v>
      </c>
      <c r="Q16" s="21">
        <f t="shared" si="15"/>
        <v>100</v>
      </c>
      <c r="R16" s="1">
        <v>2</v>
      </c>
      <c r="S16" s="21">
        <f t="shared" si="16"/>
        <v>100</v>
      </c>
      <c r="T16" s="1">
        <v>4</v>
      </c>
      <c r="U16" s="1">
        <f t="shared" si="17"/>
        <v>80</v>
      </c>
      <c r="V16" s="1">
        <v>3</v>
      </c>
      <c r="W16" s="21">
        <f>V16/(6-2)*100</f>
        <v>75</v>
      </c>
      <c r="X16" s="21">
        <v>5</v>
      </c>
      <c r="Y16" s="21">
        <f t="shared" si="19"/>
        <v>55.555555555555557</v>
      </c>
      <c r="Z16" s="21">
        <v>6</v>
      </c>
      <c r="AA16" s="21">
        <f t="shared" si="20"/>
        <v>75</v>
      </c>
      <c r="AB16" s="21">
        <v>5</v>
      </c>
      <c r="AC16" s="21">
        <f t="shared" si="21"/>
        <v>55.555555555555557</v>
      </c>
      <c r="AD16" s="21">
        <v>6</v>
      </c>
      <c r="AE16" s="21">
        <f t="shared" si="22"/>
        <v>66.666666666666657</v>
      </c>
      <c r="AF16" s="21">
        <v>1</v>
      </c>
      <c r="AG16" s="21">
        <f t="shared" si="23"/>
        <v>33.333333333333329</v>
      </c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6"/>
      <c r="AT16" s="21">
        <f t="shared" si="14"/>
        <v>78.111111111111114</v>
      </c>
      <c r="AU16" s="144"/>
      <c r="AV16" s="17"/>
      <c r="AW16" s="49"/>
      <c r="AX16" s="14"/>
      <c r="AY16" s="31"/>
      <c r="AZ16" s="11"/>
    </row>
    <row r="17" spans="1:52" s="16" customFormat="1" ht="16.5" customHeight="1" x14ac:dyDescent="0.2">
      <c r="A17" s="50">
        <v>12</v>
      </c>
      <c r="B17" s="71">
        <v>18101082</v>
      </c>
      <c r="C17" s="18" t="s">
        <v>72</v>
      </c>
      <c r="D17" s="1">
        <v>3</v>
      </c>
      <c r="E17" s="21">
        <f t="shared" si="3"/>
        <v>100</v>
      </c>
      <c r="F17" s="1">
        <v>9</v>
      </c>
      <c r="G17" s="21">
        <f t="shared" si="4"/>
        <v>100</v>
      </c>
      <c r="H17" s="1">
        <v>9</v>
      </c>
      <c r="I17" s="21">
        <f t="shared" si="0"/>
        <v>100</v>
      </c>
      <c r="J17" s="1">
        <v>8</v>
      </c>
      <c r="K17" s="21">
        <f t="shared" si="5"/>
        <v>100</v>
      </c>
      <c r="L17" s="1">
        <v>6</v>
      </c>
      <c r="M17" s="21">
        <f t="shared" si="6"/>
        <v>85.714285714285708</v>
      </c>
      <c r="N17" s="1">
        <v>8</v>
      </c>
      <c r="O17" s="21">
        <f t="shared" si="1"/>
        <v>88.888888888888886</v>
      </c>
      <c r="P17" s="1">
        <v>2</v>
      </c>
      <c r="Q17" s="21">
        <f t="shared" si="15"/>
        <v>100</v>
      </c>
      <c r="R17" s="1">
        <v>2</v>
      </c>
      <c r="S17" s="21">
        <f t="shared" si="16"/>
        <v>100</v>
      </c>
      <c r="T17" s="1">
        <v>5</v>
      </c>
      <c r="U17" s="1">
        <f t="shared" si="17"/>
        <v>100</v>
      </c>
      <c r="V17" s="1">
        <v>5</v>
      </c>
      <c r="W17" s="21">
        <f t="shared" si="18"/>
        <v>83.333333333333343</v>
      </c>
      <c r="X17" s="21">
        <v>7</v>
      </c>
      <c r="Y17" s="21">
        <f t="shared" si="19"/>
        <v>77.777777777777786</v>
      </c>
      <c r="Z17" s="21">
        <v>6</v>
      </c>
      <c r="AA17" s="21">
        <f t="shared" si="20"/>
        <v>75</v>
      </c>
      <c r="AB17" s="21">
        <v>5</v>
      </c>
      <c r="AC17" s="21">
        <f t="shared" si="21"/>
        <v>55.555555555555557</v>
      </c>
      <c r="AD17" s="21">
        <v>7</v>
      </c>
      <c r="AE17" s="21">
        <f t="shared" si="22"/>
        <v>77.777777777777786</v>
      </c>
      <c r="AF17" s="21">
        <v>3</v>
      </c>
      <c r="AG17" s="21">
        <f t="shared" si="23"/>
        <v>100</v>
      </c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6"/>
      <c r="AT17" s="21">
        <f t="shared" si="14"/>
        <v>89.603174603174608</v>
      </c>
      <c r="AU17" s="144"/>
      <c r="AV17" s="17"/>
      <c r="AW17" s="49"/>
      <c r="AX17" s="14"/>
      <c r="AY17" s="31"/>
      <c r="AZ17" s="11"/>
    </row>
    <row r="18" spans="1:52" s="16" customFormat="1" ht="16.5" customHeight="1" x14ac:dyDescent="0.2">
      <c r="A18" s="50">
        <v>13</v>
      </c>
      <c r="B18" s="71">
        <v>18103036</v>
      </c>
      <c r="C18" s="19" t="s">
        <v>73</v>
      </c>
      <c r="D18" s="1">
        <v>3</v>
      </c>
      <c r="E18" s="21">
        <f t="shared" si="3"/>
        <v>100</v>
      </c>
      <c r="F18" s="1">
        <v>9</v>
      </c>
      <c r="G18" s="21">
        <f t="shared" si="4"/>
        <v>100</v>
      </c>
      <c r="H18" s="1">
        <v>9</v>
      </c>
      <c r="I18" s="21">
        <f t="shared" si="0"/>
        <v>100</v>
      </c>
      <c r="J18" s="1">
        <v>6</v>
      </c>
      <c r="K18" s="21">
        <f t="shared" si="5"/>
        <v>75</v>
      </c>
      <c r="L18" s="1">
        <v>6</v>
      </c>
      <c r="M18" s="21">
        <f t="shared" si="6"/>
        <v>85.714285714285708</v>
      </c>
      <c r="N18" s="1">
        <v>9</v>
      </c>
      <c r="O18" s="21">
        <f t="shared" si="1"/>
        <v>100</v>
      </c>
      <c r="P18" s="1">
        <v>2</v>
      </c>
      <c r="Q18" s="21">
        <f t="shared" si="15"/>
        <v>100</v>
      </c>
      <c r="R18" s="1">
        <v>2</v>
      </c>
      <c r="S18" s="21">
        <f t="shared" si="16"/>
        <v>100</v>
      </c>
      <c r="T18" s="1">
        <v>5</v>
      </c>
      <c r="U18" s="1">
        <f t="shared" si="17"/>
        <v>100</v>
      </c>
      <c r="V18" s="1">
        <v>4</v>
      </c>
      <c r="W18" s="21">
        <f t="shared" si="18"/>
        <v>66.666666666666657</v>
      </c>
      <c r="X18" s="21">
        <v>5</v>
      </c>
      <c r="Y18" s="21">
        <f t="shared" si="19"/>
        <v>55.555555555555557</v>
      </c>
      <c r="Z18" s="21">
        <v>7</v>
      </c>
      <c r="AA18" s="21">
        <f t="shared" si="20"/>
        <v>87.5</v>
      </c>
      <c r="AB18" s="21">
        <v>5</v>
      </c>
      <c r="AC18" s="21">
        <f t="shared" si="21"/>
        <v>55.555555555555557</v>
      </c>
      <c r="AD18" s="21">
        <v>6</v>
      </c>
      <c r="AE18" s="21">
        <f t="shared" si="22"/>
        <v>66.666666666666657</v>
      </c>
      <c r="AF18" s="21">
        <v>3</v>
      </c>
      <c r="AG18" s="21">
        <f t="shared" si="23"/>
        <v>100</v>
      </c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6"/>
      <c r="AT18" s="21">
        <f t="shared" si="14"/>
        <v>86.17724867724867</v>
      </c>
      <c r="AU18" s="144"/>
      <c r="AV18" s="17"/>
      <c r="AW18" s="49"/>
      <c r="AX18" s="14"/>
      <c r="AY18" s="17"/>
      <c r="AZ18" s="11"/>
    </row>
    <row r="19" spans="1:52" s="16" customFormat="1" ht="16.5" customHeight="1" x14ac:dyDescent="0.2">
      <c r="A19" s="50">
        <v>14</v>
      </c>
      <c r="B19" s="71">
        <v>18102054</v>
      </c>
      <c r="C19" s="69" t="s">
        <v>74</v>
      </c>
      <c r="D19" s="1">
        <v>3</v>
      </c>
      <c r="E19" s="21">
        <f t="shared" si="3"/>
        <v>100</v>
      </c>
      <c r="F19" s="1">
        <v>9</v>
      </c>
      <c r="G19" s="21">
        <f t="shared" si="4"/>
        <v>100</v>
      </c>
      <c r="H19" s="1">
        <v>7</v>
      </c>
      <c r="I19" s="21">
        <f t="shared" si="0"/>
        <v>77.777777777777786</v>
      </c>
      <c r="J19" s="1">
        <v>5</v>
      </c>
      <c r="K19" s="21">
        <f t="shared" si="5"/>
        <v>62.5</v>
      </c>
      <c r="L19" s="1">
        <v>6</v>
      </c>
      <c r="M19" s="21">
        <f t="shared" si="6"/>
        <v>85.714285714285708</v>
      </c>
      <c r="N19" s="1">
        <v>7</v>
      </c>
      <c r="O19" s="21">
        <f t="shared" si="1"/>
        <v>77.777777777777786</v>
      </c>
      <c r="P19" s="1">
        <v>2</v>
      </c>
      <c r="Q19" s="21">
        <f t="shared" si="15"/>
        <v>100</v>
      </c>
      <c r="R19" s="1">
        <v>2</v>
      </c>
      <c r="S19" s="21">
        <f t="shared" si="16"/>
        <v>100</v>
      </c>
      <c r="T19" s="1">
        <v>4</v>
      </c>
      <c r="U19" s="1">
        <f t="shared" si="17"/>
        <v>80</v>
      </c>
      <c r="V19" s="1">
        <v>6</v>
      </c>
      <c r="W19" s="21">
        <f t="shared" si="18"/>
        <v>100</v>
      </c>
      <c r="X19" s="21">
        <v>6</v>
      </c>
      <c r="Y19" s="21">
        <f t="shared" si="19"/>
        <v>66.666666666666657</v>
      </c>
      <c r="Z19" s="21">
        <v>7</v>
      </c>
      <c r="AA19" s="21">
        <f t="shared" si="20"/>
        <v>87.5</v>
      </c>
      <c r="AB19" s="21">
        <v>6</v>
      </c>
      <c r="AC19" s="21">
        <f t="shared" si="21"/>
        <v>66.666666666666657</v>
      </c>
      <c r="AD19" s="21">
        <v>7</v>
      </c>
      <c r="AE19" s="21">
        <f t="shared" si="22"/>
        <v>77.777777777777786</v>
      </c>
      <c r="AF19" s="21">
        <v>2</v>
      </c>
      <c r="AG19" s="21">
        <f t="shared" si="23"/>
        <v>66.666666666666657</v>
      </c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6"/>
      <c r="AT19" s="21">
        <f t="shared" si="14"/>
        <v>83.269841269841265</v>
      </c>
      <c r="AU19" s="144"/>
      <c r="AV19" s="17"/>
      <c r="AW19" s="49"/>
      <c r="AX19" s="14"/>
      <c r="AY19" s="31"/>
      <c r="AZ19" s="11"/>
    </row>
    <row r="20" spans="1:52" s="16" customFormat="1" ht="16.5" customHeight="1" x14ac:dyDescent="0.2">
      <c r="A20" s="50">
        <v>15</v>
      </c>
      <c r="B20" s="36">
        <v>18101207</v>
      </c>
      <c r="C20" s="19" t="s">
        <v>75</v>
      </c>
      <c r="D20" s="1">
        <v>3</v>
      </c>
      <c r="E20" s="21">
        <f t="shared" si="3"/>
        <v>100</v>
      </c>
      <c r="F20" s="1">
        <v>9</v>
      </c>
      <c r="G20" s="21">
        <f t="shared" si="4"/>
        <v>100</v>
      </c>
      <c r="H20" s="1">
        <v>9</v>
      </c>
      <c r="I20" s="21">
        <f t="shared" si="0"/>
        <v>100</v>
      </c>
      <c r="J20" s="1">
        <v>8</v>
      </c>
      <c r="K20" s="21">
        <f t="shared" si="5"/>
        <v>100</v>
      </c>
      <c r="L20" s="1">
        <v>7</v>
      </c>
      <c r="M20" s="21">
        <f t="shared" si="6"/>
        <v>100</v>
      </c>
      <c r="N20" s="1">
        <v>9</v>
      </c>
      <c r="O20" s="21">
        <f t="shared" si="1"/>
        <v>100</v>
      </c>
      <c r="P20" s="1">
        <v>2</v>
      </c>
      <c r="Q20" s="21">
        <f t="shared" si="15"/>
        <v>100</v>
      </c>
      <c r="R20" s="1">
        <v>2</v>
      </c>
      <c r="S20" s="21">
        <f t="shared" si="16"/>
        <v>100</v>
      </c>
      <c r="T20" s="1">
        <v>5</v>
      </c>
      <c r="U20" s="1">
        <f t="shared" si="17"/>
        <v>100</v>
      </c>
      <c r="V20" s="1">
        <v>6</v>
      </c>
      <c r="W20" s="21">
        <f t="shared" si="18"/>
        <v>100</v>
      </c>
      <c r="X20" s="21">
        <v>7</v>
      </c>
      <c r="Y20" s="21">
        <f t="shared" si="19"/>
        <v>77.777777777777786</v>
      </c>
      <c r="Z20" s="21">
        <v>8</v>
      </c>
      <c r="AA20" s="21">
        <f t="shared" si="20"/>
        <v>100</v>
      </c>
      <c r="AB20" s="21">
        <v>7</v>
      </c>
      <c r="AC20" s="21">
        <f t="shared" si="21"/>
        <v>77.777777777777786</v>
      </c>
      <c r="AD20" s="21">
        <v>7</v>
      </c>
      <c r="AE20" s="21">
        <f t="shared" si="22"/>
        <v>77.777777777777786</v>
      </c>
      <c r="AF20" s="21">
        <v>3</v>
      </c>
      <c r="AG20" s="21">
        <f t="shared" si="23"/>
        <v>100</v>
      </c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6"/>
      <c r="AT20" s="21">
        <f t="shared" si="14"/>
        <v>95.555555555555571</v>
      </c>
      <c r="AU20" s="144"/>
      <c r="AV20" s="17"/>
      <c r="AW20" s="49"/>
      <c r="AX20" s="14"/>
      <c r="AY20" s="31"/>
      <c r="AZ20" s="11"/>
    </row>
    <row r="21" spans="1:52" s="16" customFormat="1" ht="16.5" customHeight="1" x14ac:dyDescent="0.2">
      <c r="A21" s="50">
        <v>16</v>
      </c>
      <c r="B21" s="71">
        <v>18103034</v>
      </c>
      <c r="C21" s="69" t="s">
        <v>76</v>
      </c>
      <c r="D21" s="1">
        <v>3</v>
      </c>
      <c r="E21" s="21">
        <f t="shared" si="3"/>
        <v>100</v>
      </c>
      <c r="F21" s="1">
        <v>9</v>
      </c>
      <c r="G21" s="21">
        <f t="shared" si="4"/>
        <v>100</v>
      </c>
      <c r="H21" s="1">
        <v>9</v>
      </c>
      <c r="I21" s="21">
        <f t="shared" si="0"/>
        <v>100</v>
      </c>
      <c r="J21" s="1">
        <v>7</v>
      </c>
      <c r="K21" s="21">
        <f t="shared" si="5"/>
        <v>87.5</v>
      </c>
      <c r="L21" s="1">
        <v>7</v>
      </c>
      <c r="M21" s="21">
        <f t="shared" si="6"/>
        <v>100</v>
      </c>
      <c r="N21" s="1">
        <v>9</v>
      </c>
      <c r="O21" s="21">
        <f t="shared" si="1"/>
        <v>100</v>
      </c>
      <c r="P21" s="1">
        <v>2</v>
      </c>
      <c r="Q21" s="21">
        <f t="shared" si="15"/>
        <v>100</v>
      </c>
      <c r="R21" s="1">
        <v>2</v>
      </c>
      <c r="S21" s="21">
        <f t="shared" si="16"/>
        <v>100</v>
      </c>
      <c r="T21" s="1">
        <v>5</v>
      </c>
      <c r="U21" s="1">
        <f t="shared" si="17"/>
        <v>100</v>
      </c>
      <c r="V21" s="1">
        <v>5</v>
      </c>
      <c r="W21" s="21">
        <f t="shared" si="18"/>
        <v>83.333333333333343</v>
      </c>
      <c r="X21" s="21">
        <v>7</v>
      </c>
      <c r="Y21" s="21">
        <f t="shared" si="19"/>
        <v>77.777777777777786</v>
      </c>
      <c r="Z21" s="21">
        <v>7</v>
      </c>
      <c r="AA21" s="21">
        <f t="shared" si="20"/>
        <v>87.5</v>
      </c>
      <c r="AB21" s="21">
        <v>6</v>
      </c>
      <c r="AC21" s="21">
        <f t="shared" si="21"/>
        <v>66.666666666666657</v>
      </c>
      <c r="AD21" s="21">
        <v>9</v>
      </c>
      <c r="AE21" s="21">
        <f t="shared" si="22"/>
        <v>100</v>
      </c>
      <c r="AF21" s="21">
        <v>2</v>
      </c>
      <c r="AG21" s="21">
        <f t="shared" si="23"/>
        <v>66.666666666666657</v>
      </c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6"/>
      <c r="AT21" s="21">
        <f t="shared" si="14"/>
        <v>91.296296296296291</v>
      </c>
      <c r="AU21" s="144"/>
      <c r="AV21" s="17"/>
      <c r="AW21" s="49"/>
      <c r="AX21" s="14"/>
      <c r="AY21" s="31"/>
      <c r="AZ21" s="11"/>
    </row>
    <row r="22" spans="1:52" s="16" customFormat="1" ht="16.5" customHeight="1" x14ac:dyDescent="0.2">
      <c r="A22" s="50">
        <v>17</v>
      </c>
      <c r="B22" s="71">
        <v>18101117</v>
      </c>
      <c r="C22" s="69" t="s">
        <v>77</v>
      </c>
      <c r="D22" s="1">
        <v>3</v>
      </c>
      <c r="E22" s="21">
        <f t="shared" si="3"/>
        <v>100</v>
      </c>
      <c r="F22" s="1">
        <v>9</v>
      </c>
      <c r="G22" s="21">
        <f t="shared" si="4"/>
        <v>100</v>
      </c>
      <c r="H22" s="1">
        <v>9</v>
      </c>
      <c r="I22" s="21">
        <f t="shared" si="0"/>
        <v>100</v>
      </c>
      <c r="J22" s="1">
        <v>8</v>
      </c>
      <c r="K22" s="21">
        <f t="shared" si="5"/>
        <v>100</v>
      </c>
      <c r="L22" s="1">
        <v>7</v>
      </c>
      <c r="M22" s="21">
        <f t="shared" si="6"/>
        <v>100</v>
      </c>
      <c r="N22" s="1">
        <v>9</v>
      </c>
      <c r="O22" s="21">
        <f t="shared" si="1"/>
        <v>100</v>
      </c>
      <c r="P22" s="1">
        <v>2</v>
      </c>
      <c r="Q22" s="21">
        <f t="shared" si="15"/>
        <v>100</v>
      </c>
      <c r="R22" s="1">
        <v>2</v>
      </c>
      <c r="S22" s="21">
        <f t="shared" si="16"/>
        <v>100</v>
      </c>
      <c r="T22" s="1">
        <v>5</v>
      </c>
      <c r="U22" s="1">
        <f t="shared" si="17"/>
        <v>100</v>
      </c>
      <c r="V22" s="1">
        <v>6</v>
      </c>
      <c r="W22" s="21">
        <f t="shared" si="18"/>
        <v>100</v>
      </c>
      <c r="X22" s="21">
        <v>9</v>
      </c>
      <c r="Y22" s="21">
        <f t="shared" si="19"/>
        <v>100</v>
      </c>
      <c r="Z22" s="21">
        <v>8</v>
      </c>
      <c r="AA22" s="21">
        <f t="shared" si="20"/>
        <v>100</v>
      </c>
      <c r="AB22" s="21">
        <v>8</v>
      </c>
      <c r="AC22" s="21">
        <f t="shared" si="21"/>
        <v>88.888888888888886</v>
      </c>
      <c r="AD22" s="21">
        <v>9</v>
      </c>
      <c r="AE22" s="21">
        <f t="shared" si="22"/>
        <v>100</v>
      </c>
      <c r="AF22" s="21">
        <v>1</v>
      </c>
      <c r="AG22" s="21">
        <f t="shared" si="23"/>
        <v>33.333333333333329</v>
      </c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6"/>
      <c r="AT22" s="21">
        <f t="shared" si="14"/>
        <v>94.81481481481481</v>
      </c>
      <c r="AU22" s="144"/>
      <c r="AV22" s="17"/>
      <c r="AW22" s="49"/>
      <c r="AX22" s="14"/>
      <c r="AY22" s="31"/>
      <c r="AZ22" s="11"/>
    </row>
    <row r="23" spans="1:52" s="16" customFormat="1" ht="16.5" customHeight="1" x14ac:dyDescent="0.2">
      <c r="A23" s="50">
        <v>18</v>
      </c>
      <c r="B23" s="71">
        <v>17101192</v>
      </c>
      <c r="C23" s="19" t="s">
        <v>17</v>
      </c>
      <c r="D23" s="1">
        <v>2</v>
      </c>
      <c r="E23" s="21">
        <f t="shared" si="3"/>
        <v>66.666666666666657</v>
      </c>
      <c r="F23" s="1">
        <v>3</v>
      </c>
      <c r="G23" s="21">
        <f t="shared" si="4"/>
        <v>33.333333333333329</v>
      </c>
      <c r="H23" s="1">
        <v>6</v>
      </c>
      <c r="I23" s="21">
        <f t="shared" si="0"/>
        <v>66.666666666666657</v>
      </c>
      <c r="J23" s="1">
        <v>3</v>
      </c>
      <c r="K23" s="21">
        <f t="shared" si="5"/>
        <v>37.5</v>
      </c>
      <c r="L23" s="1">
        <v>2</v>
      </c>
      <c r="M23" s="21">
        <f t="shared" si="6"/>
        <v>28.571428571428569</v>
      </c>
      <c r="N23" s="1">
        <v>5</v>
      </c>
      <c r="O23" s="21">
        <f t="shared" si="1"/>
        <v>55.555555555555557</v>
      </c>
      <c r="P23" s="1">
        <v>2</v>
      </c>
      <c r="Q23" s="21">
        <f t="shared" si="15"/>
        <v>100</v>
      </c>
      <c r="R23" s="1">
        <v>2</v>
      </c>
      <c r="S23" s="21">
        <f t="shared" si="16"/>
        <v>100</v>
      </c>
      <c r="T23" s="1">
        <v>3</v>
      </c>
      <c r="U23" s="1">
        <f t="shared" si="17"/>
        <v>60</v>
      </c>
      <c r="V23" s="1">
        <v>3</v>
      </c>
      <c r="W23" s="21">
        <f t="shared" si="18"/>
        <v>50</v>
      </c>
      <c r="X23" s="21">
        <v>5</v>
      </c>
      <c r="Y23" s="21">
        <f t="shared" si="19"/>
        <v>55.555555555555557</v>
      </c>
      <c r="Z23" s="21">
        <v>5</v>
      </c>
      <c r="AA23" s="21">
        <f t="shared" si="20"/>
        <v>62.5</v>
      </c>
      <c r="AB23" s="21">
        <v>3</v>
      </c>
      <c r="AC23" s="21">
        <f t="shared" si="21"/>
        <v>33.333333333333329</v>
      </c>
      <c r="AD23" s="21">
        <v>3</v>
      </c>
      <c r="AE23" s="21">
        <f t="shared" si="22"/>
        <v>33.333333333333329</v>
      </c>
      <c r="AF23" s="21">
        <v>1</v>
      </c>
      <c r="AG23" s="21">
        <f t="shared" si="23"/>
        <v>33.333333333333329</v>
      </c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6"/>
      <c r="AT23" s="21">
        <f t="shared" si="14"/>
        <v>54.423280423280417</v>
      </c>
      <c r="AU23" s="143"/>
      <c r="AV23" s="17"/>
      <c r="AW23" s="49"/>
      <c r="AX23" s="14"/>
    </row>
    <row r="24" spans="1:52" s="16" customFormat="1" ht="16.5" customHeight="1" x14ac:dyDescent="0.2">
      <c r="A24" s="50">
        <v>19</v>
      </c>
      <c r="B24" s="36">
        <v>18101208</v>
      </c>
      <c r="C24" s="19" t="s">
        <v>78</v>
      </c>
      <c r="D24" s="1">
        <v>3</v>
      </c>
      <c r="E24" s="21">
        <f t="shared" si="3"/>
        <v>100</v>
      </c>
      <c r="F24" s="1">
        <v>9</v>
      </c>
      <c r="G24" s="21">
        <f t="shared" si="4"/>
        <v>100</v>
      </c>
      <c r="H24" s="1">
        <v>9</v>
      </c>
      <c r="I24" s="21">
        <f t="shared" si="0"/>
        <v>100</v>
      </c>
      <c r="J24" s="1">
        <v>6</v>
      </c>
      <c r="K24" s="21">
        <f t="shared" si="5"/>
        <v>75</v>
      </c>
      <c r="L24" s="1">
        <v>6</v>
      </c>
      <c r="M24" s="21">
        <f t="shared" si="6"/>
        <v>85.714285714285708</v>
      </c>
      <c r="N24" s="1">
        <v>8</v>
      </c>
      <c r="O24" s="21">
        <f t="shared" si="1"/>
        <v>88.888888888888886</v>
      </c>
      <c r="P24" s="1">
        <v>2</v>
      </c>
      <c r="Q24" s="21">
        <f t="shared" si="15"/>
        <v>100</v>
      </c>
      <c r="R24" s="1">
        <v>2</v>
      </c>
      <c r="S24" s="21">
        <f t="shared" si="16"/>
        <v>100</v>
      </c>
      <c r="T24" s="1">
        <v>5</v>
      </c>
      <c r="U24" s="1">
        <f t="shared" si="17"/>
        <v>100</v>
      </c>
      <c r="V24" s="1">
        <v>5</v>
      </c>
      <c r="W24" s="21">
        <f t="shared" si="18"/>
        <v>83.333333333333343</v>
      </c>
      <c r="X24" s="21">
        <v>8</v>
      </c>
      <c r="Y24" s="21">
        <f t="shared" si="19"/>
        <v>88.888888888888886</v>
      </c>
      <c r="Z24" s="21">
        <v>6</v>
      </c>
      <c r="AA24" s="21">
        <f t="shared" si="20"/>
        <v>75</v>
      </c>
      <c r="AB24" s="21">
        <v>5</v>
      </c>
      <c r="AC24" s="21">
        <f t="shared" si="21"/>
        <v>55.555555555555557</v>
      </c>
      <c r="AD24" s="21">
        <v>7</v>
      </c>
      <c r="AE24" s="21">
        <f t="shared" si="22"/>
        <v>77.777777777777786</v>
      </c>
      <c r="AF24" s="21">
        <v>2</v>
      </c>
      <c r="AG24" s="21">
        <f t="shared" si="23"/>
        <v>66.666666666666657</v>
      </c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6"/>
      <c r="AT24" s="21">
        <f t="shared" si="14"/>
        <v>86.455026455026456</v>
      </c>
      <c r="AU24" s="143"/>
      <c r="AV24" s="17"/>
      <c r="AW24" s="49"/>
      <c r="AX24" s="14"/>
    </row>
    <row r="25" spans="1:52" s="16" customFormat="1" ht="16.5" customHeight="1" x14ac:dyDescent="0.2">
      <c r="A25" s="50">
        <v>20</v>
      </c>
      <c r="B25" s="36">
        <v>18104024</v>
      </c>
      <c r="C25" s="19" t="s">
        <v>79</v>
      </c>
      <c r="D25" s="1">
        <v>3</v>
      </c>
      <c r="E25" s="21">
        <f t="shared" si="3"/>
        <v>100</v>
      </c>
      <c r="F25" s="1">
        <v>9</v>
      </c>
      <c r="G25" s="21">
        <f t="shared" si="4"/>
        <v>100</v>
      </c>
      <c r="H25" s="1">
        <v>9</v>
      </c>
      <c r="I25" s="21">
        <f t="shared" si="0"/>
        <v>100</v>
      </c>
      <c r="J25" s="1">
        <v>8</v>
      </c>
      <c r="K25" s="21">
        <f t="shared" si="5"/>
        <v>100</v>
      </c>
      <c r="L25" s="1">
        <v>6</v>
      </c>
      <c r="M25" s="21">
        <f t="shared" si="6"/>
        <v>85.714285714285708</v>
      </c>
      <c r="N25" s="1">
        <v>9</v>
      </c>
      <c r="O25" s="21">
        <f t="shared" si="1"/>
        <v>100</v>
      </c>
      <c r="P25" s="1">
        <v>2</v>
      </c>
      <c r="Q25" s="21">
        <f t="shared" si="15"/>
        <v>100</v>
      </c>
      <c r="R25" s="1">
        <v>2</v>
      </c>
      <c r="S25" s="21">
        <f t="shared" si="16"/>
        <v>100</v>
      </c>
      <c r="T25" s="1">
        <v>5</v>
      </c>
      <c r="U25" s="1">
        <f t="shared" si="17"/>
        <v>100</v>
      </c>
      <c r="V25" s="1">
        <v>6</v>
      </c>
      <c r="W25" s="21">
        <f t="shared" si="18"/>
        <v>100</v>
      </c>
      <c r="X25" s="21">
        <v>9</v>
      </c>
      <c r="Y25" s="21">
        <f t="shared" si="19"/>
        <v>100</v>
      </c>
      <c r="Z25" s="21">
        <v>8</v>
      </c>
      <c r="AA25" s="21">
        <f t="shared" si="20"/>
        <v>100</v>
      </c>
      <c r="AB25" s="21">
        <v>8</v>
      </c>
      <c r="AC25" s="21">
        <f t="shared" si="21"/>
        <v>88.888888888888886</v>
      </c>
      <c r="AD25" s="21">
        <v>8</v>
      </c>
      <c r="AE25" s="21">
        <f t="shared" si="22"/>
        <v>88.888888888888886</v>
      </c>
      <c r="AF25" s="21">
        <v>3</v>
      </c>
      <c r="AG25" s="21">
        <f t="shared" si="23"/>
        <v>100</v>
      </c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6"/>
      <c r="AT25" s="21">
        <f t="shared" si="14"/>
        <v>97.56613756613757</v>
      </c>
      <c r="AU25" s="144"/>
      <c r="AV25" s="17"/>
      <c r="AW25" s="49"/>
      <c r="AX25" s="14"/>
    </row>
    <row r="26" spans="1:52" s="16" customFormat="1" ht="16.5" customHeight="1" x14ac:dyDescent="0.2">
      <c r="A26" s="50"/>
      <c r="B26" s="36"/>
      <c r="C26" s="13" t="s">
        <v>485</v>
      </c>
      <c r="D26" s="13"/>
      <c r="E26" s="13"/>
      <c r="F26" s="13"/>
      <c r="G26" s="13"/>
      <c r="H26" s="1"/>
      <c r="I26" s="21"/>
      <c r="J26" s="1"/>
      <c r="K26" s="21"/>
      <c r="L26" s="1"/>
      <c r="M26" s="21"/>
      <c r="N26" s="1"/>
      <c r="O26" s="21"/>
      <c r="P26" s="1"/>
      <c r="Q26" s="21"/>
      <c r="R26" s="29"/>
      <c r="S26" s="29"/>
      <c r="T26" s="1"/>
      <c r="U26" s="1"/>
      <c r="V26" s="1"/>
      <c r="W26" s="21"/>
      <c r="X26" s="21"/>
      <c r="Y26" s="21"/>
      <c r="Z26" s="21"/>
      <c r="AA26" s="21"/>
      <c r="AB26" s="21"/>
      <c r="AC26" s="21"/>
      <c r="AD26" s="21">
        <v>5</v>
      </c>
      <c r="AE26" s="21">
        <f>AD26/5*100</f>
        <v>100</v>
      </c>
      <c r="AF26" s="21">
        <v>3</v>
      </c>
      <c r="AG26" s="21">
        <f t="shared" si="23"/>
        <v>100</v>
      </c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>
        <f t="shared" si="14"/>
        <v>100</v>
      </c>
      <c r="AU26" s="144"/>
      <c r="AV26" s="17"/>
      <c r="AW26" s="49"/>
      <c r="AX26" s="14"/>
    </row>
    <row r="27" spans="1:52" s="16" customFormat="1" ht="16.5" customHeight="1" x14ac:dyDescent="0.2">
      <c r="A27" s="54"/>
      <c r="B27" s="40"/>
      <c r="C27" s="14"/>
      <c r="D27" s="14"/>
      <c r="E27" s="14"/>
      <c r="F27" s="14"/>
      <c r="G27" s="14"/>
      <c r="H27" s="15"/>
      <c r="I27" s="25"/>
      <c r="J27" s="15"/>
      <c r="K27" s="25"/>
      <c r="L27" s="15"/>
      <c r="M27" s="25"/>
      <c r="N27" s="15"/>
      <c r="O27" s="25"/>
      <c r="P27" s="15"/>
      <c r="Q27" s="25"/>
      <c r="T27" s="15"/>
      <c r="U27" s="15"/>
      <c r="V27" s="1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144"/>
      <c r="AV27" s="17"/>
      <c r="AW27" s="49"/>
      <c r="AX27" s="14"/>
    </row>
    <row r="28" spans="1:52" s="16" customFormat="1" ht="16.5" customHeight="1" x14ac:dyDescent="0.2">
      <c r="A28" s="54"/>
      <c r="B28" s="54"/>
      <c r="C28" s="55"/>
      <c r="D28" s="76"/>
      <c r="E28" s="85"/>
      <c r="F28" s="76"/>
      <c r="G28" s="85"/>
      <c r="H28" s="76"/>
      <c r="I28" s="85"/>
      <c r="J28" s="76"/>
      <c r="K28" s="85"/>
      <c r="L28" s="76"/>
      <c r="M28" s="85"/>
      <c r="N28" s="76"/>
      <c r="O28" s="85"/>
      <c r="P28" s="76"/>
      <c r="Q28" s="85"/>
      <c r="R28" s="55"/>
      <c r="S28" s="55"/>
      <c r="T28" s="76"/>
      <c r="U28" s="76"/>
      <c r="V28" s="76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85"/>
      <c r="AH28" s="85"/>
      <c r="AI28" s="85"/>
      <c r="AJ28" s="85"/>
      <c r="AK28" s="85"/>
      <c r="AL28" s="85"/>
      <c r="AM28" s="85"/>
      <c r="AN28" s="85"/>
      <c r="AO28" s="85"/>
      <c r="AP28" s="85"/>
      <c r="AQ28" s="85"/>
      <c r="AR28" s="85"/>
      <c r="AS28" s="85"/>
      <c r="AT28" s="85"/>
      <c r="AU28" s="87"/>
      <c r="AV28" s="17"/>
      <c r="AW28" s="49"/>
      <c r="AX28" s="14"/>
    </row>
    <row r="29" spans="1:52" s="16" customFormat="1" ht="16.5" customHeight="1" x14ac:dyDescent="0.2">
      <c r="A29" s="50">
        <v>1</v>
      </c>
      <c r="B29" s="71">
        <v>18101072</v>
      </c>
      <c r="C29" s="69" t="s">
        <v>80</v>
      </c>
      <c r="D29" s="1">
        <v>3</v>
      </c>
      <c r="E29" s="21">
        <f t="shared" si="3"/>
        <v>100</v>
      </c>
      <c r="F29" s="1">
        <v>9</v>
      </c>
      <c r="G29" s="21">
        <f t="shared" ref="G29:G48" si="24">F29/9*100</f>
        <v>100</v>
      </c>
      <c r="H29" s="1">
        <v>8</v>
      </c>
      <c r="I29" s="21">
        <f t="shared" ref="I29:I47" si="25">H29/9*100</f>
        <v>88.888888888888886</v>
      </c>
      <c r="J29" s="1">
        <v>8</v>
      </c>
      <c r="K29" s="21">
        <f t="shared" ref="K29:K47" si="26">J29/8*100</f>
        <v>100</v>
      </c>
      <c r="L29" s="1">
        <v>6</v>
      </c>
      <c r="M29" s="21">
        <f t="shared" ref="M29:M48" si="27">L29/7*100</f>
        <v>85.714285714285708</v>
      </c>
      <c r="N29" s="1">
        <v>9</v>
      </c>
      <c r="O29" s="21">
        <f t="shared" ref="O29:O47" si="28">N29/9*100</f>
        <v>100</v>
      </c>
      <c r="P29" s="1">
        <v>2</v>
      </c>
      <c r="Q29" s="21">
        <f t="shared" ref="Q29:Q47" si="29">P29/2*100</f>
        <v>100</v>
      </c>
      <c r="R29" s="1">
        <v>2</v>
      </c>
      <c r="S29" s="21">
        <f t="shared" ref="S29:S47" si="30">R29/2*100</f>
        <v>100</v>
      </c>
      <c r="T29" s="1">
        <v>5</v>
      </c>
      <c r="U29" s="1">
        <f t="shared" ref="U29:U47" si="31">T29/5*100</f>
        <v>100</v>
      </c>
      <c r="V29" s="1">
        <v>6</v>
      </c>
      <c r="W29" s="21">
        <f t="shared" ref="W29:W47" si="32">V29/6*100</f>
        <v>100</v>
      </c>
      <c r="X29" s="21">
        <v>9</v>
      </c>
      <c r="Y29" s="21">
        <f t="shared" ref="Y29:Y47" si="33">X29/9*100</f>
        <v>100</v>
      </c>
      <c r="Z29" s="21">
        <v>8</v>
      </c>
      <c r="AA29" s="21">
        <f t="shared" ref="AA29:AA47" si="34">Z29/8*100</f>
        <v>100</v>
      </c>
      <c r="AB29" s="21">
        <v>8</v>
      </c>
      <c r="AC29" s="21">
        <f t="shared" ref="AC29:AC47" si="35">AB29/9*100</f>
        <v>88.888888888888886</v>
      </c>
      <c r="AD29" s="21">
        <v>5</v>
      </c>
      <c r="AE29" s="21">
        <f t="shared" ref="AE29:AE47" si="36">AD29/9*100</f>
        <v>55.555555555555557</v>
      </c>
      <c r="AF29" s="21">
        <v>2</v>
      </c>
      <c r="AG29" s="21">
        <f t="shared" ref="AG29:AG47" si="37">AF29/3*100</f>
        <v>66.666666666666657</v>
      </c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6"/>
      <c r="AT29" s="21">
        <f t="shared" ref="AT29:AT47" si="38">AVERAGE(Q29,S29,U29,W29,Y29,AA29,AC29,AE29,AG29,AI29,AK29,AM29,AO29,AQ29,AS29,O29,M29,K29,I29,G29,E29)</f>
        <v>92.380952380952365</v>
      </c>
      <c r="AU29" s="145" t="s">
        <v>6</v>
      </c>
      <c r="AV29" s="17"/>
      <c r="AW29" s="49"/>
      <c r="AX29" s="14"/>
    </row>
    <row r="30" spans="1:52" s="16" customFormat="1" ht="16.5" customHeight="1" x14ac:dyDescent="0.2">
      <c r="A30" s="50">
        <v>2</v>
      </c>
      <c r="B30" s="71">
        <v>18102004</v>
      </c>
      <c r="C30" s="69" t="s">
        <v>81</v>
      </c>
      <c r="D30" s="1">
        <v>3</v>
      </c>
      <c r="E30" s="21">
        <f t="shared" si="3"/>
        <v>100</v>
      </c>
      <c r="F30" s="1">
        <v>7</v>
      </c>
      <c r="G30" s="21">
        <f t="shared" si="24"/>
        <v>77.777777777777786</v>
      </c>
      <c r="H30" s="1">
        <v>9</v>
      </c>
      <c r="I30" s="21">
        <f t="shared" si="25"/>
        <v>100</v>
      </c>
      <c r="J30" s="1">
        <v>8</v>
      </c>
      <c r="K30" s="21">
        <f t="shared" si="26"/>
        <v>100</v>
      </c>
      <c r="L30" s="1">
        <v>7</v>
      </c>
      <c r="M30" s="21">
        <f t="shared" si="27"/>
        <v>100</v>
      </c>
      <c r="N30" s="1">
        <v>8</v>
      </c>
      <c r="O30" s="21">
        <f t="shared" si="28"/>
        <v>88.888888888888886</v>
      </c>
      <c r="P30" s="1">
        <v>2</v>
      </c>
      <c r="Q30" s="21">
        <f t="shared" si="29"/>
        <v>100</v>
      </c>
      <c r="R30" s="1">
        <v>2</v>
      </c>
      <c r="S30" s="21">
        <f t="shared" si="30"/>
        <v>100</v>
      </c>
      <c r="T30" s="1">
        <v>5</v>
      </c>
      <c r="U30" s="1">
        <f t="shared" si="31"/>
        <v>100</v>
      </c>
      <c r="V30" s="1">
        <v>6</v>
      </c>
      <c r="W30" s="21">
        <f t="shared" si="32"/>
        <v>100</v>
      </c>
      <c r="X30" s="21">
        <v>7</v>
      </c>
      <c r="Y30" s="21">
        <f t="shared" si="33"/>
        <v>77.777777777777786</v>
      </c>
      <c r="Z30" s="21">
        <v>7</v>
      </c>
      <c r="AA30" s="21">
        <f t="shared" si="34"/>
        <v>87.5</v>
      </c>
      <c r="AB30" s="21">
        <v>9</v>
      </c>
      <c r="AC30" s="21">
        <f t="shared" si="35"/>
        <v>100</v>
      </c>
      <c r="AD30" s="21">
        <v>8</v>
      </c>
      <c r="AE30" s="21">
        <f t="shared" si="36"/>
        <v>88.888888888888886</v>
      </c>
      <c r="AF30" s="21">
        <v>2</v>
      </c>
      <c r="AG30" s="21">
        <f t="shared" si="37"/>
        <v>66.666666666666657</v>
      </c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6"/>
      <c r="AT30" s="21">
        <f t="shared" si="38"/>
        <v>92.5</v>
      </c>
      <c r="AU30" s="143"/>
      <c r="AV30" s="17"/>
      <c r="AW30" s="49"/>
      <c r="AX30" s="14"/>
    </row>
    <row r="31" spans="1:52" s="16" customFormat="1" ht="16.5" customHeight="1" x14ac:dyDescent="0.2">
      <c r="A31" s="50">
        <v>3</v>
      </c>
      <c r="B31" s="71">
        <v>18102003</v>
      </c>
      <c r="C31" s="69" t="s">
        <v>82</v>
      </c>
      <c r="D31" s="1">
        <v>2</v>
      </c>
      <c r="E31" s="21">
        <f t="shared" si="3"/>
        <v>66.666666666666657</v>
      </c>
      <c r="F31" s="1">
        <v>6</v>
      </c>
      <c r="G31" s="21">
        <f t="shared" si="24"/>
        <v>66.666666666666657</v>
      </c>
      <c r="H31" s="1">
        <v>8</v>
      </c>
      <c r="I31" s="21">
        <f t="shared" si="25"/>
        <v>88.888888888888886</v>
      </c>
      <c r="J31" s="1">
        <v>8</v>
      </c>
      <c r="K31" s="21">
        <f t="shared" si="26"/>
        <v>100</v>
      </c>
      <c r="L31" s="1">
        <v>6</v>
      </c>
      <c r="M31" s="21">
        <f t="shared" si="27"/>
        <v>85.714285714285708</v>
      </c>
      <c r="N31" s="1">
        <v>7</v>
      </c>
      <c r="O31" s="21">
        <f t="shared" si="28"/>
        <v>77.777777777777786</v>
      </c>
      <c r="P31" s="1">
        <v>2</v>
      </c>
      <c r="Q31" s="21">
        <f t="shared" si="29"/>
        <v>100</v>
      </c>
      <c r="R31" s="1">
        <v>2</v>
      </c>
      <c r="S31" s="21">
        <f t="shared" si="30"/>
        <v>100</v>
      </c>
      <c r="T31" s="1">
        <v>3</v>
      </c>
      <c r="U31" s="1">
        <f t="shared" si="31"/>
        <v>60</v>
      </c>
      <c r="V31" s="1">
        <v>7</v>
      </c>
      <c r="W31" s="21">
        <f t="shared" si="32"/>
        <v>116.66666666666667</v>
      </c>
      <c r="X31" s="21">
        <v>6</v>
      </c>
      <c r="Y31" s="21">
        <f t="shared" si="33"/>
        <v>66.666666666666657</v>
      </c>
      <c r="Z31" s="21">
        <v>6</v>
      </c>
      <c r="AA31" s="21">
        <f t="shared" si="34"/>
        <v>75</v>
      </c>
      <c r="AB31" s="21">
        <v>7</v>
      </c>
      <c r="AC31" s="21">
        <f t="shared" si="35"/>
        <v>77.777777777777786</v>
      </c>
      <c r="AD31" s="21">
        <v>4</v>
      </c>
      <c r="AE31" s="21">
        <f t="shared" si="36"/>
        <v>44.444444444444443</v>
      </c>
      <c r="AF31" s="21">
        <v>2</v>
      </c>
      <c r="AG31" s="21">
        <f t="shared" si="37"/>
        <v>66.666666666666657</v>
      </c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6"/>
      <c r="AT31" s="21">
        <f t="shared" si="38"/>
        <v>79.529100529100546</v>
      </c>
      <c r="AU31" s="143"/>
      <c r="AV31" s="17"/>
      <c r="AW31" s="49"/>
      <c r="AX31" s="14"/>
    </row>
    <row r="32" spans="1:52" s="16" customFormat="1" ht="16.5" customHeight="1" x14ac:dyDescent="0.2">
      <c r="A32" s="50">
        <v>4</v>
      </c>
      <c r="B32" s="71">
        <v>18101017</v>
      </c>
      <c r="C32" s="69" t="s">
        <v>83</v>
      </c>
      <c r="D32" s="1">
        <v>3</v>
      </c>
      <c r="E32" s="21">
        <f t="shared" si="3"/>
        <v>100</v>
      </c>
      <c r="F32" s="1">
        <v>6</v>
      </c>
      <c r="G32" s="21">
        <f t="shared" si="24"/>
        <v>66.666666666666657</v>
      </c>
      <c r="H32" s="1">
        <v>9</v>
      </c>
      <c r="I32" s="21">
        <f t="shared" si="25"/>
        <v>100</v>
      </c>
      <c r="J32" s="1">
        <v>8</v>
      </c>
      <c r="K32" s="21">
        <f t="shared" si="26"/>
        <v>100</v>
      </c>
      <c r="L32" s="1">
        <v>6</v>
      </c>
      <c r="M32" s="21">
        <f t="shared" si="27"/>
        <v>85.714285714285708</v>
      </c>
      <c r="N32" s="1">
        <v>8</v>
      </c>
      <c r="O32" s="21">
        <f t="shared" si="28"/>
        <v>88.888888888888886</v>
      </c>
      <c r="P32" s="1">
        <v>2</v>
      </c>
      <c r="Q32" s="21">
        <f t="shared" si="29"/>
        <v>100</v>
      </c>
      <c r="R32" s="1">
        <v>2</v>
      </c>
      <c r="S32" s="21">
        <f t="shared" si="30"/>
        <v>100</v>
      </c>
      <c r="T32" s="1">
        <v>5</v>
      </c>
      <c r="U32" s="1">
        <f t="shared" si="31"/>
        <v>100</v>
      </c>
      <c r="V32" s="1">
        <v>6</v>
      </c>
      <c r="W32" s="21">
        <f t="shared" si="32"/>
        <v>100</v>
      </c>
      <c r="X32" s="21">
        <v>7</v>
      </c>
      <c r="Y32" s="21">
        <f t="shared" si="33"/>
        <v>77.777777777777786</v>
      </c>
      <c r="Z32" s="21">
        <v>6</v>
      </c>
      <c r="AA32" s="21">
        <f t="shared" si="34"/>
        <v>75</v>
      </c>
      <c r="AB32" s="21">
        <v>9</v>
      </c>
      <c r="AC32" s="21">
        <f t="shared" si="35"/>
        <v>100</v>
      </c>
      <c r="AD32" s="21">
        <v>9</v>
      </c>
      <c r="AE32" s="21">
        <f t="shared" si="36"/>
        <v>100</v>
      </c>
      <c r="AF32" s="21">
        <v>2</v>
      </c>
      <c r="AG32" s="21">
        <f t="shared" si="37"/>
        <v>66.666666666666657</v>
      </c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6"/>
      <c r="AT32" s="21">
        <f t="shared" si="38"/>
        <v>90.714285714285722</v>
      </c>
      <c r="AU32" s="143"/>
      <c r="AV32" s="17"/>
      <c r="AW32" s="49"/>
      <c r="AX32" s="14"/>
    </row>
    <row r="33" spans="1:50" s="16" customFormat="1" ht="16.5" customHeight="1" x14ac:dyDescent="0.2">
      <c r="A33" s="50">
        <v>5</v>
      </c>
      <c r="B33" s="71">
        <v>18101186</v>
      </c>
      <c r="C33" s="18" t="s">
        <v>84</v>
      </c>
      <c r="D33" s="1">
        <v>3</v>
      </c>
      <c r="E33" s="21">
        <f t="shared" si="3"/>
        <v>100</v>
      </c>
      <c r="F33" s="1">
        <v>9</v>
      </c>
      <c r="G33" s="21">
        <f t="shared" si="24"/>
        <v>100</v>
      </c>
      <c r="H33" s="1">
        <v>9</v>
      </c>
      <c r="I33" s="21">
        <f t="shared" si="25"/>
        <v>100</v>
      </c>
      <c r="J33" s="1">
        <v>8</v>
      </c>
      <c r="K33" s="21">
        <f t="shared" si="26"/>
        <v>100</v>
      </c>
      <c r="L33" s="1">
        <v>7</v>
      </c>
      <c r="M33" s="21">
        <f t="shared" si="27"/>
        <v>100</v>
      </c>
      <c r="N33" s="1">
        <v>8</v>
      </c>
      <c r="O33" s="21">
        <f t="shared" si="28"/>
        <v>88.888888888888886</v>
      </c>
      <c r="P33" s="1">
        <v>2</v>
      </c>
      <c r="Q33" s="21">
        <f t="shared" si="29"/>
        <v>100</v>
      </c>
      <c r="R33" s="1">
        <v>2</v>
      </c>
      <c r="S33" s="21">
        <f t="shared" si="30"/>
        <v>100</v>
      </c>
      <c r="T33" s="1">
        <v>5</v>
      </c>
      <c r="U33" s="1">
        <f t="shared" si="31"/>
        <v>100</v>
      </c>
      <c r="V33" s="1">
        <v>6</v>
      </c>
      <c r="W33" s="21">
        <f t="shared" si="32"/>
        <v>100</v>
      </c>
      <c r="X33" s="21">
        <v>9</v>
      </c>
      <c r="Y33" s="21">
        <f t="shared" si="33"/>
        <v>100</v>
      </c>
      <c r="Z33" s="21">
        <v>8</v>
      </c>
      <c r="AA33" s="21">
        <f t="shared" si="34"/>
        <v>100</v>
      </c>
      <c r="AB33" s="21">
        <v>9</v>
      </c>
      <c r="AC33" s="21">
        <f t="shared" si="35"/>
        <v>100</v>
      </c>
      <c r="AD33" s="21">
        <v>9</v>
      </c>
      <c r="AE33" s="21">
        <f t="shared" si="36"/>
        <v>100</v>
      </c>
      <c r="AF33" s="21">
        <v>3</v>
      </c>
      <c r="AG33" s="21">
        <f t="shared" si="37"/>
        <v>100</v>
      </c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6"/>
      <c r="AT33" s="21">
        <f t="shared" si="38"/>
        <v>99.259259259259267</v>
      </c>
      <c r="AU33" s="143"/>
      <c r="AV33" s="17"/>
      <c r="AW33" s="49"/>
      <c r="AX33" s="14"/>
    </row>
    <row r="34" spans="1:50" s="16" customFormat="1" ht="16.5" customHeight="1" x14ac:dyDescent="0.2">
      <c r="A34" s="50">
        <v>6</v>
      </c>
      <c r="B34" s="71">
        <v>18101133</v>
      </c>
      <c r="C34" s="69" t="s">
        <v>85</v>
      </c>
      <c r="D34" s="1">
        <v>3</v>
      </c>
      <c r="E34" s="21">
        <f t="shared" si="3"/>
        <v>100</v>
      </c>
      <c r="F34" s="1">
        <v>8</v>
      </c>
      <c r="G34" s="21">
        <f t="shared" si="24"/>
        <v>88.888888888888886</v>
      </c>
      <c r="H34" s="1">
        <v>8</v>
      </c>
      <c r="I34" s="21">
        <f t="shared" si="25"/>
        <v>88.888888888888886</v>
      </c>
      <c r="J34" s="1">
        <v>8</v>
      </c>
      <c r="K34" s="21">
        <f t="shared" si="26"/>
        <v>100</v>
      </c>
      <c r="L34" s="1">
        <v>4</v>
      </c>
      <c r="M34" s="21">
        <f t="shared" si="27"/>
        <v>57.142857142857139</v>
      </c>
      <c r="N34" s="1">
        <v>7</v>
      </c>
      <c r="O34" s="21">
        <f t="shared" si="28"/>
        <v>77.777777777777786</v>
      </c>
      <c r="P34" s="1">
        <v>2</v>
      </c>
      <c r="Q34" s="21">
        <f t="shared" si="29"/>
        <v>100</v>
      </c>
      <c r="R34" s="1">
        <v>2</v>
      </c>
      <c r="S34" s="21">
        <f t="shared" si="30"/>
        <v>100</v>
      </c>
      <c r="T34" s="1">
        <v>5</v>
      </c>
      <c r="U34" s="1">
        <f t="shared" si="31"/>
        <v>100</v>
      </c>
      <c r="V34" s="1">
        <v>5</v>
      </c>
      <c r="W34" s="21">
        <f t="shared" si="32"/>
        <v>83.333333333333343</v>
      </c>
      <c r="X34" s="21">
        <v>6</v>
      </c>
      <c r="Y34" s="21">
        <f t="shared" si="33"/>
        <v>66.666666666666657</v>
      </c>
      <c r="Z34" s="21">
        <v>7</v>
      </c>
      <c r="AA34" s="21">
        <f t="shared" si="34"/>
        <v>87.5</v>
      </c>
      <c r="AB34" s="21">
        <v>8</v>
      </c>
      <c r="AC34" s="21">
        <f t="shared" si="35"/>
        <v>88.888888888888886</v>
      </c>
      <c r="AD34" s="21">
        <v>8</v>
      </c>
      <c r="AE34" s="21">
        <f t="shared" si="36"/>
        <v>88.888888888888886</v>
      </c>
      <c r="AF34" s="21">
        <v>2</v>
      </c>
      <c r="AG34" s="21">
        <f t="shared" si="37"/>
        <v>66.666666666666657</v>
      </c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6"/>
      <c r="AT34" s="21">
        <f t="shared" si="38"/>
        <v>86.30952380952381</v>
      </c>
      <c r="AU34" s="143"/>
      <c r="AV34" s="17"/>
      <c r="AW34" s="49"/>
      <c r="AX34" s="14"/>
    </row>
    <row r="35" spans="1:50" s="16" customFormat="1" ht="16.5" customHeight="1" x14ac:dyDescent="0.2">
      <c r="A35" s="50">
        <v>7</v>
      </c>
      <c r="B35" s="71">
        <v>18101185</v>
      </c>
      <c r="C35" s="20" t="s">
        <v>86</v>
      </c>
      <c r="D35" s="1">
        <v>3</v>
      </c>
      <c r="E35" s="21">
        <f t="shared" si="3"/>
        <v>100</v>
      </c>
      <c r="F35" s="1">
        <v>9</v>
      </c>
      <c r="G35" s="21">
        <f t="shared" si="24"/>
        <v>100</v>
      </c>
      <c r="H35" s="1">
        <v>9</v>
      </c>
      <c r="I35" s="21">
        <f t="shared" si="25"/>
        <v>100</v>
      </c>
      <c r="J35" s="1">
        <v>8</v>
      </c>
      <c r="K35" s="21">
        <f t="shared" si="26"/>
        <v>100</v>
      </c>
      <c r="L35" s="1">
        <v>7</v>
      </c>
      <c r="M35" s="21">
        <f t="shared" si="27"/>
        <v>100</v>
      </c>
      <c r="N35" s="1">
        <v>9</v>
      </c>
      <c r="O35" s="21">
        <f t="shared" si="28"/>
        <v>100</v>
      </c>
      <c r="P35" s="1">
        <v>2</v>
      </c>
      <c r="Q35" s="21">
        <f t="shared" si="29"/>
        <v>100</v>
      </c>
      <c r="R35" s="1">
        <v>2</v>
      </c>
      <c r="S35" s="21">
        <f t="shared" si="30"/>
        <v>100</v>
      </c>
      <c r="T35" s="1">
        <v>5</v>
      </c>
      <c r="U35" s="1">
        <f t="shared" si="31"/>
        <v>100</v>
      </c>
      <c r="V35" s="1">
        <v>6</v>
      </c>
      <c r="W35" s="21">
        <f t="shared" si="32"/>
        <v>100</v>
      </c>
      <c r="X35" s="21">
        <v>9</v>
      </c>
      <c r="Y35" s="21">
        <f t="shared" si="33"/>
        <v>100</v>
      </c>
      <c r="Z35" s="21">
        <v>8</v>
      </c>
      <c r="AA35" s="21">
        <f t="shared" si="34"/>
        <v>100</v>
      </c>
      <c r="AB35" s="21">
        <v>9</v>
      </c>
      <c r="AC35" s="21">
        <f t="shared" si="35"/>
        <v>100</v>
      </c>
      <c r="AD35" s="21">
        <v>6</v>
      </c>
      <c r="AE35" s="21">
        <f t="shared" si="36"/>
        <v>66.666666666666657</v>
      </c>
      <c r="AF35" s="21">
        <v>2</v>
      </c>
      <c r="AG35" s="21">
        <f t="shared" si="37"/>
        <v>66.666666666666657</v>
      </c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6"/>
      <c r="AT35" s="21">
        <f t="shared" si="38"/>
        <v>95.555555555555557</v>
      </c>
      <c r="AU35" s="143"/>
      <c r="AV35" s="17"/>
      <c r="AW35" s="49"/>
      <c r="AX35" s="14"/>
    </row>
    <row r="36" spans="1:50" s="16" customFormat="1" ht="16.5" customHeight="1" x14ac:dyDescent="0.2">
      <c r="A36" s="50">
        <v>8</v>
      </c>
      <c r="B36" s="71">
        <v>18101099</v>
      </c>
      <c r="C36" s="69" t="s">
        <v>87</v>
      </c>
      <c r="D36" s="1">
        <v>3</v>
      </c>
      <c r="E36" s="21">
        <f t="shared" si="3"/>
        <v>100</v>
      </c>
      <c r="F36" s="1">
        <v>9</v>
      </c>
      <c r="G36" s="21">
        <f t="shared" si="24"/>
        <v>100</v>
      </c>
      <c r="H36" s="1">
        <v>9</v>
      </c>
      <c r="I36" s="21">
        <f t="shared" si="25"/>
        <v>100</v>
      </c>
      <c r="J36" s="1">
        <v>8</v>
      </c>
      <c r="K36" s="21">
        <f t="shared" si="26"/>
        <v>100</v>
      </c>
      <c r="L36" s="1">
        <v>7</v>
      </c>
      <c r="M36" s="21">
        <f t="shared" si="27"/>
        <v>100</v>
      </c>
      <c r="N36" s="1">
        <v>9</v>
      </c>
      <c r="O36" s="21">
        <f t="shared" si="28"/>
        <v>100</v>
      </c>
      <c r="P36" s="1">
        <v>2</v>
      </c>
      <c r="Q36" s="21">
        <f t="shared" si="29"/>
        <v>100</v>
      </c>
      <c r="R36" s="1">
        <v>2</v>
      </c>
      <c r="S36" s="21">
        <f t="shared" si="30"/>
        <v>100</v>
      </c>
      <c r="T36" s="1">
        <v>5</v>
      </c>
      <c r="U36" s="1">
        <f t="shared" si="31"/>
        <v>100</v>
      </c>
      <c r="V36" s="1">
        <v>6</v>
      </c>
      <c r="W36" s="21">
        <f t="shared" si="32"/>
        <v>100</v>
      </c>
      <c r="X36" s="21">
        <v>9</v>
      </c>
      <c r="Y36" s="21">
        <f t="shared" si="33"/>
        <v>100</v>
      </c>
      <c r="Z36" s="21">
        <v>8</v>
      </c>
      <c r="AA36" s="21">
        <f t="shared" si="34"/>
        <v>100</v>
      </c>
      <c r="AB36" s="21">
        <v>9</v>
      </c>
      <c r="AC36" s="21">
        <f t="shared" si="35"/>
        <v>100</v>
      </c>
      <c r="AD36" s="21">
        <v>9</v>
      </c>
      <c r="AE36" s="21">
        <f t="shared" si="36"/>
        <v>100</v>
      </c>
      <c r="AF36" s="21">
        <v>2</v>
      </c>
      <c r="AG36" s="21">
        <f t="shared" si="37"/>
        <v>66.666666666666657</v>
      </c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6"/>
      <c r="AT36" s="21">
        <f t="shared" si="38"/>
        <v>97.777777777777771</v>
      </c>
      <c r="AU36" s="143"/>
      <c r="AV36" s="17"/>
      <c r="AW36" s="49"/>
      <c r="AX36" s="14"/>
    </row>
    <row r="37" spans="1:50" s="16" customFormat="1" ht="16.5" customHeight="1" x14ac:dyDescent="0.2">
      <c r="A37" s="50">
        <v>9</v>
      </c>
      <c r="B37" s="71">
        <v>18103038</v>
      </c>
      <c r="C37" s="69" t="s">
        <v>88</v>
      </c>
      <c r="D37" s="1">
        <v>3</v>
      </c>
      <c r="E37" s="21">
        <f t="shared" si="3"/>
        <v>100</v>
      </c>
      <c r="F37" s="1">
        <v>9</v>
      </c>
      <c r="G37" s="21">
        <f t="shared" si="24"/>
        <v>100</v>
      </c>
      <c r="H37" s="1">
        <v>9</v>
      </c>
      <c r="I37" s="21">
        <f t="shared" si="25"/>
        <v>100</v>
      </c>
      <c r="J37" s="1">
        <v>8</v>
      </c>
      <c r="K37" s="21">
        <f t="shared" si="26"/>
        <v>100</v>
      </c>
      <c r="L37" s="1">
        <v>6</v>
      </c>
      <c r="M37" s="21">
        <f t="shared" si="27"/>
        <v>85.714285714285708</v>
      </c>
      <c r="N37" s="1">
        <v>9</v>
      </c>
      <c r="O37" s="21">
        <f t="shared" si="28"/>
        <v>100</v>
      </c>
      <c r="P37" s="1">
        <v>2</v>
      </c>
      <c r="Q37" s="21">
        <f t="shared" si="29"/>
        <v>100</v>
      </c>
      <c r="R37" s="1">
        <v>2</v>
      </c>
      <c r="S37" s="21">
        <f t="shared" si="30"/>
        <v>100</v>
      </c>
      <c r="T37" s="1">
        <v>5</v>
      </c>
      <c r="U37" s="1">
        <f t="shared" si="31"/>
        <v>100</v>
      </c>
      <c r="V37" s="1">
        <v>3</v>
      </c>
      <c r="W37" s="21">
        <f t="shared" si="32"/>
        <v>50</v>
      </c>
      <c r="X37" s="21">
        <v>9</v>
      </c>
      <c r="Y37" s="21">
        <f t="shared" si="33"/>
        <v>100</v>
      </c>
      <c r="Z37" s="21">
        <v>5</v>
      </c>
      <c r="AA37" s="21">
        <f t="shared" si="34"/>
        <v>62.5</v>
      </c>
      <c r="AB37" s="21">
        <v>9</v>
      </c>
      <c r="AC37" s="21">
        <f t="shared" si="35"/>
        <v>100</v>
      </c>
      <c r="AD37" s="21">
        <v>6</v>
      </c>
      <c r="AE37" s="21">
        <f t="shared" si="36"/>
        <v>66.666666666666657</v>
      </c>
      <c r="AF37" s="21">
        <v>2</v>
      </c>
      <c r="AG37" s="21">
        <f t="shared" si="37"/>
        <v>66.666666666666657</v>
      </c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6"/>
      <c r="AT37" s="21">
        <f t="shared" si="38"/>
        <v>88.769841269841251</v>
      </c>
      <c r="AU37" s="143"/>
      <c r="AV37" s="17"/>
      <c r="AW37" s="49"/>
      <c r="AX37" s="14"/>
    </row>
    <row r="38" spans="1:50" s="16" customFormat="1" ht="16.5" customHeight="1" x14ac:dyDescent="0.2">
      <c r="A38" s="50">
        <v>10</v>
      </c>
      <c r="B38" s="71">
        <v>18101116</v>
      </c>
      <c r="C38" s="69" t="s">
        <v>89</v>
      </c>
      <c r="D38" s="1">
        <v>3</v>
      </c>
      <c r="E38" s="21">
        <f t="shared" si="3"/>
        <v>100</v>
      </c>
      <c r="F38" s="1">
        <v>9</v>
      </c>
      <c r="G38" s="21">
        <f t="shared" si="24"/>
        <v>100</v>
      </c>
      <c r="H38" s="1">
        <v>9</v>
      </c>
      <c r="I38" s="21">
        <f t="shared" si="25"/>
        <v>100</v>
      </c>
      <c r="J38" s="1">
        <v>8</v>
      </c>
      <c r="K38" s="21">
        <f t="shared" si="26"/>
        <v>100</v>
      </c>
      <c r="L38" s="1">
        <v>7</v>
      </c>
      <c r="M38" s="21">
        <f t="shared" si="27"/>
        <v>100</v>
      </c>
      <c r="N38" s="1">
        <v>9</v>
      </c>
      <c r="O38" s="21">
        <f t="shared" si="28"/>
        <v>100</v>
      </c>
      <c r="P38" s="1">
        <v>2</v>
      </c>
      <c r="Q38" s="21">
        <f t="shared" si="29"/>
        <v>100</v>
      </c>
      <c r="R38" s="1">
        <v>2</v>
      </c>
      <c r="S38" s="21">
        <f t="shared" si="30"/>
        <v>100</v>
      </c>
      <c r="T38" s="1">
        <v>5</v>
      </c>
      <c r="U38" s="1">
        <f t="shared" si="31"/>
        <v>100</v>
      </c>
      <c r="V38" s="1">
        <v>5</v>
      </c>
      <c r="W38" s="21">
        <f t="shared" si="32"/>
        <v>83.333333333333343</v>
      </c>
      <c r="X38" s="21">
        <v>9</v>
      </c>
      <c r="Y38" s="21">
        <f t="shared" si="33"/>
        <v>100</v>
      </c>
      <c r="Z38" s="21">
        <v>6</v>
      </c>
      <c r="AA38" s="21">
        <f t="shared" si="34"/>
        <v>75</v>
      </c>
      <c r="AB38" s="21">
        <v>9</v>
      </c>
      <c r="AC38" s="21">
        <f t="shared" si="35"/>
        <v>100</v>
      </c>
      <c r="AD38" s="21">
        <v>9</v>
      </c>
      <c r="AE38" s="21">
        <f t="shared" si="36"/>
        <v>100</v>
      </c>
      <c r="AF38" s="21">
        <v>2</v>
      </c>
      <c r="AG38" s="21">
        <f t="shared" si="37"/>
        <v>66.666666666666657</v>
      </c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6"/>
      <c r="AT38" s="21">
        <f t="shared" si="38"/>
        <v>95</v>
      </c>
      <c r="AU38" s="143"/>
      <c r="AV38" s="17"/>
      <c r="AW38" s="49"/>
      <c r="AX38" s="14"/>
    </row>
    <row r="39" spans="1:50" s="16" customFormat="1" ht="16.5" customHeight="1" x14ac:dyDescent="0.2">
      <c r="A39" s="50">
        <v>11</v>
      </c>
      <c r="B39" s="71">
        <v>18103041</v>
      </c>
      <c r="C39" s="69" t="s">
        <v>90</v>
      </c>
      <c r="D39" s="1">
        <v>3</v>
      </c>
      <c r="E39" s="21">
        <f t="shared" si="3"/>
        <v>100</v>
      </c>
      <c r="F39" s="1">
        <v>9</v>
      </c>
      <c r="G39" s="21">
        <f t="shared" si="24"/>
        <v>100</v>
      </c>
      <c r="H39" s="1">
        <v>9</v>
      </c>
      <c r="I39" s="21">
        <f t="shared" si="25"/>
        <v>100</v>
      </c>
      <c r="J39" s="1">
        <v>8</v>
      </c>
      <c r="K39" s="21">
        <f t="shared" si="26"/>
        <v>100</v>
      </c>
      <c r="L39" s="1">
        <v>7</v>
      </c>
      <c r="M39" s="21">
        <f t="shared" si="27"/>
        <v>100</v>
      </c>
      <c r="N39" s="1">
        <v>7</v>
      </c>
      <c r="O39" s="21">
        <f t="shared" si="28"/>
        <v>77.777777777777786</v>
      </c>
      <c r="P39" s="1">
        <v>2</v>
      </c>
      <c r="Q39" s="21">
        <f t="shared" si="29"/>
        <v>100</v>
      </c>
      <c r="R39" s="1">
        <v>2</v>
      </c>
      <c r="S39" s="21">
        <f t="shared" si="30"/>
        <v>100</v>
      </c>
      <c r="T39" s="1">
        <v>5</v>
      </c>
      <c r="U39" s="1">
        <f t="shared" si="31"/>
        <v>100</v>
      </c>
      <c r="V39" s="1">
        <v>6</v>
      </c>
      <c r="W39" s="21">
        <f t="shared" si="32"/>
        <v>100</v>
      </c>
      <c r="X39" s="21">
        <v>7</v>
      </c>
      <c r="Y39" s="21">
        <f t="shared" si="33"/>
        <v>77.777777777777786</v>
      </c>
      <c r="Z39" s="21">
        <v>5</v>
      </c>
      <c r="AA39" s="21">
        <f t="shared" si="34"/>
        <v>62.5</v>
      </c>
      <c r="AB39" s="21">
        <v>8</v>
      </c>
      <c r="AC39" s="21">
        <f t="shared" si="35"/>
        <v>88.888888888888886</v>
      </c>
      <c r="AD39" s="21">
        <v>5</v>
      </c>
      <c r="AE39" s="21">
        <f t="shared" si="36"/>
        <v>55.555555555555557</v>
      </c>
      <c r="AF39" s="21">
        <v>2</v>
      </c>
      <c r="AG39" s="21">
        <f t="shared" si="37"/>
        <v>66.666666666666657</v>
      </c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6"/>
      <c r="AT39" s="21">
        <f t="shared" si="38"/>
        <v>88.611111111111114</v>
      </c>
      <c r="AU39" s="143"/>
      <c r="AV39" s="17"/>
      <c r="AW39" s="49"/>
      <c r="AX39" s="14"/>
    </row>
    <row r="40" spans="1:50" s="16" customFormat="1" ht="16.5" customHeight="1" x14ac:dyDescent="0.2">
      <c r="A40" s="50">
        <v>12</v>
      </c>
      <c r="B40" s="71">
        <v>18101153</v>
      </c>
      <c r="C40" s="69" t="s">
        <v>91</v>
      </c>
      <c r="D40" s="1">
        <v>2</v>
      </c>
      <c r="E40" s="21">
        <f t="shared" si="3"/>
        <v>66.666666666666657</v>
      </c>
      <c r="F40" s="1">
        <v>9</v>
      </c>
      <c r="G40" s="21">
        <f t="shared" si="24"/>
        <v>100</v>
      </c>
      <c r="H40" s="1">
        <v>9</v>
      </c>
      <c r="I40" s="21">
        <f t="shared" si="25"/>
        <v>100</v>
      </c>
      <c r="J40" s="1">
        <v>8</v>
      </c>
      <c r="K40" s="21">
        <f t="shared" si="26"/>
        <v>100</v>
      </c>
      <c r="L40" s="1">
        <v>7</v>
      </c>
      <c r="M40" s="21">
        <f t="shared" si="27"/>
        <v>100</v>
      </c>
      <c r="N40" s="1">
        <v>9</v>
      </c>
      <c r="O40" s="21">
        <f t="shared" si="28"/>
        <v>100</v>
      </c>
      <c r="P40" s="1">
        <v>2</v>
      </c>
      <c r="Q40" s="21">
        <f t="shared" si="29"/>
        <v>100</v>
      </c>
      <c r="R40" s="1">
        <v>2</v>
      </c>
      <c r="S40" s="21">
        <f t="shared" si="30"/>
        <v>100</v>
      </c>
      <c r="T40" s="1">
        <v>5</v>
      </c>
      <c r="U40" s="1">
        <f t="shared" si="31"/>
        <v>100</v>
      </c>
      <c r="V40" s="1">
        <v>6</v>
      </c>
      <c r="W40" s="21">
        <f t="shared" si="32"/>
        <v>100</v>
      </c>
      <c r="X40" s="21">
        <v>9</v>
      </c>
      <c r="Y40" s="21">
        <f t="shared" si="33"/>
        <v>100</v>
      </c>
      <c r="Z40" s="21">
        <v>7</v>
      </c>
      <c r="AA40" s="21">
        <f t="shared" si="34"/>
        <v>87.5</v>
      </c>
      <c r="AB40" s="21">
        <v>9</v>
      </c>
      <c r="AC40" s="21">
        <f t="shared" si="35"/>
        <v>100</v>
      </c>
      <c r="AD40" s="21">
        <v>9</v>
      </c>
      <c r="AE40" s="21">
        <f t="shared" si="36"/>
        <v>100</v>
      </c>
      <c r="AF40" s="21">
        <v>3</v>
      </c>
      <c r="AG40" s="21">
        <f t="shared" si="37"/>
        <v>100</v>
      </c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6"/>
      <c r="AT40" s="21">
        <f t="shared" si="38"/>
        <v>96.944444444444443</v>
      </c>
      <c r="AU40" s="143"/>
      <c r="AV40" s="17"/>
      <c r="AW40" s="49"/>
      <c r="AX40" s="14"/>
    </row>
    <row r="41" spans="1:50" s="16" customFormat="1" ht="16.5" customHeight="1" x14ac:dyDescent="0.2">
      <c r="A41" s="50">
        <v>13</v>
      </c>
      <c r="B41" s="71">
        <v>18103049</v>
      </c>
      <c r="C41" s="19" t="s">
        <v>92</v>
      </c>
      <c r="D41" s="1">
        <v>3</v>
      </c>
      <c r="E41" s="21">
        <f t="shared" si="3"/>
        <v>100</v>
      </c>
      <c r="F41" s="1">
        <v>9</v>
      </c>
      <c r="G41" s="21">
        <f t="shared" si="24"/>
        <v>100</v>
      </c>
      <c r="H41" s="1">
        <v>9</v>
      </c>
      <c r="I41" s="21">
        <f t="shared" si="25"/>
        <v>100</v>
      </c>
      <c r="J41" s="1">
        <v>8</v>
      </c>
      <c r="K41" s="21">
        <f t="shared" si="26"/>
        <v>100</v>
      </c>
      <c r="L41" s="1">
        <v>7</v>
      </c>
      <c r="M41" s="21">
        <f t="shared" si="27"/>
        <v>100</v>
      </c>
      <c r="N41" s="1">
        <v>8</v>
      </c>
      <c r="O41" s="21">
        <f t="shared" si="28"/>
        <v>88.888888888888886</v>
      </c>
      <c r="P41" s="1">
        <v>2</v>
      </c>
      <c r="Q41" s="21">
        <f t="shared" si="29"/>
        <v>100</v>
      </c>
      <c r="R41" s="1">
        <v>2</v>
      </c>
      <c r="S41" s="21">
        <f t="shared" si="30"/>
        <v>100</v>
      </c>
      <c r="T41" s="1">
        <v>5</v>
      </c>
      <c r="U41" s="1">
        <f t="shared" si="31"/>
        <v>100</v>
      </c>
      <c r="V41" s="1">
        <v>6</v>
      </c>
      <c r="W41" s="21">
        <f t="shared" si="32"/>
        <v>100</v>
      </c>
      <c r="X41" s="21">
        <v>8</v>
      </c>
      <c r="Y41" s="21">
        <f t="shared" si="33"/>
        <v>88.888888888888886</v>
      </c>
      <c r="Z41" s="21">
        <v>8</v>
      </c>
      <c r="AA41" s="21">
        <f t="shared" si="34"/>
        <v>100</v>
      </c>
      <c r="AB41" s="21">
        <v>9</v>
      </c>
      <c r="AC41" s="21">
        <f t="shared" si="35"/>
        <v>100</v>
      </c>
      <c r="AD41" s="21">
        <v>8</v>
      </c>
      <c r="AE41" s="21">
        <f t="shared" si="36"/>
        <v>88.888888888888886</v>
      </c>
      <c r="AF41" s="21">
        <v>3</v>
      </c>
      <c r="AG41" s="21">
        <f t="shared" si="37"/>
        <v>100</v>
      </c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6"/>
      <c r="AT41" s="21">
        <f t="shared" si="38"/>
        <v>97.777777777777786</v>
      </c>
      <c r="AU41" s="143"/>
      <c r="AV41" s="17"/>
      <c r="AW41" s="49"/>
      <c r="AX41" s="14"/>
    </row>
    <row r="42" spans="1:50" s="16" customFormat="1" ht="16.5" customHeight="1" x14ac:dyDescent="0.2">
      <c r="A42" s="50">
        <v>14</v>
      </c>
      <c r="B42" s="71">
        <v>18104006</v>
      </c>
      <c r="C42" s="69" t="s">
        <v>93</v>
      </c>
      <c r="D42" s="1">
        <v>2</v>
      </c>
      <c r="E42" s="21">
        <f t="shared" si="3"/>
        <v>66.666666666666657</v>
      </c>
      <c r="F42" s="1">
        <v>5</v>
      </c>
      <c r="G42" s="21">
        <f t="shared" si="24"/>
        <v>55.555555555555557</v>
      </c>
      <c r="H42" s="1">
        <v>8</v>
      </c>
      <c r="I42" s="21">
        <f t="shared" si="25"/>
        <v>88.888888888888886</v>
      </c>
      <c r="J42" s="1">
        <v>7</v>
      </c>
      <c r="K42" s="21">
        <f t="shared" si="26"/>
        <v>87.5</v>
      </c>
      <c r="L42" s="1">
        <v>4</v>
      </c>
      <c r="M42" s="21">
        <f>L42/6*100</f>
        <v>66.666666666666657</v>
      </c>
      <c r="N42" s="1">
        <v>5</v>
      </c>
      <c r="O42" s="21">
        <f t="shared" si="28"/>
        <v>55.555555555555557</v>
      </c>
      <c r="P42" s="1">
        <v>2</v>
      </c>
      <c r="Q42" s="21">
        <f t="shared" si="29"/>
        <v>100</v>
      </c>
      <c r="R42" s="1">
        <v>2</v>
      </c>
      <c r="S42" s="21">
        <f t="shared" si="30"/>
        <v>100</v>
      </c>
      <c r="T42" s="1">
        <v>3</v>
      </c>
      <c r="U42" s="1">
        <f t="shared" si="31"/>
        <v>60</v>
      </c>
      <c r="V42" s="1">
        <v>1</v>
      </c>
      <c r="W42" s="21">
        <f>V42/2*100</f>
        <v>50</v>
      </c>
      <c r="X42" s="21">
        <v>1</v>
      </c>
      <c r="Y42" s="21">
        <f>X42/(9-8)*100</f>
        <v>100</v>
      </c>
      <c r="Z42" s="21">
        <v>2</v>
      </c>
      <c r="AA42" s="21">
        <f t="shared" si="34"/>
        <v>25</v>
      </c>
      <c r="AB42" s="21">
        <v>5</v>
      </c>
      <c r="AC42" s="21">
        <f t="shared" si="35"/>
        <v>55.555555555555557</v>
      </c>
      <c r="AD42" s="21">
        <v>5</v>
      </c>
      <c r="AE42" s="21">
        <f t="shared" si="36"/>
        <v>55.555555555555557</v>
      </c>
      <c r="AF42" s="21">
        <v>2</v>
      </c>
      <c r="AG42" s="21">
        <f t="shared" si="37"/>
        <v>66.666666666666657</v>
      </c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6"/>
      <c r="AT42" s="21">
        <f t="shared" si="38"/>
        <v>68.907407407407405</v>
      </c>
      <c r="AU42" s="143"/>
      <c r="AV42" s="17"/>
      <c r="AW42" s="49"/>
      <c r="AX42" s="14"/>
    </row>
    <row r="43" spans="1:50" s="16" customFormat="1" ht="16.5" customHeight="1" x14ac:dyDescent="0.2">
      <c r="A43" s="50">
        <v>15</v>
      </c>
      <c r="B43" s="71">
        <v>18108011</v>
      </c>
      <c r="C43" s="19" t="s">
        <v>94</v>
      </c>
      <c r="D43" s="1">
        <v>2</v>
      </c>
      <c r="E43" s="21">
        <f t="shared" si="3"/>
        <v>66.666666666666657</v>
      </c>
      <c r="F43" s="1">
        <v>6</v>
      </c>
      <c r="G43" s="21">
        <f t="shared" si="24"/>
        <v>66.666666666666657</v>
      </c>
      <c r="H43" s="1">
        <v>8</v>
      </c>
      <c r="I43" s="21">
        <f t="shared" si="25"/>
        <v>88.888888888888886</v>
      </c>
      <c r="J43" s="1">
        <v>7</v>
      </c>
      <c r="K43" s="21">
        <f t="shared" si="26"/>
        <v>87.5</v>
      </c>
      <c r="L43" s="1">
        <v>5</v>
      </c>
      <c r="M43" s="21">
        <f t="shared" si="27"/>
        <v>71.428571428571431</v>
      </c>
      <c r="N43" s="1">
        <v>5</v>
      </c>
      <c r="O43" s="21">
        <f t="shared" si="28"/>
        <v>55.555555555555557</v>
      </c>
      <c r="P43" s="1">
        <v>2</v>
      </c>
      <c r="Q43" s="21">
        <f t="shared" si="29"/>
        <v>100</v>
      </c>
      <c r="R43" s="1">
        <v>2</v>
      </c>
      <c r="S43" s="21">
        <f t="shared" si="30"/>
        <v>100</v>
      </c>
      <c r="T43" s="1">
        <v>3</v>
      </c>
      <c r="U43" s="1">
        <f t="shared" si="31"/>
        <v>60</v>
      </c>
      <c r="V43" s="1">
        <v>6</v>
      </c>
      <c r="W43" s="21">
        <f t="shared" si="32"/>
        <v>100</v>
      </c>
      <c r="X43" s="21">
        <v>5</v>
      </c>
      <c r="Y43" s="21">
        <f t="shared" si="33"/>
        <v>55.555555555555557</v>
      </c>
      <c r="Z43" s="21">
        <v>2</v>
      </c>
      <c r="AA43" s="21">
        <f t="shared" si="34"/>
        <v>25</v>
      </c>
      <c r="AB43" s="21">
        <v>6</v>
      </c>
      <c r="AC43" s="21">
        <f t="shared" si="35"/>
        <v>66.666666666666657</v>
      </c>
      <c r="AD43" s="21">
        <v>6</v>
      </c>
      <c r="AE43" s="21">
        <f t="shared" si="36"/>
        <v>66.666666666666657</v>
      </c>
      <c r="AF43" s="21">
        <v>2</v>
      </c>
      <c r="AG43" s="21">
        <f t="shared" si="37"/>
        <v>66.666666666666657</v>
      </c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6"/>
      <c r="AT43" s="21">
        <f t="shared" si="38"/>
        <v>71.817460317460302</v>
      </c>
      <c r="AU43" s="143"/>
      <c r="AV43" s="17"/>
      <c r="AW43" s="49"/>
      <c r="AX43" s="14"/>
    </row>
    <row r="44" spans="1:50" s="16" customFormat="1" ht="16.5" customHeight="1" x14ac:dyDescent="0.2">
      <c r="A44" s="50">
        <v>16</v>
      </c>
      <c r="B44" s="71">
        <v>18108001</v>
      </c>
      <c r="C44" s="20" t="s">
        <v>95</v>
      </c>
      <c r="D44" s="1">
        <v>3</v>
      </c>
      <c r="E44" s="21">
        <f t="shared" si="3"/>
        <v>100</v>
      </c>
      <c r="F44" s="1">
        <v>9</v>
      </c>
      <c r="G44" s="21">
        <f t="shared" si="24"/>
        <v>100</v>
      </c>
      <c r="H44" s="1">
        <v>9</v>
      </c>
      <c r="I44" s="21">
        <f t="shared" si="25"/>
        <v>100</v>
      </c>
      <c r="J44" s="1">
        <v>8</v>
      </c>
      <c r="K44" s="21">
        <f t="shared" si="26"/>
        <v>100</v>
      </c>
      <c r="L44" s="1">
        <v>7</v>
      </c>
      <c r="M44" s="21">
        <f t="shared" si="27"/>
        <v>100</v>
      </c>
      <c r="N44" s="1">
        <v>9</v>
      </c>
      <c r="O44" s="21">
        <f t="shared" si="28"/>
        <v>100</v>
      </c>
      <c r="P44" s="1">
        <v>2</v>
      </c>
      <c r="Q44" s="21">
        <f t="shared" si="29"/>
        <v>100</v>
      </c>
      <c r="R44" s="1">
        <v>2</v>
      </c>
      <c r="S44" s="21">
        <f t="shared" si="30"/>
        <v>100</v>
      </c>
      <c r="T44" s="1">
        <v>5</v>
      </c>
      <c r="U44" s="1">
        <f t="shared" si="31"/>
        <v>100</v>
      </c>
      <c r="V44" s="1">
        <v>6</v>
      </c>
      <c r="W44" s="21">
        <f t="shared" si="32"/>
        <v>100</v>
      </c>
      <c r="X44" s="21">
        <v>9</v>
      </c>
      <c r="Y44" s="21">
        <f t="shared" si="33"/>
        <v>100</v>
      </c>
      <c r="Z44" s="21">
        <v>8</v>
      </c>
      <c r="AA44" s="21">
        <f t="shared" si="34"/>
        <v>100</v>
      </c>
      <c r="AB44" s="21">
        <v>9</v>
      </c>
      <c r="AC44" s="21">
        <f t="shared" si="35"/>
        <v>100</v>
      </c>
      <c r="AD44" s="21">
        <v>9</v>
      </c>
      <c r="AE44" s="21">
        <f t="shared" si="36"/>
        <v>100</v>
      </c>
      <c r="AF44" s="21">
        <v>2</v>
      </c>
      <c r="AG44" s="21">
        <f t="shared" si="37"/>
        <v>66.666666666666657</v>
      </c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6"/>
      <c r="AT44" s="21">
        <f t="shared" si="38"/>
        <v>97.777777777777771</v>
      </c>
      <c r="AU44" s="143"/>
      <c r="AV44" s="17"/>
      <c r="AW44" s="49"/>
      <c r="AX44" s="14"/>
    </row>
    <row r="45" spans="1:50" s="16" customFormat="1" ht="16.5" customHeight="1" x14ac:dyDescent="0.2">
      <c r="A45" s="50">
        <v>17</v>
      </c>
      <c r="B45" s="71">
        <v>18102047</v>
      </c>
      <c r="C45" s="69" t="s">
        <v>96</v>
      </c>
      <c r="D45" s="1">
        <v>3</v>
      </c>
      <c r="E45" s="21">
        <f t="shared" si="3"/>
        <v>100</v>
      </c>
      <c r="F45" s="1">
        <v>9</v>
      </c>
      <c r="G45" s="21">
        <f t="shared" si="24"/>
        <v>100</v>
      </c>
      <c r="H45" s="1">
        <v>9</v>
      </c>
      <c r="I45" s="21">
        <f t="shared" si="25"/>
        <v>100</v>
      </c>
      <c r="J45" s="1">
        <v>8</v>
      </c>
      <c r="K45" s="21">
        <f t="shared" si="26"/>
        <v>100</v>
      </c>
      <c r="L45" s="1">
        <v>7</v>
      </c>
      <c r="M45" s="21">
        <f t="shared" si="27"/>
        <v>100</v>
      </c>
      <c r="N45" s="1">
        <v>9</v>
      </c>
      <c r="O45" s="21">
        <f t="shared" si="28"/>
        <v>100</v>
      </c>
      <c r="P45" s="1">
        <v>2</v>
      </c>
      <c r="Q45" s="21">
        <f t="shared" si="29"/>
        <v>100</v>
      </c>
      <c r="R45" s="1">
        <v>2</v>
      </c>
      <c r="S45" s="21">
        <f t="shared" si="30"/>
        <v>100</v>
      </c>
      <c r="T45" s="1">
        <v>5</v>
      </c>
      <c r="U45" s="1">
        <f t="shared" si="31"/>
        <v>100</v>
      </c>
      <c r="V45" s="1">
        <v>6</v>
      </c>
      <c r="W45" s="21">
        <f t="shared" si="32"/>
        <v>100</v>
      </c>
      <c r="X45" s="21">
        <v>8</v>
      </c>
      <c r="Y45" s="21">
        <f t="shared" si="33"/>
        <v>88.888888888888886</v>
      </c>
      <c r="Z45" s="21">
        <v>8</v>
      </c>
      <c r="AA45" s="21">
        <f t="shared" si="34"/>
        <v>100</v>
      </c>
      <c r="AB45" s="21">
        <v>9</v>
      </c>
      <c r="AC45" s="21">
        <f t="shared" si="35"/>
        <v>100</v>
      </c>
      <c r="AD45" s="21">
        <v>9</v>
      </c>
      <c r="AE45" s="21">
        <f t="shared" si="36"/>
        <v>100</v>
      </c>
      <c r="AF45" s="21">
        <v>2</v>
      </c>
      <c r="AG45" s="21">
        <f t="shared" si="37"/>
        <v>66.666666666666657</v>
      </c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6"/>
      <c r="AT45" s="21">
        <f t="shared" si="38"/>
        <v>97.037037037037038</v>
      </c>
      <c r="AU45" s="143"/>
      <c r="AV45" s="17"/>
      <c r="AW45" s="49"/>
      <c r="AX45" s="14"/>
    </row>
    <row r="46" spans="1:50" s="16" customFormat="1" ht="16.5" customHeight="1" x14ac:dyDescent="0.2">
      <c r="A46" s="50">
        <v>18</v>
      </c>
      <c r="B46" s="71">
        <v>18101169</v>
      </c>
      <c r="C46" s="69" t="s">
        <v>97</v>
      </c>
      <c r="D46" s="1">
        <v>3</v>
      </c>
      <c r="E46" s="21">
        <f t="shared" si="3"/>
        <v>100</v>
      </c>
      <c r="F46" s="1">
        <v>9</v>
      </c>
      <c r="G46" s="21">
        <f t="shared" si="24"/>
        <v>100</v>
      </c>
      <c r="H46" s="1">
        <v>9</v>
      </c>
      <c r="I46" s="21">
        <f t="shared" si="25"/>
        <v>100</v>
      </c>
      <c r="J46" s="1">
        <v>8</v>
      </c>
      <c r="K46" s="21">
        <f t="shared" si="26"/>
        <v>100</v>
      </c>
      <c r="L46" s="1">
        <v>7</v>
      </c>
      <c r="M46" s="21">
        <f t="shared" si="27"/>
        <v>100</v>
      </c>
      <c r="N46" s="1">
        <v>9</v>
      </c>
      <c r="O46" s="21">
        <f t="shared" si="28"/>
        <v>100</v>
      </c>
      <c r="P46" s="1">
        <v>2</v>
      </c>
      <c r="Q46" s="21">
        <f t="shared" si="29"/>
        <v>100</v>
      </c>
      <c r="R46" s="1">
        <v>2</v>
      </c>
      <c r="S46" s="21">
        <f t="shared" si="30"/>
        <v>100</v>
      </c>
      <c r="T46" s="1">
        <v>5</v>
      </c>
      <c r="U46" s="1">
        <f t="shared" si="31"/>
        <v>100</v>
      </c>
      <c r="V46" s="1">
        <v>5</v>
      </c>
      <c r="W46" s="21">
        <f t="shared" si="32"/>
        <v>83.333333333333343</v>
      </c>
      <c r="X46" s="21">
        <v>7</v>
      </c>
      <c r="Y46" s="21">
        <f t="shared" si="33"/>
        <v>77.777777777777786</v>
      </c>
      <c r="Z46" s="21">
        <v>7</v>
      </c>
      <c r="AA46" s="21">
        <f t="shared" si="34"/>
        <v>87.5</v>
      </c>
      <c r="AB46" s="21">
        <v>8</v>
      </c>
      <c r="AC46" s="21">
        <f t="shared" si="35"/>
        <v>88.888888888888886</v>
      </c>
      <c r="AD46" s="21">
        <v>8</v>
      </c>
      <c r="AE46" s="21">
        <f t="shared" si="36"/>
        <v>88.888888888888886</v>
      </c>
      <c r="AF46" s="21">
        <v>2</v>
      </c>
      <c r="AG46" s="21">
        <f t="shared" si="37"/>
        <v>66.666666666666657</v>
      </c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6"/>
      <c r="AT46" s="21">
        <f t="shared" si="38"/>
        <v>92.870370370370381</v>
      </c>
      <c r="AU46" s="143"/>
      <c r="AV46" s="17"/>
      <c r="AW46" s="49"/>
      <c r="AX46" s="14"/>
    </row>
    <row r="47" spans="1:50" s="16" customFormat="1" ht="16.5" customHeight="1" x14ac:dyDescent="0.2">
      <c r="A47" s="50">
        <v>19</v>
      </c>
      <c r="B47" s="71">
        <v>18101081</v>
      </c>
      <c r="C47" s="69" t="s">
        <v>98</v>
      </c>
      <c r="D47" s="1">
        <v>3</v>
      </c>
      <c r="E47" s="21">
        <f t="shared" si="3"/>
        <v>100</v>
      </c>
      <c r="F47" s="1">
        <v>8</v>
      </c>
      <c r="G47" s="21">
        <f t="shared" si="24"/>
        <v>88.888888888888886</v>
      </c>
      <c r="H47" s="1">
        <v>9</v>
      </c>
      <c r="I47" s="21">
        <f t="shared" si="25"/>
        <v>100</v>
      </c>
      <c r="J47" s="1">
        <v>8</v>
      </c>
      <c r="K47" s="21">
        <f t="shared" si="26"/>
        <v>100</v>
      </c>
      <c r="L47" s="1">
        <v>7</v>
      </c>
      <c r="M47" s="21">
        <f t="shared" si="27"/>
        <v>100</v>
      </c>
      <c r="N47" s="1">
        <v>8</v>
      </c>
      <c r="O47" s="21">
        <f t="shared" si="28"/>
        <v>88.888888888888886</v>
      </c>
      <c r="P47" s="1">
        <v>2</v>
      </c>
      <c r="Q47" s="21">
        <f t="shared" si="29"/>
        <v>100</v>
      </c>
      <c r="R47" s="1">
        <v>2</v>
      </c>
      <c r="S47" s="21">
        <f t="shared" si="30"/>
        <v>100</v>
      </c>
      <c r="T47" s="1">
        <v>5</v>
      </c>
      <c r="U47" s="1">
        <f t="shared" si="31"/>
        <v>100</v>
      </c>
      <c r="V47" s="1">
        <v>6</v>
      </c>
      <c r="W47" s="21">
        <f t="shared" si="32"/>
        <v>100</v>
      </c>
      <c r="X47" s="21">
        <v>9</v>
      </c>
      <c r="Y47" s="21">
        <f t="shared" si="33"/>
        <v>100</v>
      </c>
      <c r="Z47" s="21">
        <v>7</v>
      </c>
      <c r="AA47" s="21">
        <f t="shared" si="34"/>
        <v>87.5</v>
      </c>
      <c r="AB47" s="21">
        <v>6</v>
      </c>
      <c r="AC47" s="21">
        <f t="shared" si="35"/>
        <v>66.666666666666657</v>
      </c>
      <c r="AD47" s="21">
        <v>6</v>
      </c>
      <c r="AE47" s="21">
        <f t="shared" si="36"/>
        <v>66.666666666666657</v>
      </c>
      <c r="AF47" s="21">
        <v>2</v>
      </c>
      <c r="AG47" s="21">
        <f t="shared" si="37"/>
        <v>66.666666666666657</v>
      </c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6"/>
      <c r="AT47" s="21">
        <f t="shared" si="38"/>
        <v>91.018518518518505</v>
      </c>
      <c r="AU47" s="143"/>
      <c r="AV47" s="17"/>
      <c r="AW47" s="49"/>
      <c r="AX47" s="14"/>
    </row>
    <row r="48" spans="1:50" s="16" customFormat="1" ht="16.5" customHeight="1" x14ac:dyDescent="0.2">
      <c r="A48" s="99">
        <v>20</v>
      </c>
      <c r="B48" s="100">
        <v>18101150</v>
      </c>
      <c r="C48" s="101" t="s">
        <v>99</v>
      </c>
      <c r="D48" s="102">
        <v>2</v>
      </c>
      <c r="E48" s="103">
        <f t="shared" si="3"/>
        <v>66.666666666666657</v>
      </c>
      <c r="F48" s="102">
        <v>6</v>
      </c>
      <c r="G48" s="103">
        <f t="shared" si="24"/>
        <v>66.666666666666657</v>
      </c>
      <c r="H48" s="102">
        <v>5</v>
      </c>
      <c r="I48" s="103">
        <f>H48/6*100</f>
        <v>83.333333333333343</v>
      </c>
      <c r="J48" s="102">
        <v>5</v>
      </c>
      <c r="K48" s="103">
        <f>J48/6*100</f>
        <v>83.333333333333343</v>
      </c>
      <c r="L48" s="102">
        <v>3</v>
      </c>
      <c r="M48" s="103">
        <f t="shared" si="27"/>
        <v>42.857142857142854</v>
      </c>
      <c r="N48" s="102"/>
      <c r="O48" s="103"/>
      <c r="P48" s="102"/>
      <c r="Q48" s="103"/>
      <c r="R48" s="104"/>
      <c r="S48" s="104"/>
      <c r="T48" s="102"/>
      <c r="U48" s="102"/>
      <c r="V48" s="102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53"/>
      <c r="AT48" s="103"/>
      <c r="AU48" s="143"/>
      <c r="AV48" s="17"/>
      <c r="AW48" s="49"/>
      <c r="AX48" s="14"/>
    </row>
    <row r="49" spans="1:50" s="16" customFormat="1" ht="16.5" customHeight="1" x14ac:dyDescent="0.2">
      <c r="A49" s="54"/>
      <c r="B49" s="74"/>
      <c r="C49" s="14"/>
      <c r="D49" s="15"/>
      <c r="E49" s="25"/>
      <c r="F49" s="15"/>
      <c r="G49" s="25"/>
      <c r="H49" s="15"/>
      <c r="I49" s="25"/>
      <c r="J49" s="15"/>
      <c r="K49" s="25"/>
      <c r="L49" s="15"/>
      <c r="M49" s="25"/>
      <c r="N49" s="15"/>
      <c r="O49" s="25"/>
      <c r="P49" s="15"/>
      <c r="Q49" s="25"/>
      <c r="T49" s="15"/>
      <c r="U49" s="15"/>
      <c r="V49" s="1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143"/>
      <c r="AV49" s="17"/>
      <c r="AW49" s="49"/>
      <c r="AX49" s="14"/>
    </row>
    <row r="50" spans="1:50" s="16" customFormat="1" ht="16.5" customHeight="1" x14ac:dyDescent="0.2">
      <c r="A50" s="54"/>
      <c r="B50" s="74"/>
      <c r="C50" s="14"/>
      <c r="D50" s="15"/>
      <c r="E50" s="25"/>
      <c r="F50" s="15"/>
      <c r="G50" s="25"/>
      <c r="H50" s="15"/>
      <c r="I50" s="25"/>
      <c r="J50" s="15"/>
      <c r="K50" s="25"/>
      <c r="L50" s="15"/>
      <c r="M50" s="25"/>
      <c r="N50" s="15"/>
      <c r="O50" s="25"/>
      <c r="P50" s="15"/>
      <c r="Q50" s="25"/>
      <c r="T50" s="15"/>
      <c r="U50" s="15"/>
      <c r="V50" s="1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143"/>
      <c r="AV50" s="17"/>
      <c r="AW50" s="49"/>
      <c r="AX50" s="14"/>
    </row>
    <row r="51" spans="1:50" s="16" customFormat="1" ht="16.5" customHeight="1" x14ac:dyDescent="0.2">
      <c r="A51" s="54"/>
      <c r="B51" s="54"/>
      <c r="C51" s="55"/>
      <c r="D51" s="76"/>
      <c r="E51" s="85"/>
      <c r="F51" s="76"/>
      <c r="G51" s="85"/>
      <c r="H51" s="76"/>
      <c r="I51" s="85"/>
      <c r="J51" s="76"/>
      <c r="K51" s="85"/>
      <c r="L51" s="76"/>
      <c r="M51" s="85"/>
      <c r="N51" s="76"/>
      <c r="O51" s="85"/>
      <c r="P51" s="76"/>
      <c r="Q51" s="85"/>
      <c r="R51" s="55"/>
      <c r="S51" s="55"/>
      <c r="T51" s="76"/>
      <c r="U51" s="76"/>
      <c r="V51" s="76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85"/>
      <c r="AS51" s="85"/>
      <c r="AT51" s="85"/>
      <c r="AU51" s="87"/>
      <c r="AV51" s="17"/>
      <c r="AW51" s="49"/>
      <c r="AX51" s="14"/>
    </row>
    <row r="52" spans="1:50" s="16" customFormat="1" ht="16.5" customHeight="1" x14ac:dyDescent="0.2">
      <c r="A52" s="50">
        <v>1</v>
      </c>
      <c r="B52" s="71">
        <v>18104003</v>
      </c>
      <c r="C52" s="19" t="s">
        <v>100</v>
      </c>
      <c r="D52" s="1">
        <v>4</v>
      </c>
      <c r="E52" s="21">
        <f>D52/4*100</f>
        <v>100</v>
      </c>
      <c r="F52" s="1">
        <v>8</v>
      </c>
      <c r="G52" s="21">
        <f t="shared" ref="G52:G72" si="39">F52/9*100</f>
        <v>88.888888888888886</v>
      </c>
      <c r="H52" s="1">
        <v>9</v>
      </c>
      <c r="I52" s="21">
        <f t="shared" ref="I52:I72" si="40">H52/9*100</f>
        <v>100</v>
      </c>
      <c r="J52" s="1">
        <v>6</v>
      </c>
      <c r="K52" s="21">
        <f t="shared" ref="K52:K72" si="41">J52/8*100</f>
        <v>75</v>
      </c>
      <c r="L52" s="1">
        <v>4</v>
      </c>
      <c r="M52" s="21">
        <f t="shared" ref="M52:M70" si="42">L52/7*100</f>
        <v>57.142857142857139</v>
      </c>
      <c r="N52" s="1">
        <v>7</v>
      </c>
      <c r="O52" s="21">
        <f t="shared" ref="O52:O70" si="43">N52/9*100</f>
        <v>77.777777777777786</v>
      </c>
      <c r="P52" s="1">
        <v>2</v>
      </c>
      <c r="Q52" s="21">
        <f t="shared" ref="Q52:Q70" si="44">P52/2*100</f>
        <v>100</v>
      </c>
      <c r="R52" s="1">
        <v>2</v>
      </c>
      <c r="S52" s="21">
        <f t="shared" ref="S52:S70" si="45">R52/2*100</f>
        <v>100</v>
      </c>
      <c r="T52" s="1">
        <v>3</v>
      </c>
      <c r="U52" s="1">
        <f>T52/4*100</f>
        <v>75</v>
      </c>
      <c r="V52" s="1">
        <v>4</v>
      </c>
      <c r="W52" s="21">
        <f t="shared" ref="W52:W70" si="46">V52/6*100</f>
        <v>66.666666666666657</v>
      </c>
      <c r="X52" s="21">
        <v>8</v>
      </c>
      <c r="Y52" s="21">
        <f t="shared" ref="Y52:Y70" si="47">X52/9*100</f>
        <v>88.888888888888886</v>
      </c>
      <c r="Z52" s="21">
        <v>9</v>
      </c>
      <c r="AA52" s="21">
        <f t="shared" ref="AA52:AA70" si="48">Z52/9*100</f>
        <v>100</v>
      </c>
      <c r="AB52" s="21">
        <v>9</v>
      </c>
      <c r="AC52" s="21">
        <f t="shared" ref="AC52:AC70" si="49">AB52/9*100</f>
        <v>100</v>
      </c>
      <c r="AD52" s="21">
        <v>4</v>
      </c>
      <c r="AE52" s="21">
        <f>AD52/7*100</f>
        <v>57.142857142857139</v>
      </c>
      <c r="AF52" s="21">
        <v>2</v>
      </c>
      <c r="AG52" s="21">
        <f>AF52/3*100</f>
        <v>66.666666666666657</v>
      </c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6"/>
      <c r="AT52" s="21">
        <f t="shared" ref="AT52:AT72" si="50">AVERAGE(Q52,S52,U52,W52,Y52,AA52,AC52,AE52,AG52,AI52,AK52,AM52,AO52,AQ52,AS52,O52,M52,K52,I52,G52,E52)</f>
        <v>83.544973544973544</v>
      </c>
      <c r="AU52" s="145" t="s">
        <v>101</v>
      </c>
      <c r="AV52" s="17"/>
      <c r="AW52" s="49"/>
      <c r="AX52" s="14"/>
    </row>
    <row r="53" spans="1:50" s="16" customFormat="1" ht="16.5" customHeight="1" x14ac:dyDescent="0.2">
      <c r="A53" s="50">
        <v>2</v>
      </c>
      <c r="B53" s="71">
        <v>18101018</v>
      </c>
      <c r="C53" s="69" t="s">
        <v>102</v>
      </c>
      <c r="D53" s="1">
        <v>2</v>
      </c>
      <c r="E53" s="21">
        <f t="shared" ref="E53:E72" si="51">D53/4*100</f>
        <v>50</v>
      </c>
      <c r="F53" s="1">
        <v>2</v>
      </c>
      <c r="G53" s="21">
        <f t="shared" si="39"/>
        <v>22.222222222222221</v>
      </c>
      <c r="H53" s="1">
        <v>5</v>
      </c>
      <c r="I53" s="21">
        <f t="shared" si="40"/>
        <v>55.555555555555557</v>
      </c>
      <c r="J53" s="1">
        <v>3</v>
      </c>
      <c r="K53" s="21">
        <f t="shared" si="41"/>
        <v>37.5</v>
      </c>
      <c r="L53" s="1">
        <v>1</v>
      </c>
      <c r="M53" s="21">
        <f t="shared" si="42"/>
        <v>14.285714285714285</v>
      </c>
      <c r="N53" s="1">
        <v>3</v>
      </c>
      <c r="O53" s="21">
        <f t="shared" si="43"/>
        <v>33.333333333333329</v>
      </c>
      <c r="P53" s="1">
        <v>2</v>
      </c>
      <c r="Q53" s="21">
        <f t="shared" si="44"/>
        <v>100</v>
      </c>
      <c r="R53" s="1">
        <v>2</v>
      </c>
      <c r="S53" s="21">
        <f t="shared" si="45"/>
        <v>100</v>
      </c>
      <c r="T53" s="1">
        <v>2</v>
      </c>
      <c r="U53" s="1">
        <f t="shared" ref="U53:U70" si="52">T53/4*100</f>
        <v>50</v>
      </c>
      <c r="V53" s="1">
        <v>4</v>
      </c>
      <c r="W53" s="21">
        <f t="shared" si="46"/>
        <v>66.666666666666657</v>
      </c>
      <c r="X53" s="21">
        <v>8</v>
      </c>
      <c r="Y53" s="21">
        <f t="shared" si="47"/>
        <v>88.888888888888886</v>
      </c>
      <c r="Z53" s="21">
        <v>9</v>
      </c>
      <c r="AA53" s="21">
        <f t="shared" si="48"/>
        <v>100</v>
      </c>
      <c r="AB53" s="21">
        <v>9</v>
      </c>
      <c r="AC53" s="21">
        <f t="shared" si="49"/>
        <v>100</v>
      </c>
      <c r="AD53" s="21">
        <v>2</v>
      </c>
      <c r="AE53" s="21">
        <f t="shared" ref="AE53:AE70" si="53">AD53/7*100</f>
        <v>28.571428571428569</v>
      </c>
      <c r="AF53" s="21">
        <v>2</v>
      </c>
      <c r="AG53" s="21">
        <f t="shared" ref="AG53:AG70" si="54">AF53/3*100</f>
        <v>66.666666666666657</v>
      </c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6"/>
      <c r="AT53" s="21">
        <f t="shared" si="50"/>
        <v>60.912698412698411</v>
      </c>
      <c r="AU53" s="143"/>
      <c r="AV53" s="17"/>
      <c r="AW53" s="49"/>
      <c r="AX53" s="14"/>
    </row>
    <row r="54" spans="1:50" s="16" customFormat="1" ht="16.5" customHeight="1" x14ac:dyDescent="0.2">
      <c r="A54" s="50">
        <v>3</v>
      </c>
      <c r="B54" s="71">
        <v>18101047</v>
      </c>
      <c r="C54" s="69" t="s">
        <v>103</v>
      </c>
      <c r="D54" s="1">
        <v>4</v>
      </c>
      <c r="E54" s="21">
        <f t="shared" si="51"/>
        <v>100</v>
      </c>
      <c r="F54" s="1">
        <v>9</v>
      </c>
      <c r="G54" s="21">
        <f t="shared" si="39"/>
        <v>100</v>
      </c>
      <c r="H54" s="1">
        <v>9</v>
      </c>
      <c r="I54" s="21">
        <f t="shared" si="40"/>
        <v>100</v>
      </c>
      <c r="J54" s="1">
        <v>8</v>
      </c>
      <c r="K54" s="21">
        <f t="shared" si="41"/>
        <v>100</v>
      </c>
      <c r="L54" s="1">
        <v>7</v>
      </c>
      <c r="M54" s="21">
        <f t="shared" si="42"/>
        <v>100</v>
      </c>
      <c r="N54" s="1">
        <v>8</v>
      </c>
      <c r="O54" s="21">
        <f t="shared" si="43"/>
        <v>88.888888888888886</v>
      </c>
      <c r="P54" s="1">
        <v>2</v>
      </c>
      <c r="Q54" s="21">
        <f t="shared" si="44"/>
        <v>100</v>
      </c>
      <c r="R54" s="1">
        <v>2</v>
      </c>
      <c r="S54" s="21">
        <f t="shared" si="45"/>
        <v>100</v>
      </c>
      <c r="T54" s="1">
        <v>3</v>
      </c>
      <c r="U54" s="1">
        <f t="shared" si="52"/>
        <v>75</v>
      </c>
      <c r="V54" s="1">
        <v>4</v>
      </c>
      <c r="W54" s="21">
        <f t="shared" si="46"/>
        <v>66.666666666666657</v>
      </c>
      <c r="X54" s="21">
        <v>9</v>
      </c>
      <c r="Y54" s="21">
        <f t="shared" si="47"/>
        <v>100</v>
      </c>
      <c r="Z54" s="21">
        <v>9</v>
      </c>
      <c r="AA54" s="21">
        <f t="shared" si="48"/>
        <v>100</v>
      </c>
      <c r="AB54" s="21">
        <v>9</v>
      </c>
      <c r="AC54" s="21">
        <f t="shared" si="49"/>
        <v>100</v>
      </c>
      <c r="AD54" s="21">
        <v>4</v>
      </c>
      <c r="AE54" s="21">
        <f t="shared" si="53"/>
        <v>57.142857142857139</v>
      </c>
      <c r="AF54" s="21">
        <v>3</v>
      </c>
      <c r="AG54" s="21">
        <f t="shared" si="54"/>
        <v>100</v>
      </c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6"/>
      <c r="AT54" s="21">
        <f t="shared" si="50"/>
        <v>92.513227513227505</v>
      </c>
      <c r="AU54" s="143"/>
      <c r="AV54" s="17"/>
      <c r="AW54" s="49"/>
      <c r="AX54" s="14"/>
    </row>
    <row r="55" spans="1:50" s="16" customFormat="1" ht="16.5" customHeight="1" x14ac:dyDescent="0.2">
      <c r="A55" s="50">
        <v>4</v>
      </c>
      <c r="B55" s="71">
        <v>18101214</v>
      </c>
      <c r="C55" s="60" t="s">
        <v>461</v>
      </c>
      <c r="D55" s="97"/>
      <c r="E55" s="97"/>
      <c r="F55" s="84"/>
      <c r="G55" s="86"/>
      <c r="H55" s="1">
        <v>9</v>
      </c>
      <c r="I55" s="21">
        <f>H55/9*100</f>
        <v>100</v>
      </c>
      <c r="J55" s="1">
        <v>8</v>
      </c>
      <c r="K55" s="21">
        <f>J55/8*100</f>
        <v>100</v>
      </c>
      <c r="L55" s="1">
        <v>7</v>
      </c>
      <c r="M55" s="21">
        <f>L55/7*100</f>
        <v>100</v>
      </c>
      <c r="N55" s="1">
        <v>8</v>
      </c>
      <c r="O55" s="21">
        <f t="shared" si="43"/>
        <v>88.888888888888886</v>
      </c>
      <c r="P55" s="1">
        <v>2</v>
      </c>
      <c r="Q55" s="21">
        <f t="shared" si="44"/>
        <v>100</v>
      </c>
      <c r="R55" s="1">
        <v>2</v>
      </c>
      <c r="S55" s="21">
        <f t="shared" si="45"/>
        <v>100</v>
      </c>
      <c r="T55" s="1">
        <v>4</v>
      </c>
      <c r="U55" s="1">
        <f t="shared" si="52"/>
        <v>100</v>
      </c>
      <c r="V55" s="1">
        <v>6</v>
      </c>
      <c r="W55" s="21">
        <f t="shared" si="46"/>
        <v>100</v>
      </c>
      <c r="X55" s="21">
        <v>9</v>
      </c>
      <c r="Y55" s="21">
        <f t="shared" si="47"/>
        <v>100</v>
      </c>
      <c r="Z55" s="21">
        <v>9</v>
      </c>
      <c r="AA55" s="21">
        <f t="shared" si="48"/>
        <v>100</v>
      </c>
      <c r="AB55" s="21">
        <v>9</v>
      </c>
      <c r="AC55" s="21">
        <f t="shared" si="49"/>
        <v>100</v>
      </c>
      <c r="AD55" s="21">
        <v>7</v>
      </c>
      <c r="AE55" s="21">
        <f t="shared" si="53"/>
        <v>100</v>
      </c>
      <c r="AF55" s="21">
        <v>3</v>
      </c>
      <c r="AG55" s="21">
        <f t="shared" si="54"/>
        <v>100</v>
      </c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6"/>
      <c r="AT55" s="21">
        <f>AVERAGE(Q55,S55,U55,W55,Y55,AA55,AC55,AE55,AG55,AI55,AK55,AM55,AO55,AQ55,AS55,O55,M55,K55,I55,G55,E55)</f>
        <v>99.145299145299148</v>
      </c>
      <c r="AU55" s="143"/>
      <c r="AV55" s="17"/>
      <c r="AW55" s="49"/>
      <c r="AX55" s="14"/>
    </row>
    <row r="56" spans="1:50" s="16" customFormat="1" ht="16.5" customHeight="1" x14ac:dyDescent="0.2">
      <c r="A56" s="50">
        <v>5</v>
      </c>
      <c r="B56" s="36">
        <v>18101204</v>
      </c>
      <c r="C56" s="19" t="s">
        <v>104</v>
      </c>
      <c r="D56" s="1">
        <v>4</v>
      </c>
      <c r="E56" s="21">
        <f t="shared" si="51"/>
        <v>100</v>
      </c>
      <c r="F56" s="1">
        <v>9</v>
      </c>
      <c r="G56" s="21">
        <f t="shared" si="39"/>
        <v>100</v>
      </c>
      <c r="H56" s="1">
        <v>9</v>
      </c>
      <c r="I56" s="21">
        <f t="shared" si="40"/>
        <v>100</v>
      </c>
      <c r="J56" s="1">
        <v>8</v>
      </c>
      <c r="K56" s="21">
        <f t="shared" si="41"/>
        <v>100</v>
      </c>
      <c r="L56" s="1">
        <v>7</v>
      </c>
      <c r="M56" s="21">
        <f t="shared" si="42"/>
        <v>100</v>
      </c>
      <c r="N56" s="1">
        <v>9</v>
      </c>
      <c r="O56" s="21">
        <f t="shared" si="43"/>
        <v>100</v>
      </c>
      <c r="P56" s="1">
        <v>2</v>
      </c>
      <c r="Q56" s="21">
        <f t="shared" si="44"/>
        <v>100</v>
      </c>
      <c r="R56" s="1">
        <v>2</v>
      </c>
      <c r="S56" s="21">
        <f t="shared" si="45"/>
        <v>100</v>
      </c>
      <c r="T56" s="1">
        <v>4</v>
      </c>
      <c r="U56" s="1">
        <f t="shared" si="52"/>
        <v>100</v>
      </c>
      <c r="V56" s="1">
        <v>5</v>
      </c>
      <c r="W56" s="21">
        <f t="shared" si="46"/>
        <v>83.333333333333343</v>
      </c>
      <c r="X56" s="21">
        <v>9</v>
      </c>
      <c r="Y56" s="21">
        <f t="shared" si="47"/>
        <v>100</v>
      </c>
      <c r="Z56" s="21">
        <v>9</v>
      </c>
      <c r="AA56" s="21">
        <f t="shared" si="48"/>
        <v>100</v>
      </c>
      <c r="AB56" s="21">
        <v>9</v>
      </c>
      <c r="AC56" s="21">
        <f t="shared" si="49"/>
        <v>100</v>
      </c>
      <c r="AD56" s="21">
        <v>5</v>
      </c>
      <c r="AE56" s="21">
        <f t="shared" si="53"/>
        <v>71.428571428571431</v>
      </c>
      <c r="AF56" s="21">
        <v>2</v>
      </c>
      <c r="AG56" s="21">
        <f t="shared" si="54"/>
        <v>66.666666666666657</v>
      </c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6"/>
      <c r="AT56" s="21">
        <f t="shared" si="50"/>
        <v>94.761904761904773</v>
      </c>
      <c r="AU56" s="143"/>
      <c r="AV56" s="17"/>
      <c r="AW56" s="49"/>
      <c r="AX56" s="14"/>
    </row>
    <row r="57" spans="1:50" s="16" customFormat="1" ht="16.5" customHeight="1" x14ac:dyDescent="0.2">
      <c r="A57" s="50">
        <v>6</v>
      </c>
      <c r="B57" s="71">
        <v>18101161</v>
      </c>
      <c r="C57" s="69" t="s">
        <v>105</v>
      </c>
      <c r="D57" s="1">
        <v>4</v>
      </c>
      <c r="E57" s="21">
        <f t="shared" si="51"/>
        <v>100</v>
      </c>
      <c r="F57" s="1">
        <v>8</v>
      </c>
      <c r="G57" s="21">
        <f t="shared" si="39"/>
        <v>88.888888888888886</v>
      </c>
      <c r="H57" s="1">
        <v>8</v>
      </c>
      <c r="I57" s="21">
        <f t="shared" si="40"/>
        <v>88.888888888888886</v>
      </c>
      <c r="J57" s="1">
        <v>7</v>
      </c>
      <c r="K57" s="21">
        <f t="shared" si="41"/>
        <v>87.5</v>
      </c>
      <c r="L57" s="1">
        <v>5</v>
      </c>
      <c r="M57" s="21">
        <f t="shared" si="42"/>
        <v>71.428571428571431</v>
      </c>
      <c r="N57" s="1">
        <v>9</v>
      </c>
      <c r="O57" s="21">
        <f t="shared" si="43"/>
        <v>100</v>
      </c>
      <c r="P57" s="1">
        <v>2</v>
      </c>
      <c r="Q57" s="21">
        <f t="shared" si="44"/>
        <v>100</v>
      </c>
      <c r="R57" s="1">
        <v>2</v>
      </c>
      <c r="S57" s="21">
        <f t="shared" si="45"/>
        <v>100</v>
      </c>
      <c r="T57" s="1">
        <v>3</v>
      </c>
      <c r="U57" s="1">
        <f t="shared" si="52"/>
        <v>75</v>
      </c>
      <c r="V57" s="1">
        <v>6</v>
      </c>
      <c r="W57" s="21">
        <f t="shared" si="46"/>
        <v>100</v>
      </c>
      <c r="X57" s="21">
        <v>9</v>
      </c>
      <c r="Y57" s="21">
        <f t="shared" si="47"/>
        <v>100</v>
      </c>
      <c r="Z57" s="21">
        <v>9</v>
      </c>
      <c r="AA57" s="21">
        <f t="shared" si="48"/>
        <v>100</v>
      </c>
      <c r="AB57" s="21">
        <v>9</v>
      </c>
      <c r="AC57" s="21">
        <f t="shared" si="49"/>
        <v>100</v>
      </c>
      <c r="AD57" s="21">
        <v>6</v>
      </c>
      <c r="AE57" s="21">
        <f t="shared" si="53"/>
        <v>85.714285714285708</v>
      </c>
      <c r="AF57" s="21">
        <v>3</v>
      </c>
      <c r="AG57" s="21">
        <f t="shared" si="54"/>
        <v>100</v>
      </c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6"/>
      <c r="AT57" s="21">
        <f t="shared" si="50"/>
        <v>93.161375661375658</v>
      </c>
      <c r="AU57" s="143"/>
      <c r="AV57" s="17"/>
      <c r="AW57" s="49"/>
      <c r="AX57" s="14"/>
    </row>
    <row r="58" spans="1:50" s="16" customFormat="1" ht="16.5" customHeight="1" x14ac:dyDescent="0.2">
      <c r="A58" s="50">
        <v>7</v>
      </c>
      <c r="B58" s="71">
        <v>18103056</v>
      </c>
      <c r="C58" s="69" t="s">
        <v>106</v>
      </c>
      <c r="D58" s="1">
        <v>4</v>
      </c>
      <c r="E58" s="21">
        <f t="shared" si="51"/>
        <v>100</v>
      </c>
      <c r="F58" s="1">
        <v>9</v>
      </c>
      <c r="G58" s="21">
        <f t="shared" si="39"/>
        <v>100</v>
      </c>
      <c r="H58" s="1">
        <v>9</v>
      </c>
      <c r="I58" s="21">
        <f t="shared" si="40"/>
        <v>100</v>
      </c>
      <c r="J58" s="1">
        <v>8</v>
      </c>
      <c r="K58" s="21">
        <f t="shared" si="41"/>
        <v>100</v>
      </c>
      <c r="L58" s="1">
        <v>7</v>
      </c>
      <c r="M58" s="21">
        <f t="shared" si="42"/>
        <v>100</v>
      </c>
      <c r="N58" s="1">
        <v>9</v>
      </c>
      <c r="O58" s="21">
        <f t="shared" si="43"/>
        <v>100</v>
      </c>
      <c r="P58" s="1">
        <v>2</v>
      </c>
      <c r="Q58" s="21">
        <f t="shared" si="44"/>
        <v>100</v>
      </c>
      <c r="R58" s="1">
        <v>2</v>
      </c>
      <c r="S58" s="21">
        <f t="shared" si="45"/>
        <v>100</v>
      </c>
      <c r="T58" s="1">
        <v>4</v>
      </c>
      <c r="U58" s="1">
        <f t="shared" si="52"/>
        <v>100</v>
      </c>
      <c r="V58" s="1">
        <v>6</v>
      </c>
      <c r="W58" s="21">
        <f t="shared" si="46"/>
        <v>100</v>
      </c>
      <c r="X58" s="21">
        <v>9</v>
      </c>
      <c r="Y58" s="21">
        <f t="shared" si="47"/>
        <v>100</v>
      </c>
      <c r="Z58" s="21">
        <v>9</v>
      </c>
      <c r="AA58" s="21">
        <f t="shared" si="48"/>
        <v>100</v>
      </c>
      <c r="AB58" s="21">
        <v>9</v>
      </c>
      <c r="AC58" s="21">
        <f t="shared" si="49"/>
        <v>100</v>
      </c>
      <c r="AD58" s="21">
        <v>7</v>
      </c>
      <c r="AE58" s="21">
        <f t="shared" si="53"/>
        <v>100</v>
      </c>
      <c r="AF58" s="21">
        <v>3</v>
      </c>
      <c r="AG58" s="21">
        <f t="shared" si="54"/>
        <v>100</v>
      </c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6"/>
      <c r="AT58" s="21">
        <f t="shared" si="50"/>
        <v>100</v>
      </c>
      <c r="AU58" s="143"/>
      <c r="AV58" s="17"/>
      <c r="AW58" s="49"/>
      <c r="AX58" s="14"/>
    </row>
    <row r="59" spans="1:50" s="16" customFormat="1" ht="16.5" customHeight="1" x14ac:dyDescent="0.2">
      <c r="A59" s="50">
        <v>8</v>
      </c>
      <c r="B59" s="71">
        <v>18102037</v>
      </c>
      <c r="C59" s="69" t="s">
        <v>107</v>
      </c>
      <c r="D59" s="1">
        <v>4</v>
      </c>
      <c r="E59" s="21">
        <f t="shared" si="51"/>
        <v>100</v>
      </c>
      <c r="F59" s="1">
        <v>9</v>
      </c>
      <c r="G59" s="21">
        <f t="shared" si="39"/>
        <v>100</v>
      </c>
      <c r="H59" s="1">
        <v>9</v>
      </c>
      <c r="I59" s="21">
        <f t="shared" si="40"/>
        <v>100</v>
      </c>
      <c r="J59" s="1">
        <v>8</v>
      </c>
      <c r="K59" s="21">
        <f t="shared" si="41"/>
        <v>100</v>
      </c>
      <c r="L59" s="1">
        <v>7</v>
      </c>
      <c r="M59" s="21">
        <f t="shared" si="42"/>
        <v>100</v>
      </c>
      <c r="N59" s="1">
        <v>9</v>
      </c>
      <c r="O59" s="21">
        <f t="shared" si="43"/>
        <v>100</v>
      </c>
      <c r="P59" s="1">
        <v>2</v>
      </c>
      <c r="Q59" s="21">
        <f t="shared" si="44"/>
        <v>100</v>
      </c>
      <c r="R59" s="1">
        <v>2</v>
      </c>
      <c r="S59" s="21">
        <f t="shared" si="45"/>
        <v>100</v>
      </c>
      <c r="T59" s="1">
        <v>4</v>
      </c>
      <c r="U59" s="1">
        <f t="shared" si="52"/>
        <v>100</v>
      </c>
      <c r="V59" s="1">
        <v>4</v>
      </c>
      <c r="W59" s="21">
        <f t="shared" si="46"/>
        <v>66.666666666666657</v>
      </c>
      <c r="X59" s="21">
        <v>9</v>
      </c>
      <c r="Y59" s="21">
        <f t="shared" si="47"/>
        <v>100</v>
      </c>
      <c r="Z59" s="21">
        <v>9</v>
      </c>
      <c r="AA59" s="21">
        <f t="shared" si="48"/>
        <v>100</v>
      </c>
      <c r="AB59" s="21">
        <v>9</v>
      </c>
      <c r="AC59" s="21">
        <f t="shared" si="49"/>
        <v>100</v>
      </c>
      <c r="AD59" s="21">
        <v>5</v>
      </c>
      <c r="AE59" s="21">
        <f t="shared" si="53"/>
        <v>71.428571428571431</v>
      </c>
      <c r="AF59" s="21">
        <v>3</v>
      </c>
      <c r="AG59" s="21">
        <f t="shared" si="54"/>
        <v>100</v>
      </c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6"/>
      <c r="AT59" s="21">
        <f t="shared" si="50"/>
        <v>95.873015873015873</v>
      </c>
      <c r="AU59" s="143"/>
      <c r="AV59" s="17"/>
      <c r="AW59" s="49"/>
      <c r="AX59" s="14"/>
    </row>
    <row r="60" spans="1:50" s="16" customFormat="1" ht="16.5" customHeight="1" x14ac:dyDescent="0.2">
      <c r="A60" s="50">
        <v>9</v>
      </c>
      <c r="B60" s="71">
        <v>18103019</v>
      </c>
      <c r="C60" s="69" t="s">
        <v>108</v>
      </c>
      <c r="D60" s="1">
        <v>4</v>
      </c>
      <c r="E60" s="21">
        <f t="shared" si="51"/>
        <v>100</v>
      </c>
      <c r="F60" s="1">
        <v>9</v>
      </c>
      <c r="G60" s="21">
        <f t="shared" si="39"/>
        <v>100</v>
      </c>
      <c r="H60" s="1">
        <v>9</v>
      </c>
      <c r="I60" s="21">
        <f t="shared" si="40"/>
        <v>100</v>
      </c>
      <c r="J60" s="1">
        <v>8</v>
      </c>
      <c r="K60" s="21">
        <f t="shared" si="41"/>
        <v>100</v>
      </c>
      <c r="L60" s="1">
        <v>7</v>
      </c>
      <c r="M60" s="21">
        <f t="shared" si="42"/>
        <v>100</v>
      </c>
      <c r="N60" s="1">
        <v>9</v>
      </c>
      <c r="O60" s="21">
        <f t="shared" si="43"/>
        <v>100</v>
      </c>
      <c r="P60" s="1">
        <v>2</v>
      </c>
      <c r="Q60" s="21">
        <f t="shared" si="44"/>
        <v>100</v>
      </c>
      <c r="R60" s="1">
        <v>2</v>
      </c>
      <c r="S60" s="21">
        <f t="shared" si="45"/>
        <v>100</v>
      </c>
      <c r="T60" s="1">
        <v>4</v>
      </c>
      <c r="U60" s="1">
        <f t="shared" si="52"/>
        <v>100</v>
      </c>
      <c r="V60" s="1">
        <v>6</v>
      </c>
      <c r="W60" s="21">
        <f t="shared" si="46"/>
        <v>100</v>
      </c>
      <c r="X60" s="21">
        <v>9</v>
      </c>
      <c r="Y60" s="21">
        <f t="shared" si="47"/>
        <v>100</v>
      </c>
      <c r="Z60" s="21">
        <v>9</v>
      </c>
      <c r="AA60" s="21">
        <f t="shared" si="48"/>
        <v>100</v>
      </c>
      <c r="AB60" s="21">
        <v>9</v>
      </c>
      <c r="AC60" s="21">
        <f t="shared" si="49"/>
        <v>100</v>
      </c>
      <c r="AD60" s="21">
        <v>7</v>
      </c>
      <c r="AE60" s="21">
        <f t="shared" si="53"/>
        <v>100</v>
      </c>
      <c r="AF60" s="21">
        <v>3</v>
      </c>
      <c r="AG60" s="21">
        <f t="shared" si="54"/>
        <v>100</v>
      </c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6"/>
      <c r="AT60" s="21">
        <f t="shared" si="50"/>
        <v>100</v>
      </c>
      <c r="AU60" s="143"/>
      <c r="AV60" s="17"/>
      <c r="AW60" s="49"/>
      <c r="AX60" s="14"/>
    </row>
    <row r="61" spans="1:50" s="16" customFormat="1" ht="16.5" customHeight="1" x14ac:dyDescent="0.2">
      <c r="A61" s="50">
        <v>10</v>
      </c>
      <c r="B61" s="71">
        <v>18103043</v>
      </c>
      <c r="C61" s="69" t="s">
        <v>109</v>
      </c>
      <c r="D61" s="1">
        <v>3</v>
      </c>
      <c r="E61" s="21">
        <f t="shared" si="51"/>
        <v>75</v>
      </c>
      <c r="F61" s="1">
        <v>7</v>
      </c>
      <c r="G61" s="21">
        <f t="shared" si="39"/>
        <v>77.777777777777786</v>
      </c>
      <c r="H61" s="1">
        <v>8</v>
      </c>
      <c r="I61" s="21">
        <f t="shared" si="40"/>
        <v>88.888888888888886</v>
      </c>
      <c r="J61" s="1">
        <v>7</v>
      </c>
      <c r="K61" s="21">
        <f t="shared" si="41"/>
        <v>87.5</v>
      </c>
      <c r="L61" s="1">
        <v>6</v>
      </c>
      <c r="M61" s="21">
        <f t="shared" si="42"/>
        <v>85.714285714285708</v>
      </c>
      <c r="N61" s="1">
        <v>6</v>
      </c>
      <c r="O61" s="21">
        <f t="shared" si="43"/>
        <v>66.666666666666657</v>
      </c>
      <c r="P61" s="1">
        <v>2</v>
      </c>
      <c r="Q61" s="21">
        <f t="shared" si="44"/>
        <v>100</v>
      </c>
      <c r="R61" s="1">
        <v>2</v>
      </c>
      <c r="S61" s="21">
        <f t="shared" si="45"/>
        <v>100</v>
      </c>
      <c r="T61" s="1">
        <v>4</v>
      </c>
      <c r="U61" s="1">
        <f t="shared" si="52"/>
        <v>100</v>
      </c>
      <c r="V61" s="1">
        <v>5</v>
      </c>
      <c r="W61" s="21">
        <f t="shared" si="46"/>
        <v>83.333333333333343</v>
      </c>
      <c r="X61" s="21">
        <v>7</v>
      </c>
      <c r="Y61" s="21">
        <f t="shared" si="47"/>
        <v>77.777777777777786</v>
      </c>
      <c r="Z61" s="21">
        <v>9</v>
      </c>
      <c r="AA61" s="21">
        <f t="shared" si="48"/>
        <v>100</v>
      </c>
      <c r="AB61" s="21">
        <v>9</v>
      </c>
      <c r="AC61" s="21">
        <f t="shared" si="49"/>
        <v>100</v>
      </c>
      <c r="AD61" s="21">
        <v>1</v>
      </c>
      <c r="AE61" s="21">
        <f t="shared" si="53"/>
        <v>14.285714285714285</v>
      </c>
      <c r="AF61" s="21">
        <v>3</v>
      </c>
      <c r="AG61" s="21">
        <f t="shared" si="54"/>
        <v>100</v>
      </c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6"/>
      <c r="AT61" s="21">
        <f t="shared" si="50"/>
        <v>83.796296296296291</v>
      </c>
      <c r="AU61" s="143"/>
      <c r="AV61" s="17"/>
      <c r="AW61" s="49"/>
      <c r="AX61" s="14"/>
    </row>
    <row r="62" spans="1:50" s="16" customFormat="1" ht="16.5" customHeight="1" x14ac:dyDescent="0.2">
      <c r="A62" s="50">
        <v>11</v>
      </c>
      <c r="B62" s="71">
        <v>18101028</v>
      </c>
      <c r="C62" s="69" t="s">
        <v>110</v>
      </c>
      <c r="D62" s="1">
        <v>4</v>
      </c>
      <c r="E62" s="21">
        <f t="shared" si="51"/>
        <v>100</v>
      </c>
      <c r="F62" s="1">
        <v>9</v>
      </c>
      <c r="G62" s="21">
        <f t="shared" si="39"/>
        <v>100</v>
      </c>
      <c r="H62" s="1">
        <v>9</v>
      </c>
      <c r="I62" s="21">
        <f t="shared" si="40"/>
        <v>100</v>
      </c>
      <c r="J62" s="1">
        <v>8</v>
      </c>
      <c r="K62" s="21">
        <f t="shared" si="41"/>
        <v>100</v>
      </c>
      <c r="L62" s="1">
        <v>6</v>
      </c>
      <c r="M62" s="21">
        <f t="shared" si="42"/>
        <v>85.714285714285708</v>
      </c>
      <c r="N62" s="1">
        <v>9</v>
      </c>
      <c r="O62" s="21">
        <f t="shared" si="43"/>
        <v>100</v>
      </c>
      <c r="P62" s="1">
        <v>2</v>
      </c>
      <c r="Q62" s="21">
        <f t="shared" si="44"/>
        <v>100</v>
      </c>
      <c r="R62" s="1">
        <v>2</v>
      </c>
      <c r="S62" s="21">
        <f t="shared" si="45"/>
        <v>100</v>
      </c>
      <c r="T62" s="1">
        <v>4</v>
      </c>
      <c r="U62" s="1">
        <f t="shared" si="52"/>
        <v>100</v>
      </c>
      <c r="V62" s="1">
        <v>6</v>
      </c>
      <c r="W62" s="21">
        <f t="shared" si="46"/>
        <v>100</v>
      </c>
      <c r="X62" s="21">
        <v>9</v>
      </c>
      <c r="Y62" s="21">
        <f t="shared" si="47"/>
        <v>100</v>
      </c>
      <c r="Z62" s="21">
        <v>9</v>
      </c>
      <c r="AA62" s="21">
        <f t="shared" si="48"/>
        <v>100</v>
      </c>
      <c r="AB62" s="21">
        <v>9</v>
      </c>
      <c r="AC62" s="21">
        <f t="shared" si="49"/>
        <v>100</v>
      </c>
      <c r="AD62" s="21">
        <v>7</v>
      </c>
      <c r="AE62" s="21">
        <f t="shared" si="53"/>
        <v>100</v>
      </c>
      <c r="AF62" s="21">
        <v>3</v>
      </c>
      <c r="AG62" s="21">
        <f t="shared" si="54"/>
        <v>100</v>
      </c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6"/>
      <c r="AT62" s="21">
        <f t="shared" si="50"/>
        <v>99.047619047619051</v>
      </c>
      <c r="AU62" s="143"/>
      <c r="AV62" s="17"/>
      <c r="AW62" s="49"/>
      <c r="AX62" s="14"/>
    </row>
    <row r="63" spans="1:50" s="16" customFormat="1" ht="16.5" customHeight="1" x14ac:dyDescent="0.2">
      <c r="A63" s="50">
        <v>12</v>
      </c>
      <c r="B63" s="71">
        <v>18101165</v>
      </c>
      <c r="C63" s="20" t="s">
        <v>111</v>
      </c>
      <c r="D63" s="1">
        <v>4</v>
      </c>
      <c r="E63" s="21">
        <f t="shared" si="51"/>
        <v>100</v>
      </c>
      <c r="F63" s="1">
        <v>9</v>
      </c>
      <c r="G63" s="21">
        <f t="shared" si="39"/>
        <v>100</v>
      </c>
      <c r="H63" s="1">
        <v>9</v>
      </c>
      <c r="I63" s="21">
        <f t="shared" si="40"/>
        <v>100</v>
      </c>
      <c r="J63" s="1">
        <v>8</v>
      </c>
      <c r="K63" s="21">
        <f t="shared" si="41"/>
        <v>100</v>
      </c>
      <c r="L63" s="1">
        <v>7</v>
      </c>
      <c r="M63" s="21">
        <f t="shared" si="42"/>
        <v>100</v>
      </c>
      <c r="N63" s="1">
        <v>9</v>
      </c>
      <c r="O63" s="21">
        <f t="shared" si="43"/>
        <v>100</v>
      </c>
      <c r="P63" s="1">
        <v>2</v>
      </c>
      <c r="Q63" s="21">
        <f t="shared" si="44"/>
        <v>100</v>
      </c>
      <c r="R63" s="1">
        <v>2</v>
      </c>
      <c r="S63" s="21">
        <f t="shared" si="45"/>
        <v>100</v>
      </c>
      <c r="T63" s="1">
        <v>4</v>
      </c>
      <c r="U63" s="1">
        <f t="shared" si="52"/>
        <v>100</v>
      </c>
      <c r="V63" s="1">
        <v>6</v>
      </c>
      <c r="W63" s="21">
        <f t="shared" si="46"/>
        <v>100</v>
      </c>
      <c r="X63" s="21">
        <v>6</v>
      </c>
      <c r="Y63" s="21">
        <f t="shared" si="47"/>
        <v>66.666666666666657</v>
      </c>
      <c r="Z63" s="21">
        <v>9</v>
      </c>
      <c r="AA63" s="21">
        <f t="shared" si="48"/>
        <v>100</v>
      </c>
      <c r="AB63" s="21">
        <v>9</v>
      </c>
      <c r="AC63" s="21">
        <f t="shared" si="49"/>
        <v>100</v>
      </c>
      <c r="AD63" s="21">
        <v>5</v>
      </c>
      <c r="AE63" s="21">
        <f t="shared" si="53"/>
        <v>71.428571428571431</v>
      </c>
      <c r="AF63" s="21">
        <v>3</v>
      </c>
      <c r="AG63" s="21">
        <f t="shared" si="54"/>
        <v>100</v>
      </c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6"/>
      <c r="AT63" s="21">
        <f t="shared" si="50"/>
        <v>95.873015873015873</v>
      </c>
      <c r="AU63" s="143"/>
      <c r="AV63" s="17"/>
      <c r="AW63" s="49"/>
      <c r="AX63" s="14"/>
    </row>
    <row r="64" spans="1:50" s="16" customFormat="1" ht="16.5" customHeight="1" x14ac:dyDescent="0.2">
      <c r="A64" s="50">
        <v>13</v>
      </c>
      <c r="B64" s="36">
        <v>18101203</v>
      </c>
      <c r="C64" s="19" t="s">
        <v>112</v>
      </c>
      <c r="D64" s="1">
        <v>4</v>
      </c>
      <c r="E64" s="21">
        <f t="shared" si="51"/>
        <v>100</v>
      </c>
      <c r="F64" s="1">
        <v>8</v>
      </c>
      <c r="G64" s="21">
        <f t="shared" si="39"/>
        <v>88.888888888888886</v>
      </c>
      <c r="H64" s="1">
        <v>7</v>
      </c>
      <c r="I64" s="21">
        <f t="shared" si="40"/>
        <v>77.777777777777786</v>
      </c>
      <c r="J64" s="1">
        <v>6</v>
      </c>
      <c r="K64" s="21">
        <f t="shared" si="41"/>
        <v>75</v>
      </c>
      <c r="L64" s="1">
        <v>5</v>
      </c>
      <c r="M64" s="21">
        <f t="shared" si="42"/>
        <v>71.428571428571431</v>
      </c>
      <c r="N64" s="1">
        <v>9</v>
      </c>
      <c r="O64" s="21">
        <f t="shared" si="43"/>
        <v>100</v>
      </c>
      <c r="P64" s="1">
        <v>2</v>
      </c>
      <c r="Q64" s="21">
        <f t="shared" si="44"/>
        <v>100</v>
      </c>
      <c r="R64" s="1">
        <v>2</v>
      </c>
      <c r="S64" s="21">
        <f t="shared" si="45"/>
        <v>100</v>
      </c>
      <c r="T64" s="1">
        <v>4</v>
      </c>
      <c r="U64" s="1">
        <f t="shared" si="52"/>
        <v>100</v>
      </c>
      <c r="V64" s="1">
        <v>6</v>
      </c>
      <c r="W64" s="21">
        <f t="shared" si="46"/>
        <v>100</v>
      </c>
      <c r="X64" s="21">
        <v>9</v>
      </c>
      <c r="Y64" s="21">
        <f t="shared" si="47"/>
        <v>100</v>
      </c>
      <c r="Z64" s="21">
        <v>9</v>
      </c>
      <c r="AA64" s="21">
        <f t="shared" si="48"/>
        <v>100</v>
      </c>
      <c r="AB64" s="21">
        <v>9</v>
      </c>
      <c r="AC64" s="21">
        <f t="shared" si="49"/>
        <v>100</v>
      </c>
      <c r="AD64" s="21">
        <v>4</v>
      </c>
      <c r="AE64" s="21">
        <f t="shared" si="53"/>
        <v>57.142857142857139</v>
      </c>
      <c r="AF64" s="21">
        <v>2</v>
      </c>
      <c r="AG64" s="21">
        <f t="shared" si="54"/>
        <v>66.666666666666657</v>
      </c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6"/>
      <c r="AT64" s="21">
        <f t="shared" si="50"/>
        <v>89.126984126984127</v>
      </c>
      <c r="AU64" s="143"/>
      <c r="AV64" s="17"/>
      <c r="AW64" s="49"/>
      <c r="AX64" s="14"/>
    </row>
    <row r="65" spans="1:50" s="16" customFormat="1" ht="16.5" customHeight="1" x14ac:dyDescent="0.2">
      <c r="A65" s="50">
        <v>14</v>
      </c>
      <c r="B65" s="71">
        <v>18101179</v>
      </c>
      <c r="C65" s="19" t="s">
        <v>113</v>
      </c>
      <c r="D65" s="1">
        <v>4</v>
      </c>
      <c r="E65" s="21">
        <f t="shared" si="51"/>
        <v>100</v>
      </c>
      <c r="F65" s="1">
        <v>9</v>
      </c>
      <c r="G65" s="21">
        <f t="shared" si="39"/>
        <v>100</v>
      </c>
      <c r="H65" s="1">
        <v>9</v>
      </c>
      <c r="I65" s="21">
        <f t="shared" si="40"/>
        <v>100</v>
      </c>
      <c r="J65" s="1">
        <v>8</v>
      </c>
      <c r="K65" s="21">
        <f t="shared" si="41"/>
        <v>100</v>
      </c>
      <c r="L65" s="1">
        <v>7</v>
      </c>
      <c r="M65" s="21">
        <f t="shared" si="42"/>
        <v>100</v>
      </c>
      <c r="N65" s="1">
        <v>9</v>
      </c>
      <c r="O65" s="21">
        <f t="shared" si="43"/>
        <v>100</v>
      </c>
      <c r="P65" s="1">
        <v>2</v>
      </c>
      <c r="Q65" s="21">
        <f t="shared" si="44"/>
        <v>100</v>
      </c>
      <c r="R65" s="1">
        <v>2</v>
      </c>
      <c r="S65" s="21">
        <f t="shared" si="45"/>
        <v>100</v>
      </c>
      <c r="T65" s="1">
        <v>4</v>
      </c>
      <c r="U65" s="1">
        <f t="shared" si="52"/>
        <v>100</v>
      </c>
      <c r="V65" s="1">
        <v>6</v>
      </c>
      <c r="W65" s="21">
        <f t="shared" si="46"/>
        <v>100</v>
      </c>
      <c r="X65" s="21">
        <v>9</v>
      </c>
      <c r="Y65" s="21">
        <f t="shared" si="47"/>
        <v>100</v>
      </c>
      <c r="Z65" s="21">
        <v>9</v>
      </c>
      <c r="AA65" s="21">
        <f t="shared" si="48"/>
        <v>100</v>
      </c>
      <c r="AB65" s="21">
        <v>9</v>
      </c>
      <c r="AC65" s="21">
        <f t="shared" si="49"/>
        <v>100</v>
      </c>
      <c r="AD65" s="21">
        <v>4</v>
      </c>
      <c r="AE65" s="21">
        <f t="shared" si="53"/>
        <v>57.142857142857139</v>
      </c>
      <c r="AF65" s="21">
        <v>3</v>
      </c>
      <c r="AG65" s="21">
        <f t="shared" si="54"/>
        <v>100</v>
      </c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6"/>
      <c r="AT65" s="21">
        <f t="shared" si="50"/>
        <v>97.142857142857139</v>
      </c>
      <c r="AU65" s="143"/>
      <c r="AV65" s="17"/>
      <c r="AW65" s="49"/>
      <c r="AX65" s="14"/>
    </row>
    <row r="66" spans="1:50" s="16" customFormat="1" ht="16.5" customHeight="1" x14ac:dyDescent="0.2">
      <c r="A66" s="50">
        <v>15</v>
      </c>
      <c r="B66" s="71">
        <v>18101119</v>
      </c>
      <c r="C66" s="69" t="s">
        <v>114</v>
      </c>
      <c r="D66" s="1">
        <v>4</v>
      </c>
      <c r="E66" s="21">
        <f t="shared" si="51"/>
        <v>100</v>
      </c>
      <c r="F66" s="1">
        <v>9</v>
      </c>
      <c r="G66" s="21">
        <f t="shared" si="39"/>
        <v>100</v>
      </c>
      <c r="H66" s="1">
        <v>9</v>
      </c>
      <c r="I66" s="21">
        <f t="shared" si="40"/>
        <v>100</v>
      </c>
      <c r="J66" s="1">
        <v>8</v>
      </c>
      <c r="K66" s="21">
        <f t="shared" si="41"/>
        <v>100</v>
      </c>
      <c r="L66" s="1">
        <v>7</v>
      </c>
      <c r="M66" s="21">
        <f t="shared" si="42"/>
        <v>100</v>
      </c>
      <c r="N66" s="1">
        <v>9</v>
      </c>
      <c r="O66" s="21">
        <f t="shared" si="43"/>
        <v>100</v>
      </c>
      <c r="P66" s="1">
        <v>2</v>
      </c>
      <c r="Q66" s="21">
        <f t="shared" si="44"/>
        <v>100</v>
      </c>
      <c r="R66" s="1">
        <v>2</v>
      </c>
      <c r="S66" s="21">
        <f t="shared" si="45"/>
        <v>100</v>
      </c>
      <c r="T66" s="1">
        <v>4</v>
      </c>
      <c r="U66" s="1">
        <f t="shared" si="52"/>
        <v>100</v>
      </c>
      <c r="V66" s="1">
        <v>6</v>
      </c>
      <c r="W66" s="21">
        <f t="shared" si="46"/>
        <v>100</v>
      </c>
      <c r="X66" s="21">
        <v>9</v>
      </c>
      <c r="Y66" s="21">
        <f t="shared" si="47"/>
        <v>100</v>
      </c>
      <c r="Z66" s="21">
        <v>9</v>
      </c>
      <c r="AA66" s="21">
        <f t="shared" si="48"/>
        <v>100</v>
      </c>
      <c r="AB66" s="21">
        <v>9</v>
      </c>
      <c r="AC66" s="21">
        <f t="shared" si="49"/>
        <v>100</v>
      </c>
      <c r="AD66" s="21">
        <v>6</v>
      </c>
      <c r="AE66" s="21">
        <f t="shared" si="53"/>
        <v>85.714285714285708</v>
      </c>
      <c r="AF66" s="21">
        <v>3</v>
      </c>
      <c r="AG66" s="21">
        <f t="shared" si="54"/>
        <v>100</v>
      </c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6"/>
      <c r="AT66" s="21">
        <f t="shared" si="50"/>
        <v>99.047619047619051</v>
      </c>
      <c r="AU66" s="143"/>
      <c r="AV66" s="17"/>
      <c r="AW66" s="49"/>
      <c r="AX66" s="14"/>
    </row>
    <row r="67" spans="1:50" s="16" customFormat="1" ht="16.5" customHeight="1" x14ac:dyDescent="0.2">
      <c r="A67" s="50">
        <v>16</v>
      </c>
      <c r="B67" s="71">
        <v>18104007</v>
      </c>
      <c r="C67" s="69" t="s">
        <v>115</v>
      </c>
      <c r="D67" s="1">
        <v>2</v>
      </c>
      <c r="E67" s="21">
        <f t="shared" si="51"/>
        <v>50</v>
      </c>
      <c r="F67" s="1">
        <v>7</v>
      </c>
      <c r="G67" s="21">
        <f t="shared" si="39"/>
        <v>77.777777777777786</v>
      </c>
      <c r="H67" s="1">
        <v>9</v>
      </c>
      <c r="I67" s="21">
        <f t="shared" si="40"/>
        <v>100</v>
      </c>
      <c r="J67" s="1">
        <v>8</v>
      </c>
      <c r="K67" s="21">
        <f t="shared" si="41"/>
        <v>100</v>
      </c>
      <c r="L67" s="1">
        <v>7</v>
      </c>
      <c r="M67" s="21">
        <f t="shared" si="42"/>
        <v>100</v>
      </c>
      <c r="N67" s="1">
        <v>9</v>
      </c>
      <c r="O67" s="21">
        <f t="shared" si="43"/>
        <v>100</v>
      </c>
      <c r="P67" s="1">
        <v>2</v>
      </c>
      <c r="Q67" s="21">
        <f t="shared" si="44"/>
        <v>100</v>
      </c>
      <c r="R67" s="1">
        <v>2</v>
      </c>
      <c r="S67" s="21">
        <f t="shared" si="45"/>
        <v>100</v>
      </c>
      <c r="T67" s="1">
        <v>4</v>
      </c>
      <c r="U67" s="1">
        <f t="shared" si="52"/>
        <v>100</v>
      </c>
      <c r="V67" s="1">
        <v>6</v>
      </c>
      <c r="W67" s="21">
        <f t="shared" si="46"/>
        <v>100</v>
      </c>
      <c r="X67" s="21">
        <v>8</v>
      </c>
      <c r="Y67" s="21">
        <f t="shared" si="47"/>
        <v>88.888888888888886</v>
      </c>
      <c r="Z67" s="21">
        <v>9</v>
      </c>
      <c r="AA67" s="21">
        <f t="shared" si="48"/>
        <v>100</v>
      </c>
      <c r="AB67" s="21">
        <v>9</v>
      </c>
      <c r="AC67" s="21">
        <f t="shared" si="49"/>
        <v>100</v>
      </c>
      <c r="AD67" s="21">
        <v>6</v>
      </c>
      <c r="AE67" s="21">
        <f t="shared" si="53"/>
        <v>85.714285714285708</v>
      </c>
      <c r="AF67" s="21">
        <v>2</v>
      </c>
      <c r="AG67" s="21">
        <f t="shared" si="54"/>
        <v>66.666666666666657</v>
      </c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6"/>
      <c r="AT67" s="21">
        <f t="shared" si="50"/>
        <v>91.269841269841265</v>
      </c>
      <c r="AU67" s="143"/>
      <c r="AV67" s="17"/>
      <c r="AW67" s="49"/>
      <c r="AX67" s="14"/>
    </row>
    <row r="68" spans="1:50" s="16" customFormat="1" ht="16.5" customHeight="1" x14ac:dyDescent="0.2">
      <c r="A68" s="50">
        <v>17</v>
      </c>
      <c r="B68" s="71">
        <v>18101151</v>
      </c>
      <c r="C68" s="69" t="s">
        <v>116</v>
      </c>
      <c r="D68" s="1">
        <v>3</v>
      </c>
      <c r="E68" s="21">
        <f t="shared" si="51"/>
        <v>75</v>
      </c>
      <c r="F68" s="1">
        <v>2</v>
      </c>
      <c r="G68" s="21">
        <f t="shared" si="39"/>
        <v>22.222222222222221</v>
      </c>
      <c r="H68" s="1">
        <v>2</v>
      </c>
      <c r="I68" s="21">
        <f t="shared" si="40"/>
        <v>22.222222222222221</v>
      </c>
      <c r="J68" s="1">
        <v>2</v>
      </c>
      <c r="K68" s="21">
        <f t="shared" si="41"/>
        <v>25</v>
      </c>
      <c r="L68" s="1">
        <v>4</v>
      </c>
      <c r="M68" s="21">
        <f t="shared" si="42"/>
        <v>57.142857142857139</v>
      </c>
      <c r="N68" s="1">
        <v>5</v>
      </c>
      <c r="O68" s="21">
        <f t="shared" si="43"/>
        <v>55.555555555555557</v>
      </c>
      <c r="P68" s="1">
        <v>2</v>
      </c>
      <c r="Q68" s="21">
        <f t="shared" si="44"/>
        <v>100</v>
      </c>
      <c r="R68" s="1">
        <v>2</v>
      </c>
      <c r="S68" s="21">
        <f t="shared" si="45"/>
        <v>100</v>
      </c>
      <c r="T68" s="1">
        <v>3</v>
      </c>
      <c r="U68" s="1">
        <f t="shared" si="52"/>
        <v>75</v>
      </c>
      <c r="V68" s="1">
        <v>6</v>
      </c>
      <c r="W68" s="21">
        <f t="shared" si="46"/>
        <v>100</v>
      </c>
      <c r="X68" s="21">
        <v>9</v>
      </c>
      <c r="Y68" s="21">
        <f t="shared" si="47"/>
        <v>100</v>
      </c>
      <c r="Z68" s="21">
        <v>9</v>
      </c>
      <c r="AA68" s="21">
        <f t="shared" si="48"/>
        <v>100</v>
      </c>
      <c r="AB68" s="21">
        <v>9</v>
      </c>
      <c r="AC68" s="21">
        <f t="shared" si="49"/>
        <v>100</v>
      </c>
      <c r="AD68" s="21">
        <v>4</v>
      </c>
      <c r="AE68" s="21">
        <f t="shared" si="53"/>
        <v>57.142857142857139</v>
      </c>
      <c r="AF68" s="21">
        <v>2</v>
      </c>
      <c r="AG68" s="21">
        <f t="shared" si="54"/>
        <v>66.666666666666657</v>
      </c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6"/>
      <c r="AT68" s="21">
        <f t="shared" si="50"/>
        <v>70.396825396825378</v>
      </c>
      <c r="AU68" s="143"/>
      <c r="AV68" s="17"/>
      <c r="AW68" s="49"/>
      <c r="AX68" s="14"/>
    </row>
    <row r="69" spans="1:50" s="16" customFormat="1" ht="16.5" customHeight="1" x14ac:dyDescent="0.2">
      <c r="A69" s="50">
        <v>18</v>
      </c>
      <c r="B69" s="71">
        <v>18104012</v>
      </c>
      <c r="C69" s="19" t="s">
        <v>117</v>
      </c>
      <c r="D69" s="1">
        <v>4</v>
      </c>
      <c r="E69" s="21">
        <f t="shared" si="51"/>
        <v>100</v>
      </c>
      <c r="F69" s="1">
        <v>3</v>
      </c>
      <c r="G69" s="21">
        <f t="shared" si="39"/>
        <v>33.333333333333329</v>
      </c>
      <c r="H69" s="1">
        <v>0</v>
      </c>
      <c r="I69" s="21">
        <f t="shared" si="40"/>
        <v>0</v>
      </c>
      <c r="J69" s="1">
        <v>6</v>
      </c>
      <c r="K69" s="21">
        <f t="shared" si="41"/>
        <v>75</v>
      </c>
      <c r="L69" s="1">
        <v>7</v>
      </c>
      <c r="M69" s="21">
        <f t="shared" si="42"/>
        <v>100</v>
      </c>
      <c r="N69" s="1">
        <v>9</v>
      </c>
      <c r="O69" s="21">
        <f t="shared" si="43"/>
        <v>100</v>
      </c>
      <c r="P69" s="1">
        <v>2</v>
      </c>
      <c r="Q69" s="21">
        <f t="shared" si="44"/>
        <v>100</v>
      </c>
      <c r="R69" s="1">
        <v>2</v>
      </c>
      <c r="S69" s="21">
        <f t="shared" si="45"/>
        <v>100</v>
      </c>
      <c r="T69" s="1">
        <v>4</v>
      </c>
      <c r="U69" s="1">
        <f t="shared" si="52"/>
        <v>100</v>
      </c>
      <c r="V69" s="1">
        <v>6</v>
      </c>
      <c r="W69" s="21">
        <f t="shared" si="46"/>
        <v>100</v>
      </c>
      <c r="X69" s="21">
        <v>9</v>
      </c>
      <c r="Y69" s="21">
        <f t="shared" si="47"/>
        <v>100</v>
      </c>
      <c r="Z69" s="21">
        <v>9</v>
      </c>
      <c r="AA69" s="21">
        <f t="shared" si="48"/>
        <v>100</v>
      </c>
      <c r="AB69" s="21">
        <v>9</v>
      </c>
      <c r="AC69" s="21">
        <f t="shared" si="49"/>
        <v>100</v>
      </c>
      <c r="AD69" s="21">
        <v>7</v>
      </c>
      <c r="AE69" s="21">
        <f t="shared" si="53"/>
        <v>100</v>
      </c>
      <c r="AF69" s="21">
        <v>3</v>
      </c>
      <c r="AG69" s="21">
        <f t="shared" si="54"/>
        <v>100</v>
      </c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6"/>
      <c r="AT69" s="21">
        <f t="shared" si="50"/>
        <v>87.222222222222214</v>
      </c>
      <c r="AU69" s="143"/>
      <c r="AV69" s="17"/>
      <c r="AW69" s="49"/>
      <c r="AX69" s="14"/>
    </row>
    <row r="70" spans="1:50" s="16" customFormat="1" ht="16.5" customHeight="1" x14ac:dyDescent="0.2">
      <c r="A70" s="50">
        <v>19</v>
      </c>
      <c r="B70" s="36">
        <v>18102070</v>
      </c>
      <c r="C70" s="19" t="s">
        <v>118</v>
      </c>
      <c r="D70" s="1">
        <v>4</v>
      </c>
      <c r="E70" s="21">
        <f t="shared" si="51"/>
        <v>100</v>
      </c>
      <c r="F70" s="1">
        <v>8</v>
      </c>
      <c r="G70" s="21">
        <f t="shared" si="39"/>
        <v>88.888888888888886</v>
      </c>
      <c r="H70" s="1">
        <v>9</v>
      </c>
      <c r="I70" s="21">
        <f t="shared" si="40"/>
        <v>100</v>
      </c>
      <c r="J70" s="1">
        <v>8</v>
      </c>
      <c r="K70" s="21">
        <f t="shared" si="41"/>
        <v>100</v>
      </c>
      <c r="L70" s="1">
        <v>7</v>
      </c>
      <c r="M70" s="21">
        <f t="shared" si="42"/>
        <v>100</v>
      </c>
      <c r="N70" s="1">
        <v>9</v>
      </c>
      <c r="O70" s="21">
        <f t="shared" si="43"/>
        <v>100</v>
      </c>
      <c r="P70" s="1">
        <v>2</v>
      </c>
      <c r="Q70" s="21">
        <f t="shared" si="44"/>
        <v>100</v>
      </c>
      <c r="R70" s="1">
        <v>2</v>
      </c>
      <c r="S70" s="21">
        <f t="shared" si="45"/>
        <v>100</v>
      </c>
      <c r="T70" s="1">
        <v>4</v>
      </c>
      <c r="U70" s="1">
        <f t="shared" si="52"/>
        <v>100</v>
      </c>
      <c r="V70" s="1">
        <v>6</v>
      </c>
      <c r="W70" s="21">
        <f t="shared" si="46"/>
        <v>100</v>
      </c>
      <c r="X70" s="21">
        <v>9</v>
      </c>
      <c r="Y70" s="21">
        <f t="shared" si="47"/>
        <v>100</v>
      </c>
      <c r="Z70" s="21">
        <v>9</v>
      </c>
      <c r="AA70" s="21">
        <f t="shared" si="48"/>
        <v>100</v>
      </c>
      <c r="AB70" s="21">
        <v>9</v>
      </c>
      <c r="AC70" s="21">
        <f t="shared" si="49"/>
        <v>100</v>
      </c>
      <c r="AD70" s="21">
        <v>6</v>
      </c>
      <c r="AE70" s="21">
        <f t="shared" si="53"/>
        <v>85.714285714285708</v>
      </c>
      <c r="AF70" s="21">
        <v>3</v>
      </c>
      <c r="AG70" s="21">
        <f t="shared" si="54"/>
        <v>100</v>
      </c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6"/>
      <c r="AT70" s="21">
        <f t="shared" si="50"/>
        <v>98.306878306878318</v>
      </c>
      <c r="AU70" s="143"/>
      <c r="AV70" s="17"/>
      <c r="AW70" s="49"/>
      <c r="AX70" s="14"/>
    </row>
    <row r="71" spans="1:50" s="109" customFormat="1" ht="16.5" customHeight="1" x14ac:dyDescent="0.2">
      <c r="A71" s="99">
        <v>19</v>
      </c>
      <c r="B71" s="100">
        <v>18101193</v>
      </c>
      <c r="C71" s="101" t="s">
        <v>119</v>
      </c>
      <c r="D71" s="102">
        <v>4</v>
      </c>
      <c r="E71" s="103">
        <f t="shared" si="51"/>
        <v>100</v>
      </c>
      <c r="F71" s="102">
        <v>4</v>
      </c>
      <c r="G71" s="103">
        <f t="shared" si="39"/>
        <v>44.444444444444443</v>
      </c>
      <c r="H71" s="102">
        <v>5</v>
      </c>
      <c r="I71" s="103">
        <f t="shared" si="40"/>
        <v>55.555555555555557</v>
      </c>
      <c r="J71" s="102"/>
      <c r="K71" s="103"/>
      <c r="L71" s="102"/>
      <c r="M71" s="103"/>
      <c r="N71" s="102"/>
      <c r="O71" s="103"/>
      <c r="P71" s="102"/>
      <c r="Q71" s="103"/>
      <c r="R71" s="104"/>
      <c r="S71" s="104"/>
      <c r="T71" s="104"/>
      <c r="U71" s="104"/>
      <c r="V71" s="102"/>
      <c r="W71" s="103"/>
      <c r="X71" s="103"/>
      <c r="Y71" s="103"/>
      <c r="Z71" s="103"/>
      <c r="AA71" s="103"/>
      <c r="AB71" s="103"/>
      <c r="AC71" s="103"/>
      <c r="AD71" s="103"/>
      <c r="AE71" s="103"/>
      <c r="AF71" s="103"/>
      <c r="AG71" s="103"/>
      <c r="AH71" s="103"/>
      <c r="AI71" s="103"/>
      <c r="AJ71" s="103"/>
      <c r="AK71" s="103"/>
      <c r="AL71" s="103"/>
      <c r="AM71" s="103"/>
      <c r="AN71" s="103"/>
      <c r="AO71" s="103"/>
      <c r="AP71" s="103"/>
      <c r="AQ71" s="103"/>
      <c r="AR71" s="103"/>
      <c r="AS71" s="103"/>
      <c r="AT71" s="103"/>
      <c r="AU71" s="146"/>
      <c r="AV71" s="112"/>
      <c r="AW71" s="107"/>
      <c r="AX71" s="108"/>
    </row>
    <row r="72" spans="1:50" s="16" customFormat="1" ht="16.5" customHeight="1" x14ac:dyDescent="0.2">
      <c r="A72" s="50">
        <v>20</v>
      </c>
      <c r="B72" s="71">
        <v>18101166</v>
      </c>
      <c r="C72" s="69" t="s">
        <v>120</v>
      </c>
      <c r="D72" s="1">
        <v>3</v>
      </c>
      <c r="E72" s="21">
        <f t="shared" si="51"/>
        <v>75</v>
      </c>
      <c r="F72" s="1">
        <v>9</v>
      </c>
      <c r="G72" s="21">
        <f t="shared" si="39"/>
        <v>100</v>
      </c>
      <c r="H72" s="1">
        <v>9</v>
      </c>
      <c r="I72" s="21">
        <f t="shared" si="40"/>
        <v>100</v>
      </c>
      <c r="J72" s="1">
        <v>8</v>
      </c>
      <c r="K72" s="21">
        <f t="shared" si="41"/>
        <v>100</v>
      </c>
      <c r="L72" s="1">
        <v>7</v>
      </c>
      <c r="M72" s="21">
        <f>L72/7*100</f>
        <v>100</v>
      </c>
      <c r="N72" s="1">
        <v>9</v>
      </c>
      <c r="O72" s="21">
        <f>N72/9*100</f>
        <v>100</v>
      </c>
      <c r="P72" s="1">
        <v>2</v>
      </c>
      <c r="Q72" s="21">
        <f>P72/2*100</f>
        <v>100</v>
      </c>
      <c r="R72" s="1">
        <v>2</v>
      </c>
      <c r="S72" s="21">
        <f>R72/2*100</f>
        <v>100</v>
      </c>
      <c r="T72" s="1">
        <v>4</v>
      </c>
      <c r="U72" s="1">
        <f>T72/4*100</f>
        <v>100</v>
      </c>
      <c r="V72" s="1">
        <v>6</v>
      </c>
      <c r="W72" s="21">
        <f t="shared" ref="W72" si="55">V72/6*100</f>
        <v>100</v>
      </c>
      <c r="X72" s="21">
        <v>9</v>
      </c>
      <c r="Y72" s="21">
        <f t="shared" ref="Y72" si="56">X72/9*100</f>
        <v>100</v>
      </c>
      <c r="Z72" s="21">
        <v>9</v>
      </c>
      <c r="AA72" s="21">
        <f t="shared" ref="AA72" si="57">Z72/9*100</f>
        <v>100</v>
      </c>
      <c r="AB72" s="21">
        <v>9</v>
      </c>
      <c r="AC72" s="21">
        <f t="shared" ref="AC72" si="58">AB72/9*100</f>
        <v>100</v>
      </c>
      <c r="AD72" s="21">
        <v>7</v>
      </c>
      <c r="AE72" s="21">
        <f>AD72/7*100</f>
        <v>100</v>
      </c>
      <c r="AF72" s="21">
        <v>3</v>
      </c>
      <c r="AG72" s="21">
        <f>AF72/3*100</f>
        <v>100</v>
      </c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6"/>
      <c r="AT72" s="21">
        <f t="shared" si="50"/>
        <v>98.333333333333329</v>
      </c>
      <c r="AU72" s="143"/>
      <c r="AV72" s="17"/>
      <c r="AW72" s="49"/>
      <c r="AX72" s="14"/>
    </row>
    <row r="73" spans="1:50" s="16" customFormat="1" ht="16.5" customHeight="1" x14ac:dyDescent="0.2">
      <c r="A73" s="54"/>
      <c r="B73" s="74"/>
      <c r="C73" s="14"/>
      <c r="D73" s="15"/>
      <c r="E73" s="25"/>
      <c r="F73" s="15"/>
      <c r="G73" s="25"/>
      <c r="H73" s="15"/>
      <c r="I73" s="25"/>
      <c r="J73" s="15"/>
      <c r="K73" s="25"/>
      <c r="L73" s="15"/>
      <c r="M73" s="25"/>
      <c r="N73" s="15"/>
      <c r="O73" s="25"/>
      <c r="P73" s="15"/>
      <c r="Q73" s="25"/>
      <c r="T73" s="15"/>
      <c r="U73" s="15"/>
      <c r="V73" s="1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143"/>
      <c r="AV73" s="17"/>
      <c r="AW73" s="49"/>
      <c r="AX73" s="14"/>
    </row>
    <row r="74" spans="1:50" s="16" customFormat="1" ht="16.5" customHeight="1" x14ac:dyDescent="0.2">
      <c r="A74" s="54"/>
      <c r="B74" s="74"/>
      <c r="C74" s="14"/>
      <c r="D74" s="15"/>
      <c r="E74" s="25"/>
      <c r="F74" s="15"/>
      <c r="G74" s="25"/>
      <c r="H74" s="15"/>
      <c r="I74" s="25"/>
      <c r="J74" s="15"/>
      <c r="K74" s="25"/>
      <c r="L74" s="15"/>
      <c r="M74" s="25"/>
      <c r="N74" s="15"/>
      <c r="O74" s="25"/>
      <c r="P74" s="15"/>
      <c r="Q74" s="25"/>
      <c r="T74" s="15"/>
      <c r="U74" s="15"/>
      <c r="V74" s="1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143"/>
      <c r="AV74" s="17"/>
      <c r="AW74" s="49"/>
      <c r="AX74" s="14"/>
    </row>
    <row r="75" spans="1:50" s="16" customFormat="1" ht="16.5" customHeight="1" x14ac:dyDescent="0.2">
      <c r="A75" s="54"/>
      <c r="B75" s="54"/>
      <c r="C75" s="55"/>
      <c r="D75" s="76"/>
      <c r="E75" s="85"/>
      <c r="F75" s="76"/>
      <c r="G75" s="85"/>
      <c r="H75" s="76"/>
      <c r="I75" s="85"/>
      <c r="J75" s="76"/>
      <c r="K75" s="85"/>
      <c r="L75" s="76"/>
      <c r="M75" s="85"/>
      <c r="N75" s="76"/>
      <c r="O75" s="85"/>
      <c r="P75" s="76"/>
      <c r="Q75" s="85"/>
      <c r="R75" s="55"/>
      <c r="S75" s="55"/>
      <c r="T75" s="76"/>
      <c r="U75" s="76"/>
      <c r="V75" s="76"/>
      <c r="W75" s="85"/>
      <c r="X75" s="85"/>
      <c r="Y75" s="85"/>
      <c r="Z75" s="85"/>
      <c r="AA75" s="85"/>
      <c r="AB75" s="85"/>
      <c r="AC75" s="85"/>
      <c r="AD75" s="85"/>
      <c r="AE75" s="85"/>
      <c r="AF75" s="85"/>
      <c r="AG75" s="85"/>
      <c r="AH75" s="85"/>
      <c r="AI75" s="85"/>
      <c r="AJ75" s="85"/>
      <c r="AK75" s="85"/>
      <c r="AL75" s="85"/>
      <c r="AM75" s="85"/>
      <c r="AN75" s="85"/>
      <c r="AO75" s="85"/>
      <c r="AP75" s="85"/>
      <c r="AQ75" s="85"/>
      <c r="AR75" s="85"/>
      <c r="AS75" s="85"/>
      <c r="AT75" s="85"/>
      <c r="AU75" s="87"/>
      <c r="AV75" s="17"/>
      <c r="AW75" s="49"/>
      <c r="AX75" s="14"/>
    </row>
    <row r="76" spans="1:50" s="16" customFormat="1" ht="16.5" customHeight="1" x14ac:dyDescent="0.2">
      <c r="A76" s="50">
        <v>1</v>
      </c>
      <c r="B76" s="71">
        <v>18101188</v>
      </c>
      <c r="C76" s="69" t="s">
        <v>121</v>
      </c>
      <c r="D76" s="1">
        <v>3</v>
      </c>
      <c r="E76" s="21">
        <f t="shared" ref="E76:E84" si="59">D76/3*100</f>
        <v>100</v>
      </c>
      <c r="F76" s="1">
        <v>9</v>
      </c>
      <c r="G76" s="21">
        <f t="shared" ref="G76:G84" si="60">F76/9*100</f>
        <v>100</v>
      </c>
      <c r="H76" s="1">
        <v>9</v>
      </c>
      <c r="I76" s="21">
        <f t="shared" ref="I76:I95" si="61">H76/9*100</f>
        <v>100</v>
      </c>
      <c r="J76" s="1">
        <v>8</v>
      </c>
      <c r="K76" s="21">
        <f t="shared" ref="K76:K95" si="62">J76/8*100</f>
        <v>100</v>
      </c>
      <c r="L76" s="1">
        <v>7</v>
      </c>
      <c r="M76" s="21">
        <f t="shared" ref="M76:M84" si="63">L76/7*100</f>
        <v>100</v>
      </c>
      <c r="N76" s="1">
        <v>9</v>
      </c>
      <c r="O76" s="21">
        <f t="shared" ref="O76:O94" si="64">N76/9*100</f>
        <v>100</v>
      </c>
      <c r="P76" s="1">
        <v>2</v>
      </c>
      <c r="Q76" s="21">
        <f t="shared" ref="Q76:Q94" si="65">P76/2*100</f>
        <v>100</v>
      </c>
      <c r="R76" s="1">
        <v>2</v>
      </c>
      <c r="S76" s="21">
        <f t="shared" ref="S76:S95" si="66">R76/2*100</f>
        <v>100</v>
      </c>
      <c r="T76" s="1">
        <v>5</v>
      </c>
      <c r="U76" s="1">
        <f t="shared" ref="U76:U95" si="67">T76/5*100</f>
        <v>100</v>
      </c>
      <c r="V76" s="1">
        <v>6</v>
      </c>
      <c r="W76" s="21">
        <f t="shared" ref="W76:W95" si="68">V76/6*100</f>
        <v>100</v>
      </c>
      <c r="X76" s="21">
        <v>9</v>
      </c>
      <c r="Y76" s="21">
        <f t="shared" ref="Y76:Y95" si="69">X76/9*100</f>
        <v>100</v>
      </c>
      <c r="Z76" s="21">
        <v>8</v>
      </c>
      <c r="AA76" s="21">
        <f t="shared" ref="AA76:AA95" si="70">Z76/8*100</f>
        <v>100</v>
      </c>
      <c r="AB76" s="21">
        <v>9</v>
      </c>
      <c r="AC76" s="21">
        <f t="shared" ref="AC76:AC95" si="71">AB76/9*100</f>
        <v>100</v>
      </c>
      <c r="AD76" s="21">
        <v>9</v>
      </c>
      <c r="AE76" s="21">
        <f t="shared" ref="AE76:AE95" si="72">AD76/9*100</f>
        <v>100</v>
      </c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6"/>
      <c r="AT76" s="21">
        <f t="shared" ref="AT76:AT95" si="73">AVERAGE(Q76,S76,U76,W76,Y76,AA76,AC76,AE76,AG76,AI76,AK76,AM76,AO76,AQ76,AS76,O76,M76,K76,I76,G76,E76)</f>
        <v>100</v>
      </c>
      <c r="AU76" s="145" t="s">
        <v>122</v>
      </c>
      <c r="AV76" s="17"/>
      <c r="AW76" s="49"/>
      <c r="AX76" s="14"/>
    </row>
    <row r="77" spans="1:50" s="16" customFormat="1" ht="16.5" customHeight="1" x14ac:dyDescent="0.2">
      <c r="A77" s="50">
        <v>2</v>
      </c>
      <c r="B77" s="71">
        <v>18102040</v>
      </c>
      <c r="C77" s="69" t="s">
        <v>123</v>
      </c>
      <c r="D77" s="1">
        <v>3</v>
      </c>
      <c r="E77" s="21">
        <f t="shared" si="59"/>
        <v>100</v>
      </c>
      <c r="F77" s="1">
        <v>9</v>
      </c>
      <c r="G77" s="21">
        <f t="shared" si="60"/>
        <v>100</v>
      </c>
      <c r="H77" s="1">
        <v>9</v>
      </c>
      <c r="I77" s="21">
        <f t="shared" si="61"/>
        <v>100</v>
      </c>
      <c r="J77" s="1">
        <v>8</v>
      </c>
      <c r="K77" s="21">
        <f t="shared" si="62"/>
        <v>100</v>
      </c>
      <c r="L77" s="1">
        <v>7</v>
      </c>
      <c r="M77" s="21">
        <f t="shared" si="63"/>
        <v>100</v>
      </c>
      <c r="N77" s="1">
        <v>9</v>
      </c>
      <c r="O77" s="21">
        <f t="shared" si="64"/>
        <v>100</v>
      </c>
      <c r="P77" s="1">
        <v>2</v>
      </c>
      <c r="Q77" s="21">
        <f t="shared" si="65"/>
        <v>100</v>
      </c>
      <c r="R77" s="1">
        <v>2</v>
      </c>
      <c r="S77" s="21">
        <f t="shared" si="66"/>
        <v>100</v>
      </c>
      <c r="T77" s="1">
        <v>5</v>
      </c>
      <c r="U77" s="1">
        <f t="shared" si="67"/>
        <v>100</v>
      </c>
      <c r="V77" s="1">
        <v>6</v>
      </c>
      <c r="W77" s="21">
        <f t="shared" si="68"/>
        <v>100</v>
      </c>
      <c r="X77" s="21">
        <v>9</v>
      </c>
      <c r="Y77" s="21">
        <f t="shared" si="69"/>
        <v>100</v>
      </c>
      <c r="Z77" s="21">
        <v>8</v>
      </c>
      <c r="AA77" s="21">
        <f t="shared" si="70"/>
        <v>100</v>
      </c>
      <c r="AB77" s="21">
        <v>8</v>
      </c>
      <c r="AC77" s="21">
        <f t="shared" si="71"/>
        <v>88.888888888888886</v>
      </c>
      <c r="AD77" s="21">
        <v>8</v>
      </c>
      <c r="AE77" s="21">
        <f t="shared" si="72"/>
        <v>88.888888888888886</v>
      </c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6"/>
      <c r="AT77" s="21">
        <f t="shared" si="73"/>
        <v>98.412698412698418</v>
      </c>
      <c r="AU77" s="143"/>
      <c r="AV77" s="17"/>
      <c r="AW77" s="49"/>
      <c r="AX77" s="14"/>
    </row>
    <row r="78" spans="1:50" s="16" customFormat="1" ht="16.5" customHeight="1" x14ac:dyDescent="0.2">
      <c r="A78" s="50">
        <v>3</v>
      </c>
      <c r="B78" s="71">
        <v>18101147</v>
      </c>
      <c r="C78" s="69" t="s">
        <v>124</v>
      </c>
      <c r="D78" s="1">
        <v>3</v>
      </c>
      <c r="E78" s="21">
        <f t="shared" si="59"/>
        <v>100</v>
      </c>
      <c r="F78" s="1">
        <v>9</v>
      </c>
      <c r="G78" s="21">
        <f t="shared" si="60"/>
        <v>100</v>
      </c>
      <c r="H78" s="1">
        <v>9</v>
      </c>
      <c r="I78" s="21">
        <f t="shared" si="61"/>
        <v>100</v>
      </c>
      <c r="J78" s="1">
        <v>8</v>
      </c>
      <c r="K78" s="21">
        <f t="shared" si="62"/>
        <v>100</v>
      </c>
      <c r="L78" s="1">
        <v>7</v>
      </c>
      <c r="M78" s="21">
        <f t="shared" si="63"/>
        <v>100</v>
      </c>
      <c r="N78" s="1">
        <v>9</v>
      </c>
      <c r="O78" s="21">
        <f t="shared" si="64"/>
        <v>100</v>
      </c>
      <c r="P78" s="1">
        <v>2</v>
      </c>
      <c r="Q78" s="21">
        <f t="shared" si="65"/>
        <v>100</v>
      </c>
      <c r="R78" s="1">
        <v>2</v>
      </c>
      <c r="S78" s="21">
        <f t="shared" si="66"/>
        <v>100</v>
      </c>
      <c r="T78" s="1">
        <v>5</v>
      </c>
      <c r="U78" s="1">
        <f t="shared" si="67"/>
        <v>100</v>
      </c>
      <c r="V78" s="1">
        <v>6</v>
      </c>
      <c r="W78" s="21">
        <f t="shared" si="68"/>
        <v>100</v>
      </c>
      <c r="X78" s="21">
        <v>9</v>
      </c>
      <c r="Y78" s="21">
        <f t="shared" si="69"/>
        <v>100</v>
      </c>
      <c r="Z78" s="21">
        <v>8</v>
      </c>
      <c r="AA78" s="21">
        <f t="shared" si="70"/>
        <v>100</v>
      </c>
      <c r="AB78" s="21">
        <v>8</v>
      </c>
      <c r="AC78" s="21">
        <f t="shared" si="71"/>
        <v>88.888888888888886</v>
      </c>
      <c r="AD78" s="21">
        <v>9</v>
      </c>
      <c r="AE78" s="21">
        <f t="shared" si="72"/>
        <v>100</v>
      </c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6"/>
      <c r="AT78" s="21">
        <f t="shared" si="73"/>
        <v>99.206349206349202</v>
      </c>
      <c r="AU78" s="143"/>
      <c r="AV78" s="17"/>
      <c r="AW78" s="49"/>
      <c r="AX78" s="14"/>
    </row>
    <row r="79" spans="1:50" s="16" customFormat="1" ht="16.5" customHeight="1" x14ac:dyDescent="0.2">
      <c r="A79" s="50">
        <v>4</v>
      </c>
      <c r="B79" s="71">
        <v>18101092</v>
      </c>
      <c r="C79" s="69" t="s">
        <v>125</v>
      </c>
      <c r="D79" s="1">
        <v>3</v>
      </c>
      <c r="E79" s="21">
        <f t="shared" si="59"/>
        <v>100</v>
      </c>
      <c r="F79" s="1">
        <v>8</v>
      </c>
      <c r="G79" s="21">
        <f t="shared" si="60"/>
        <v>88.888888888888886</v>
      </c>
      <c r="H79" s="1">
        <v>8</v>
      </c>
      <c r="I79" s="21">
        <f t="shared" si="61"/>
        <v>88.888888888888886</v>
      </c>
      <c r="J79" s="1">
        <v>8</v>
      </c>
      <c r="K79" s="21">
        <f t="shared" si="62"/>
        <v>100</v>
      </c>
      <c r="L79" s="1">
        <v>7</v>
      </c>
      <c r="M79" s="21">
        <f t="shared" si="63"/>
        <v>100</v>
      </c>
      <c r="N79" s="1">
        <v>8</v>
      </c>
      <c r="O79" s="21">
        <f t="shared" si="64"/>
        <v>88.888888888888886</v>
      </c>
      <c r="P79" s="1">
        <v>2</v>
      </c>
      <c r="Q79" s="21">
        <f t="shared" si="65"/>
        <v>100</v>
      </c>
      <c r="R79" s="1">
        <v>2</v>
      </c>
      <c r="S79" s="21">
        <f t="shared" si="66"/>
        <v>100</v>
      </c>
      <c r="T79" s="1">
        <v>5</v>
      </c>
      <c r="U79" s="1">
        <f t="shared" si="67"/>
        <v>100</v>
      </c>
      <c r="V79" s="1">
        <v>6</v>
      </c>
      <c r="W79" s="21">
        <f t="shared" si="68"/>
        <v>100</v>
      </c>
      <c r="X79" s="21">
        <v>9</v>
      </c>
      <c r="Y79" s="21">
        <f t="shared" si="69"/>
        <v>100</v>
      </c>
      <c r="Z79" s="21">
        <v>8</v>
      </c>
      <c r="AA79" s="21">
        <f t="shared" si="70"/>
        <v>100</v>
      </c>
      <c r="AB79" s="21">
        <v>6</v>
      </c>
      <c r="AC79" s="21">
        <f t="shared" si="71"/>
        <v>66.666666666666657</v>
      </c>
      <c r="AD79" s="21">
        <v>8</v>
      </c>
      <c r="AE79" s="21">
        <f t="shared" si="72"/>
        <v>88.888888888888886</v>
      </c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6"/>
      <c r="AT79" s="21">
        <f t="shared" si="73"/>
        <v>94.444444444444443</v>
      </c>
      <c r="AU79" s="143"/>
      <c r="AV79" s="17"/>
      <c r="AW79" s="49"/>
      <c r="AX79" s="14"/>
    </row>
    <row r="80" spans="1:50" s="16" customFormat="1" ht="16.5" customHeight="1" x14ac:dyDescent="0.2">
      <c r="A80" s="50">
        <v>5</v>
      </c>
      <c r="B80" s="71">
        <v>18101134</v>
      </c>
      <c r="C80" s="69" t="s">
        <v>126</v>
      </c>
      <c r="D80" s="1">
        <v>3</v>
      </c>
      <c r="E80" s="21">
        <f t="shared" si="59"/>
        <v>100</v>
      </c>
      <c r="F80" s="1">
        <v>9</v>
      </c>
      <c r="G80" s="21">
        <f t="shared" si="60"/>
        <v>100</v>
      </c>
      <c r="H80" s="1">
        <v>9</v>
      </c>
      <c r="I80" s="21">
        <f t="shared" si="61"/>
        <v>100</v>
      </c>
      <c r="J80" s="1">
        <v>8</v>
      </c>
      <c r="K80" s="21">
        <f t="shared" si="62"/>
        <v>100</v>
      </c>
      <c r="L80" s="1">
        <v>7</v>
      </c>
      <c r="M80" s="21">
        <f t="shared" si="63"/>
        <v>100</v>
      </c>
      <c r="N80" s="1">
        <v>9</v>
      </c>
      <c r="O80" s="21">
        <f t="shared" si="64"/>
        <v>100</v>
      </c>
      <c r="P80" s="1">
        <v>2</v>
      </c>
      <c r="Q80" s="21">
        <f t="shared" si="65"/>
        <v>100</v>
      </c>
      <c r="R80" s="1">
        <v>2</v>
      </c>
      <c r="S80" s="21">
        <f t="shared" si="66"/>
        <v>100</v>
      </c>
      <c r="T80" s="1">
        <v>5</v>
      </c>
      <c r="U80" s="1">
        <f t="shared" si="67"/>
        <v>100</v>
      </c>
      <c r="V80" s="1">
        <v>6</v>
      </c>
      <c r="W80" s="21">
        <f t="shared" si="68"/>
        <v>100</v>
      </c>
      <c r="X80" s="21">
        <v>9</v>
      </c>
      <c r="Y80" s="21">
        <f t="shared" si="69"/>
        <v>100</v>
      </c>
      <c r="Z80" s="21">
        <v>8</v>
      </c>
      <c r="AA80" s="21">
        <f t="shared" si="70"/>
        <v>100</v>
      </c>
      <c r="AB80" s="21">
        <v>8</v>
      </c>
      <c r="AC80" s="21">
        <f t="shared" si="71"/>
        <v>88.888888888888886</v>
      </c>
      <c r="AD80" s="21">
        <v>7</v>
      </c>
      <c r="AE80" s="21">
        <f t="shared" si="72"/>
        <v>77.777777777777786</v>
      </c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6"/>
      <c r="AT80" s="21">
        <f t="shared" si="73"/>
        <v>97.61904761904762</v>
      </c>
      <c r="AU80" s="143"/>
      <c r="AV80" s="17"/>
      <c r="AW80" s="49"/>
      <c r="AX80" s="14"/>
    </row>
    <row r="81" spans="1:50" s="16" customFormat="1" ht="16.5" customHeight="1" x14ac:dyDescent="0.2">
      <c r="A81" s="50">
        <v>6</v>
      </c>
      <c r="B81" s="71">
        <v>18101144</v>
      </c>
      <c r="C81" s="69" t="s">
        <v>127</v>
      </c>
      <c r="D81" s="1">
        <v>3</v>
      </c>
      <c r="E81" s="21">
        <f t="shared" si="59"/>
        <v>100</v>
      </c>
      <c r="F81" s="1">
        <v>9</v>
      </c>
      <c r="G81" s="21">
        <f t="shared" si="60"/>
        <v>100</v>
      </c>
      <c r="H81" s="1">
        <v>8</v>
      </c>
      <c r="I81" s="21">
        <f t="shared" si="61"/>
        <v>88.888888888888886</v>
      </c>
      <c r="J81" s="1">
        <v>8</v>
      </c>
      <c r="K81" s="21">
        <f t="shared" si="62"/>
        <v>100</v>
      </c>
      <c r="L81" s="1">
        <v>7</v>
      </c>
      <c r="M81" s="21">
        <f t="shared" si="63"/>
        <v>100</v>
      </c>
      <c r="N81" s="1">
        <v>9</v>
      </c>
      <c r="O81" s="21">
        <f t="shared" si="64"/>
        <v>100</v>
      </c>
      <c r="P81" s="1">
        <v>2</v>
      </c>
      <c r="Q81" s="21">
        <f t="shared" si="65"/>
        <v>100</v>
      </c>
      <c r="R81" s="1">
        <v>2</v>
      </c>
      <c r="S81" s="21">
        <f t="shared" si="66"/>
        <v>100</v>
      </c>
      <c r="T81" s="1">
        <v>5</v>
      </c>
      <c r="U81" s="1">
        <f t="shared" si="67"/>
        <v>100</v>
      </c>
      <c r="V81" s="1">
        <v>6</v>
      </c>
      <c r="W81" s="21">
        <f t="shared" si="68"/>
        <v>100</v>
      </c>
      <c r="X81" s="21">
        <v>9</v>
      </c>
      <c r="Y81" s="21">
        <f t="shared" si="69"/>
        <v>100</v>
      </c>
      <c r="Z81" s="21">
        <v>8</v>
      </c>
      <c r="AA81" s="21">
        <f t="shared" si="70"/>
        <v>100</v>
      </c>
      <c r="AB81" s="21">
        <v>6</v>
      </c>
      <c r="AC81" s="21">
        <f t="shared" si="71"/>
        <v>66.666666666666657</v>
      </c>
      <c r="AD81" s="21">
        <v>9</v>
      </c>
      <c r="AE81" s="21">
        <f t="shared" si="72"/>
        <v>100</v>
      </c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6"/>
      <c r="AT81" s="21">
        <f t="shared" si="73"/>
        <v>96.825396825396822</v>
      </c>
      <c r="AU81" s="143"/>
      <c r="AV81" s="17"/>
      <c r="AW81" s="49"/>
      <c r="AX81" s="14"/>
    </row>
    <row r="82" spans="1:50" s="16" customFormat="1" ht="16.5" customHeight="1" x14ac:dyDescent="0.2">
      <c r="A82" s="50">
        <v>7</v>
      </c>
      <c r="B82" s="71">
        <v>18101125</v>
      </c>
      <c r="C82" s="69" t="s">
        <v>128</v>
      </c>
      <c r="D82" s="1">
        <v>3</v>
      </c>
      <c r="E82" s="21">
        <f t="shared" si="59"/>
        <v>100</v>
      </c>
      <c r="F82" s="1">
        <v>7</v>
      </c>
      <c r="G82" s="21">
        <f t="shared" si="60"/>
        <v>77.777777777777786</v>
      </c>
      <c r="H82" s="1">
        <v>9</v>
      </c>
      <c r="I82" s="21">
        <f t="shared" si="61"/>
        <v>100</v>
      </c>
      <c r="J82" s="1">
        <v>8</v>
      </c>
      <c r="K82" s="21">
        <f t="shared" si="62"/>
        <v>100</v>
      </c>
      <c r="L82" s="1">
        <v>6</v>
      </c>
      <c r="M82" s="21">
        <f t="shared" si="63"/>
        <v>85.714285714285708</v>
      </c>
      <c r="N82" s="1">
        <v>7</v>
      </c>
      <c r="O82" s="21">
        <f t="shared" si="64"/>
        <v>77.777777777777786</v>
      </c>
      <c r="P82" s="1">
        <v>2</v>
      </c>
      <c r="Q82" s="21">
        <f t="shared" si="65"/>
        <v>100</v>
      </c>
      <c r="R82" s="1">
        <v>2</v>
      </c>
      <c r="S82" s="21">
        <f t="shared" si="66"/>
        <v>100</v>
      </c>
      <c r="T82" s="1">
        <v>5</v>
      </c>
      <c r="U82" s="1">
        <f t="shared" si="67"/>
        <v>100</v>
      </c>
      <c r="V82" s="1">
        <v>6</v>
      </c>
      <c r="W82" s="21">
        <f t="shared" si="68"/>
        <v>100</v>
      </c>
      <c r="X82" s="21">
        <v>9</v>
      </c>
      <c r="Y82" s="21">
        <f t="shared" si="69"/>
        <v>100</v>
      </c>
      <c r="Z82" s="21">
        <v>8</v>
      </c>
      <c r="AA82" s="21">
        <f t="shared" si="70"/>
        <v>100</v>
      </c>
      <c r="AB82" s="21">
        <v>2</v>
      </c>
      <c r="AC82" s="21">
        <f>AB82/(9-6)*100</f>
        <v>66.666666666666657</v>
      </c>
      <c r="AD82" s="21">
        <v>3</v>
      </c>
      <c r="AE82" s="21">
        <f t="shared" si="72"/>
        <v>33.333333333333329</v>
      </c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6"/>
      <c r="AT82" s="21">
        <f t="shared" si="73"/>
        <v>88.662131519274382</v>
      </c>
      <c r="AU82" s="143"/>
      <c r="AV82" s="17"/>
      <c r="AW82" s="49"/>
      <c r="AX82" s="14"/>
    </row>
    <row r="83" spans="1:50" s="16" customFormat="1" ht="16.5" customHeight="1" x14ac:dyDescent="0.2">
      <c r="A83" s="50">
        <v>8</v>
      </c>
      <c r="B83" s="71">
        <v>18101137</v>
      </c>
      <c r="C83" s="69" t="s">
        <v>129</v>
      </c>
      <c r="D83" s="1">
        <v>3</v>
      </c>
      <c r="E83" s="21">
        <f t="shared" si="59"/>
        <v>100</v>
      </c>
      <c r="F83" s="1">
        <v>8</v>
      </c>
      <c r="G83" s="21">
        <f t="shared" si="60"/>
        <v>88.888888888888886</v>
      </c>
      <c r="H83" s="1">
        <v>8</v>
      </c>
      <c r="I83" s="21">
        <f t="shared" si="61"/>
        <v>88.888888888888886</v>
      </c>
      <c r="J83" s="1">
        <v>8</v>
      </c>
      <c r="K83" s="21">
        <f t="shared" si="62"/>
        <v>100</v>
      </c>
      <c r="L83" s="1">
        <v>7</v>
      </c>
      <c r="M83" s="21">
        <f t="shared" si="63"/>
        <v>100</v>
      </c>
      <c r="N83" s="1">
        <v>6</v>
      </c>
      <c r="O83" s="21">
        <f t="shared" si="64"/>
        <v>66.666666666666657</v>
      </c>
      <c r="P83" s="1">
        <v>2</v>
      </c>
      <c r="Q83" s="21">
        <f t="shared" si="65"/>
        <v>100</v>
      </c>
      <c r="R83" s="1">
        <v>2</v>
      </c>
      <c r="S83" s="21">
        <f t="shared" si="66"/>
        <v>100</v>
      </c>
      <c r="T83" s="1">
        <v>5</v>
      </c>
      <c r="U83" s="1">
        <f t="shared" si="67"/>
        <v>100</v>
      </c>
      <c r="V83" s="1">
        <v>4</v>
      </c>
      <c r="W83" s="21">
        <f t="shared" si="68"/>
        <v>66.666666666666657</v>
      </c>
      <c r="X83" s="21">
        <v>9</v>
      </c>
      <c r="Y83" s="21">
        <f t="shared" si="69"/>
        <v>100</v>
      </c>
      <c r="Z83" s="21">
        <v>6</v>
      </c>
      <c r="AA83" s="21">
        <f t="shared" si="70"/>
        <v>75</v>
      </c>
      <c r="AB83" s="21">
        <v>4</v>
      </c>
      <c r="AC83" s="21">
        <f t="shared" si="71"/>
        <v>44.444444444444443</v>
      </c>
      <c r="AD83" s="21">
        <v>7</v>
      </c>
      <c r="AE83" s="21">
        <f t="shared" si="72"/>
        <v>77.777777777777786</v>
      </c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6"/>
      <c r="AT83" s="21">
        <f t="shared" si="73"/>
        <v>86.30952380952381</v>
      </c>
      <c r="AU83" s="143"/>
      <c r="AV83" s="17"/>
      <c r="AW83" s="49"/>
      <c r="AX83" s="14"/>
    </row>
    <row r="84" spans="1:50" s="16" customFormat="1" ht="16.5" customHeight="1" x14ac:dyDescent="0.2">
      <c r="A84" s="50">
        <v>9</v>
      </c>
      <c r="B84" s="71">
        <v>18102049</v>
      </c>
      <c r="C84" s="69" t="s">
        <v>130</v>
      </c>
      <c r="D84" s="1">
        <v>3</v>
      </c>
      <c r="E84" s="21">
        <f t="shared" si="59"/>
        <v>100</v>
      </c>
      <c r="F84" s="1">
        <v>9</v>
      </c>
      <c r="G84" s="21">
        <f t="shared" si="60"/>
        <v>100</v>
      </c>
      <c r="H84" s="1">
        <v>9</v>
      </c>
      <c r="I84" s="21">
        <f t="shared" si="61"/>
        <v>100</v>
      </c>
      <c r="J84" s="1">
        <v>8</v>
      </c>
      <c r="K84" s="21">
        <f t="shared" si="62"/>
        <v>100</v>
      </c>
      <c r="L84" s="1">
        <v>7</v>
      </c>
      <c r="M84" s="21">
        <f t="shared" si="63"/>
        <v>100</v>
      </c>
      <c r="N84" s="1">
        <v>9</v>
      </c>
      <c r="O84" s="21">
        <f t="shared" si="64"/>
        <v>100</v>
      </c>
      <c r="P84" s="1">
        <v>2</v>
      </c>
      <c r="Q84" s="21">
        <f t="shared" si="65"/>
        <v>100</v>
      </c>
      <c r="R84" s="1">
        <v>2</v>
      </c>
      <c r="S84" s="21">
        <f t="shared" si="66"/>
        <v>100</v>
      </c>
      <c r="T84" s="1">
        <v>5</v>
      </c>
      <c r="U84" s="1">
        <f t="shared" si="67"/>
        <v>100</v>
      </c>
      <c r="V84" s="1">
        <v>5</v>
      </c>
      <c r="W84" s="21">
        <f t="shared" si="68"/>
        <v>83.333333333333343</v>
      </c>
      <c r="X84" s="21">
        <v>9</v>
      </c>
      <c r="Y84" s="21">
        <f t="shared" si="69"/>
        <v>100</v>
      </c>
      <c r="Z84" s="21">
        <v>8</v>
      </c>
      <c r="AA84" s="21">
        <f t="shared" si="70"/>
        <v>100</v>
      </c>
      <c r="AB84" s="21">
        <v>6</v>
      </c>
      <c r="AC84" s="21">
        <f t="shared" si="71"/>
        <v>66.666666666666657</v>
      </c>
      <c r="AD84" s="21">
        <v>9</v>
      </c>
      <c r="AE84" s="21">
        <f t="shared" si="72"/>
        <v>100</v>
      </c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6"/>
      <c r="AT84" s="21">
        <f t="shared" si="73"/>
        <v>96.428571428571431</v>
      </c>
      <c r="AU84" s="143"/>
      <c r="AV84" s="17"/>
      <c r="AW84" s="49"/>
      <c r="AX84" s="14"/>
    </row>
    <row r="85" spans="1:50" s="16" customFormat="1" ht="16.5" customHeight="1" x14ac:dyDescent="0.2">
      <c r="A85" s="50">
        <v>10</v>
      </c>
      <c r="B85" s="50">
        <v>18101212</v>
      </c>
      <c r="C85" s="69" t="s">
        <v>438</v>
      </c>
      <c r="D85" s="84"/>
      <c r="E85" s="86"/>
      <c r="F85" s="1">
        <v>6</v>
      </c>
      <c r="G85" s="21">
        <f>F85/6*100</f>
        <v>100</v>
      </c>
      <c r="H85" s="1">
        <v>8</v>
      </c>
      <c r="I85" s="21">
        <f t="shared" si="61"/>
        <v>88.888888888888886</v>
      </c>
      <c r="J85" s="1">
        <v>8</v>
      </c>
      <c r="K85" s="21">
        <f t="shared" si="62"/>
        <v>100</v>
      </c>
      <c r="L85" s="1">
        <v>1</v>
      </c>
      <c r="M85" s="21">
        <f>L85/(7-6)*100</f>
        <v>100</v>
      </c>
      <c r="N85" s="1">
        <v>8</v>
      </c>
      <c r="O85" s="21">
        <f t="shared" si="64"/>
        <v>88.888888888888886</v>
      </c>
      <c r="P85" s="1">
        <v>2</v>
      </c>
      <c r="Q85" s="21">
        <f t="shared" si="65"/>
        <v>100</v>
      </c>
      <c r="R85" s="1">
        <v>2</v>
      </c>
      <c r="S85" s="21">
        <f t="shared" si="66"/>
        <v>100</v>
      </c>
      <c r="T85" s="1">
        <v>5</v>
      </c>
      <c r="U85" s="1">
        <f t="shared" si="67"/>
        <v>100</v>
      </c>
      <c r="V85" s="1">
        <v>6</v>
      </c>
      <c r="W85" s="21">
        <f t="shared" si="68"/>
        <v>100</v>
      </c>
      <c r="X85" s="21">
        <v>9</v>
      </c>
      <c r="Y85" s="21">
        <f t="shared" si="69"/>
        <v>100</v>
      </c>
      <c r="Z85" s="21">
        <v>7</v>
      </c>
      <c r="AA85" s="21">
        <f t="shared" si="70"/>
        <v>87.5</v>
      </c>
      <c r="AB85" s="21">
        <v>3</v>
      </c>
      <c r="AC85" s="21">
        <f t="shared" si="71"/>
        <v>33.333333333333329</v>
      </c>
      <c r="AD85" s="21">
        <v>5</v>
      </c>
      <c r="AE85" s="21">
        <f t="shared" si="72"/>
        <v>55.555555555555557</v>
      </c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6"/>
      <c r="AT85" s="21">
        <f t="shared" si="73"/>
        <v>88.782051282051285</v>
      </c>
      <c r="AU85" s="143"/>
      <c r="AV85" s="17"/>
      <c r="AW85" s="49"/>
      <c r="AX85" s="14"/>
    </row>
    <row r="86" spans="1:50" s="16" customFormat="1" ht="16.5" customHeight="1" x14ac:dyDescent="0.2">
      <c r="A86" s="50">
        <v>11</v>
      </c>
      <c r="B86" s="71">
        <v>18103067</v>
      </c>
      <c r="C86" s="19" t="s">
        <v>131</v>
      </c>
      <c r="D86" s="1">
        <v>3</v>
      </c>
      <c r="E86" s="21">
        <f t="shared" ref="E86:E95" si="74">D86/3*100</f>
        <v>100</v>
      </c>
      <c r="F86" s="1">
        <v>9</v>
      </c>
      <c r="G86" s="21">
        <f t="shared" ref="G86:G95" si="75">F86/9*100</f>
        <v>100</v>
      </c>
      <c r="H86" s="1">
        <v>9</v>
      </c>
      <c r="I86" s="21">
        <f t="shared" si="61"/>
        <v>100</v>
      </c>
      <c r="J86" s="1">
        <v>8</v>
      </c>
      <c r="K86" s="21">
        <f t="shared" si="62"/>
        <v>100</v>
      </c>
      <c r="L86" s="1">
        <v>7</v>
      </c>
      <c r="M86" s="21">
        <f t="shared" ref="M86:M95" si="76">L86/7*100</f>
        <v>100</v>
      </c>
      <c r="N86" s="1">
        <v>9</v>
      </c>
      <c r="O86" s="21">
        <f t="shared" si="64"/>
        <v>100</v>
      </c>
      <c r="P86" s="1">
        <v>2</v>
      </c>
      <c r="Q86" s="21">
        <f t="shared" si="65"/>
        <v>100</v>
      </c>
      <c r="R86" s="1">
        <v>2</v>
      </c>
      <c r="S86" s="21">
        <f t="shared" si="66"/>
        <v>100</v>
      </c>
      <c r="T86" s="1">
        <v>5</v>
      </c>
      <c r="U86" s="1">
        <f t="shared" si="67"/>
        <v>100</v>
      </c>
      <c r="V86" s="1">
        <v>6</v>
      </c>
      <c r="W86" s="21">
        <f t="shared" si="68"/>
        <v>100</v>
      </c>
      <c r="X86" s="21">
        <v>9</v>
      </c>
      <c r="Y86" s="21">
        <f t="shared" si="69"/>
        <v>100</v>
      </c>
      <c r="Z86" s="21">
        <v>8</v>
      </c>
      <c r="AA86" s="21">
        <f t="shared" si="70"/>
        <v>100</v>
      </c>
      <c r="AB86" s="21">
        <v>7</v>
      </c>
      <c r="AC86" s="21">
        <f t="shared" si="71"/>
        <v>77.777777777777786</v>
      </c>
      <c r="AD86" s="21">
        <v>5</v>
      </c>
      <c r="AE86" s="21">
        <f t="shared" si="72"/>
        <v>55.555555555555557</v>
      </c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6"/>
      <c r="AT86" s="21">
        <f t="shared" si="73"/>
        <v>95.238095238095255</v>
      </c>
      <c r="AU86" s="143"/>
      <c r="AV86" s="17"/>
      <c r="AW86" s="49"/>
      <c r="AX86" s="14"/>
    </row>
    <row r="87" spans="1:50" s="16" customFormat="1" ht="16.5" customHeight="1" x14ac:dyDescent="0.2">
      <c r="A87" s="50">
        <v>12</v>
      </c>
      <c r="B87" s="71">
        <v>18101105</v>
      </c>
      <c r="C87" s="69" t="s">
        <v>132</v>
      </c>
      <c r="D87" s="1">
        <v>3</v>
      </c>
      <c r="E87" s="21">
        <f t="shared" si="74"/>
        <v>100</v>
      </c>
      <c r="F87" s="1">
        <v>9</v>
      </c>
      <c r="G87" s="21">
        <f t="shared" si="75"/>
        <v>100</v>
      </c>
      <c r="H87" s="1">
        <v>9</v>
      </c>
      <c r="I87" s="21">
        <f t="shared" si="61"/>
        <v>100</v>
      </c>
      <c r="J87" s="1">
        <v>4</v>
      </c>
      <c r="K87" s="21">
        <f t="shared" si="62"/>
        <v>50</v>
      </c>
      <c r="L87" s="1">
        <v>5</v>
      </c>
      <c r="M87" s="21">
        <f t="shared" si="76"/>
        <v>71.428571428571431</v>
      </c>
      <c r="N87" s="1">
        <v>7</v>
      </c>
      <c r="O87" s="21">
        <f t="shared" si="64"/>
        <v>77.777777777777786</v>
      </c>
      <c r="P87" s="1">
        <v>2</v>
      </c>
      <c r="Q87" s="21">
        <f t="shared" si="65"/>
        <v>100</v>
      </c>
      <c r="R87" s="1">
        <v>2</v>
      </c>
      <c r="S87" s="21">
        <f t="shared" si="66"/>
        <v>100</v>
      </c>
      <c r="T87" s="1">
        <v>5</v>
      </c>
      <c r="U87" s="1">
        <f t="shared" si="67"/>
        <v>100</v>
      </c>
      <c r="V87" s="1">
        <v>6</v>
      </c>
      <c r="W87" s="21">
        <f t="shared" si="68"/>
        <v>100</v>
      </c>
      <c r="X87" s="21">
        <v>9</v>
      </c>
      <c r="Y87" s="21">
        <f t="shared" si="69"/>
        <v>100</v>
      </c>
      <c r="Z87" s="21">
        <v>5</v>
      </c>
      <c r="AA87" s="21">
        <f t="shared" si="70"/>
        <v>62.5</v>
      </c>
      <c r="AB87" s="21">
        <v>6</v>
      </c>
      <c r="AC87" s="21">
        <f t="shared" si="71"/>
        <v>66.666666666666657</v>
      </c>
      <c r="AD87" s="21">
        <v>4</v>
      </c>
      <c r="AE87" s="21">
        <f t="shared" si="72"/>
        <v>44.444444444444443</v>
      </c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6"/>
      <c r="AT87" s="21">
        <f t="shared" si="73"/>
        <v>83.772675736961446</v>
      </c>
      <c r="AU87" s="143"/>
      <c r="AV87" s="17"/>
      <c r="AW87" s="49"/>
      <c r="AX87" s="14"/>
    </row>
    <row r="88" spans="1:50" s="16" customFormat="1" ht="16.5" customHeight="1" x14ac:dyDescent="0.2">
      <c r="A88" s="50">
        <v>13</v>
      </c>
      <c r="B88" s="71">
        <v>18101054</v>
      </c>
      <c r="C88" s="69" t="s">
        <v>133</v>
      </c>
      <c r="D88" s="1">
        <v>3</v>
      </c>
      <c r="E88" s="21">
        <f t="shared" si="74"/>
        <v>100</v>
      </c>
      <c r="F88" s="1">
        <v>8</v>
      </c>
      <c r="G88" s="21">
        <f t="shared" si="75"/>
        <v>88.888888888888886</v>
      </c>
      <c r="H88" s="1">
        <v>9</v>
      </c>
      <c r="I88" s="21">
        <f t="shared" si="61"/>
        <v>100</v>
      </c>
      <c r="J88" s="1">
        <v>8</v>
      </c>
      <c r="K88" s="21">
        <f t="shared" si="62"/>
        <v>100</v>
      </c>
      <c r="L88" s="1">
        <v>7</v>
      </c>
      <c r="M88" s="21">
        <f t="shared" si="76"/>
        <v>100</v>
      </c>
      <c r="N88" s="1">
        <v>9</v>
      </c>
      <c r="O88" s="21">
        <f t="shared" si="64"/>
        <v>100</v>
      </c>
      <c r="P88" s="1">
        <v>2</v>
      </c>
      <c r="Q88" s="21">
        <f t="shared" si="65"/>
        <v>100</v>
      </c>
      <c r="R88" s="1">
        <v>2</v>
      </c>
      <c r="S88" s="21">
        <f t="shared" si="66"/>
        <v>100</v>
      </c>
      <c r="T88" s="1">
        <v>5</v>
      </c>
      <c r="U88" s="1">
        <f t="shared" si="67"/>
        <v>100</v>
      </c>
      <c r="V88" s="1">
        <v>6</v>
      </c>
      <c r="W88" s="21">
        <f t="shared" si="68"/>
        <v>100</v>
      </c>
      <c r="X88" s="21">
        <v>9</v>
      </c>
      <c r="Y88" s="21">
        <f t="shared" si="69"/>
        <v>100</v>
      </c>
      <c r="Z88" s="21">
        <v>7</v>
      </c>
      <c r="AA88" s="21">
        <f t="shared" si="70"/>
        <v>87.5</v>
      </c>
      <c r="AB88" s="21">
        <v>7</v>
      </c>
      <c r="AC88" s="21">
        <f t="shared" si="71"/>
        <v>77.777777777777786</v>
      </c>
      <c r="AD88" s="21">
        <v>7</v>
      </c>
      <c r="AE88" s="21">
        <f t="shared" si="72"/>
        <v>77.777777777777786</v>
      </c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6"/>
      <c r="AT88" s="21">
        <f t="shared" si="73"/>
        <v>95.1388888888889</v>
      </c>
      <c r="AU88" s="143"/>
      <c r="AV88" s="17"/>
      <c r="AW88" s="49"/>
      <c r="AX88" s="14"/>
    </row>
    <row r="89" spans="1:50" s="16" customFormat="1" ht="16.5" customHeight="1" x14ac:dyDescent="0.2">
      <c r="A89" s="50">
        <v>14</v>
      </c>
      <c r="B89" s="71">
        <v>18108020</v>
      </c>
      <c r="C89" s="19" t="s">
        <v>134</v>
      </c>
      <c r="D89" s="1">
        <v>3</v>
      </c>
      <c r="E89" s="21">
        <f t="shared" si="74"/>
        <v>100</v>
      </c>
      <c r="F89" s="1">
        <v>8</v>
      </c>
      <c r="G89" s="21">
        <f t="shared" si="75"/>
        <v>88.888888888888886</v>
      </c>
      <c r="H89" s="1">
        <v>8</v>
      </c>
      <c r="I89" s="21">
        <f t="shared" si="61"/>
        <v>88.888888888888886</v>
      </c>
      <c r="J89" s="1">
        <v>8</v>
      </c>
      <c r="K89" s="21">
        <f t="shared" si="62"/>
        <v>100</v>
      </c>
      <c r="L89" s="1">
        <v>7</v>
      </c>
      <c r="M89" s="21">
        <f t="shared" si="76"/>
        <v>100</v>
      </c>
      <c r="N89" s="1">
        <v>8</v>
      </c>
      <c r="O89" s="21">
        <f t="shared" si="64"/>
        <v>88.888888888888886</v>
      </c>
      <c r="P89" s="1">
        <v>2</v>
      </c>
      <c r="Q89" s="21">
        <f t="shared" si="65"/>
        <v>100</v>
      </c>
      <c r="R89" s="1">
        <v>2</v>
      </c>
      <c r="S89" s="21">
        <f t="shared" si="66"/>
        <v>100</v>
      </c>
      <c r="T89" s="1">
        <v>5</v>
      </c>
      <c r="U89" s="1">
        <f t="shared" si="67"/>
        <v>100</v>
      </c>
      <c r="V89" s="1">
        <v>5</v>
      </c>
      <c r="W89" s="21">
        <f t="shared" si="68"/>
        <v>83.333333333333343</v>
      </c>
      <c r="X89" s="21">
        <v>9</v>
      </c>
      <c r="Y89" s="21">
        <f t="shared" si="69"/>
        <v>100</v>
      </c>
      <c r="Z89" s="21">
        <v>7</v>
      </c>
      <c r="AA89" s="21">
        <f t="shared" si="70"/>
        <v>87.5</v>
      </c>
      <c r="AB89" s="21">
        <v>7</v>
      </c>
      <c r="AC89" s="21">
        <f t="shared" si="71"/>
        <v>77.777777777777786</v>
      </c>
      <c r="AD89" s="21">
        <v>8</v>
      </c>
      <c r="AE89" s="21">
        <f t="shared" si="72"/>
        <v>88.888888888888886</v>
      </c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6"/>
      <c r="AT89" s="21">
        <f t="shared" si="73"/>
        <v>93.154761904761926</v>
      </c>
      <c r="AU89" s="143"/>
      <c r="AV89" s="17"/>
      <c r="AW89" s="49"/>
      <c r="AX89" s="14"/>
    </row>
    <row r="90" spans="1:50" s="16" customFormat="1" ht="16.5" customHeight="1" x14ac:dyDescent="0.2">
      <c r="A90" s="50">
        <v>15</v>
      </c>
      <c r="B90" s="71">
        <v>18103048</v>
      </c>
      <c r="C90" s="19" t="s">
        <v>135</v>
      </c>
      <c r="D90" s="1">
        <v>3</v>
      </c>
      <c r="E90" s="21">
        <f t="shared" si="74"/>
        <v>100</v>
      </c>
      <c r="F90" s="1">
        <v>9</v>
      </c>
      <c r="G90" s="21">
        <f t="shared" si="75"/>
        <v>100</v>
      </c>
      <c r="H90" s="1">
        <v>8</v>
      </c>
      <c r="I90" s="21">
        <f t="shared" si="61"/>
        <v>88.888888888888886</v>
      </c>
      <c r="J90" s="1">
        <v>8</v>
      </c>
      <c r="K90" s="21">
        <f t="shared" si="62"/>
        <v>100</v>
      </c>
      <c r="L90" s="1">
        <v>7</v>
      </c>
      <c r="M90" s="21">
        <f t="shared" si="76"/>
        <v>100</v>
      </c>
      <c r="N90" s="1">
        <v>8</v>
      </c>
      <c r="O90" s="21">
        <f t="shared" si="64"/>
        <v>88.888888888888886</v>
      </c>
      <c r="P90" s="1">
        <v>2</v>
      </c>
      <c r="Q90" s="21">
        <f t="shared" si="65"/>
        <v>100</v>
      </c>
      <c r="R90" s="1">
        <v>2</v>
      </c>
      <c r="S90" s="21">
        <f t="shared" si="66"/>
        <v>100</v>
      </c>
      <c r="T90" s="1">
        <v>5</v>
      </c>
      <c r="U90" s="1">
        <f t="shared" si="67"/>
        <v>100</v>
      </c>
      <c r="V90" s="1">
        <v>6</v>
      </c>
      <c r="W90" s="21">
        <f t="shared" si="68"/>
        <v>100</v>
      </c>
      <c r="X90" s="21">
        <v>9</v>
      </c>
      <c r="Y90" s="21">
        <f t="shared" si="69"/>
        <v>100</v>
      </c>
      <c r="Z90" s="21">
        <v>8</v>
      </c>
      <c r="AA90" s="21">
        <f t="shared" si="70"/>
        <v>100</v>
      </c>
      <c r="AB90" s="21">
        <v>9</v>
      </c>
      <c r="AC90" s="21">
        <f t="shared" si="71"/>
        <v>100</v>
      </c>
      <c r="AD90" s="21">
        <v>9</v>
      </c>
      <c r="AE90" s="21">
        <f t="shared" si="72"/>
        <v>100</v>
      </c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6"/>
      <c r="AT90" s="21">
        <f t="shared" si="73"/>
        <v>98.412698412698418</v>
      </c>
      <c r="AU90" s="143"/>
      <c r="AV90" s="17"/>
      <c r="AW90" s="49"/>
      <c r="AX90" s="14"/>
    </row>
    <row r="91" spans="1:50" s="16" customFormat="1" ht="16.5" customHeight="1" x14ac:dyDescent="0.2">
      <c r="A91" s="50">
        <v>16</v>
      </c>
      <c r="B91" s="71">
        <v>18103037</v>
      </c>
      <c r="C91" s="69" t="s">
        <v>136</v>
      </c>
      <c r="D91" s="1">
        <v>3</v>
      </c>
      <c r="E91" s="21">
        <f t="shared" si="74"/>
        <v>100</v>
      </c>
      <c r="F91" s="1">
        <v>8</v>
      </c>
      <c r="G91" s="21">
        <f t="shared" si="75"/>
        <v>88.888888888888886</v>
      </c>
      <c r="H91" s="1">
        <v>9</v>
      </c>
      <c r="I91" s="21">
        <f t="shared" si="61"/>
        <v>100</v>
      </c>
      <c r="J91" s="1">
        <v>8</v>
      </c>
      <c r="K91" s="21">
        <f t="shared" si="62"/>
        <v>100</v>
      </c>
      <c r="L91" s="1">
        <v>7</v>
      </c>
      <c r="M91" s="21">
        <f t="shared" si="76"/>
        <v>100</v>
      </c>
      <c r="N91" s="1">
        <v>9</v>
      </c>
      <c r="O91" s="21">
        <f t="shared" si="64"/>
        <v>100</v>
      </c>
      <c r="P91" s="1">
        <v>2</v>
      </c>
      <c r="Q91" s="21">
        <f t="shared" si="65"/>
        <v>100</v>
      </c>
      <c r="R91" s="1">
        <v>2</v>
      </c>
      <c r="S91" s="21">
        <f t="shared" si="66"/>
        <v>100</v>
      </c>
      <c r="T91" s="1">
        <v>5</v>
      </c>
      <c r="U91" s="1">
        <f t="shared" si="67"/>
        <v>100</v>
      </c>
      <c r="V91" s="1">
        <v>6</v>
      </c>
      <c r="W91" s="21">
        <f t="shared" si="68"/>
        <v>100</v>
      </c>
      <c r="X91" s="21">
        <v>9</v>
      </c>
      <c r="Y91" s="21">
        <f t="shared" si="69"/>
        <v>100</v>
      </c>
      <c r="Z91" s="21">
        <v>6</v>
      </c>
      <c r="AA91" s="21">
        <f t="shared" si="70"/>
        <v>75</v>
      </c>
      <c r="AB91" s="21">
        <v>6</v>
      </c>
      <c r="AC91" s="21">
        <f t="shared" si="71"/>
        <v>66.666666666666657</v>
      </c>
      <c r="AD91" s="21">
        <v>8</v>
      </c>
      <c r="AE91" s="21">
        <f t="shared" si="72"/>
        <v>88.888888888888886</v>
      </c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6"/>
      <c r="AT91" s="21">
        <f t="shared" si="73"/>
        <v>94.246031746031761</v>
      </c>
      <c r="AU91" s="143"/>
      <c r="AV91" s="17"/>
      <c r="AW91" s="49"/>
      <c r="AX91" s="14"/>
    </row>
    <row r="92" spans="1:50" s="16" customFormat="1" ht="16.5" customHeight="1" x14ac:dyDescent="0.2">
      <c r="A92" s="50">
        <v>17</v>
      </c>
      <c r="B92" s="71">
        <v>18101009</v>
      </c>
      <c r="C92" s="69" t="s">
        <v>137</v>
      </c>
      <c r="D92" s="1">
        <v>3</v>
      </c>
      <c r="E92" s="21">
        <f t="shared" si="74"/>
        <v>100</v>
      </c>
      <c r="F92" s="1">
        <v>9</v>
      </c>
      <c r="G92" s="21">
        <f t="shared" si="75"/>
        <v>100</v>
      </c>
      <c r="H92" s="1">
        <v>9</v>
      </c>
      <c r="I92" s="21">
        <f t="shared" si="61"/>
        <v>100</v>
      </c>
      <c r="J92" s="1">
        <v>8</v>
      </c>
      <c r="K92" s="21">
        <f t="shared" si="62"/>
        <v>100</v>
      </c>
      <c r="L92" s="1">
        <v>7</v>
      </c>
      <c r="M92" s="21">
        <f t="shared" si="76"/>
        <v>100</v>
      </c>
      <c r="N92" s="1">
        <v>9</v>
      </c>
      <c r="O92" s="21">
        <f t="shared" si="64"/>
        <v>100</v>
      </c>
      <c r="P92" s="1">
        <v>2</v>
      </c>
      <c r="Q92" s="21">
        <f t="shared" si="65"/>
        <v>100</v>
      </c>
      <c r="R92" s="1">
        <v>2</v>
      </c>
      <c r="S92" s="21">
        <f t="shared" si="66"/>
        <v>100</v>
      </c>
      <c r="T92" s="1">
        <v>5</v>
      </c>
      <c r="U92" s="1">
        <f t="shared" si="67"/>
        <v>100</v>
      </c>
      <c r="V92" s="1">
        <v>6</v>
      </c>
      <c r="W92" s="21">
        <f t="shared" si="68"/>
        <v>100</v>
      </c>
      <c r="X92" s="21">
        <v>9</v>
      </c>
      <c r="Y92" s="21">
        <f t="shared" si="69"/>
        <v>100</v>
      </c>
      <c r="Z92" s="21">
        <v>8</v>
      </c>
      <c r="AA92" s="21">
        <f t="shared" si="70"/>
        <v>100</v>
      </c>
      <c r="AB92" s="21">
        <v>9</v>
      </c>
      <c r="AC92" s="21">
        <f t="shared" si="71"/>
        <v>100</v>
      </c>
      <c r="AD92" s="21">
        <v>8</v>
      </c>
      <c r="AE92" s="21">
        <f t="shared" si="72"/>
        <v>88.888888888888886</v>
      </c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6"/>
      <c r="AT92" s="21">
        <f t="shared" si="73"/>
        <v>99.206349206349202</v>
      </c>
      <c r="AU92" s="143"/>
      <c r="AV92" s="17"/>
      <c r="AW92" s="49"/>
      <c r="AX92" s="14"/>
    </row>
    <row r="93" spans="1:50" s="16" customFormat="1" ht="16.5" customHeight="1" x14ac:dyDescent="0.2">
      <c r="A93" s="50">
        <v>18</v>
      </c>
      <c r="B93" s="71">
        <v>18101036</v>
      </c>
      <c r="C93" s="69" t="s">
        <v>138</v>
      </c>
      <c r="D93" s="1">
        <v>3</v>
      </c>
      <c r="E93" s="21">
        <f t="shared" si="74"/>
        <v>100</v>
      </c>
      <c r="F93" s="1">
        <v>9</v>
      </c>
      <c r="G93" s="21">
        <f t="shared" si="75"/>
        <v>100</v>
      </c>
      <c r="H93" s="1">
        <v>9</v>
      </c>
      <c r="I93" s="21">
        <f t="shared" si="61"/>
        <v>100</v>
      </c>
      <c r="J93" s="1">
        <v>8</v>
      </c>
      <c r="K93" s="21">
        <f t="shared" si="62"/>
        <v>100</v>
      </c>
      <c r="L93" s="1">
        <v>7</v>
      </c>
      <c r="M93" s="21">
        <f t="shared" si="76"/>
        <v>100</v>
      </c>
      <c r="N93" s="1">
        <v>9</v>
      </c>
      <c r="O93" s="21">
        <f t="shared" si="64"/>
        <v>100</v>
      </c>
      <c r="P93" s="1">
        <v>2</v>
      </c>
      <c r="Q93" s="21">
        <f t="shared" si="65"/>
        <v>100</v>
      </c>
      <c r="R93" s="1">
        <v>2</v>
      </c>
      <c r="S93" s="21">
        <f t="shared" si="66"/>
        <v>100</v>
      </c>
      <c r="T93" s="1">
        <v>5</v>
      </c>
      <c r="U93" s="1">
        <f t="shared" si="67"/>
        <v>100</v>
      </c>
      <c r="V93" s="1">
        <v>6</v>
      </c>
      <c r="W93" s="21">
        <f t="shared" si="68"/>
        <v>100</v>
      </c>
      <c r="X93" s="21">
        <v>9</v>
      </c>
      <c r="Y93" s="21">
        <f t="shared" si="69"/>
        <v>100</v>
      </c>
      <c r="Z93" s="21">
        <v>8</v>
      </c>
      <c r="AA93" s="21">
        <f t="shared" si="70"/>
        <v>100</v>
      </c>
      <c r="AB93" s="21">
        <v>6</v>
      </c>
      <c r="AC93" s="21">
        <f t="shared" si="71"/>
        <v>66.666666666666657</v>
      </c>
      <c r="AD93" s="21">
        <v>8</v>
      </c>
      <c r="AE93" s="21">
        <f t="shared" si="72"/>
        <v>88.888888888888886</v>
      </c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6"/>
      <c r="AT93" s="21">
        <f t="shared" si="73"/>
        <v>96.825396825396837</v>
      </c>
      <c r="AU93" s="143"/>
      <c r="AV93" s="17"/>
      <c r="AW93" s="49"/>
      <c r="AX93" s="14"/>
    </row>
    <row r="94" spans="1:50" s="16" customFormat="1" ht="16.5" customHeight="1" x14ac:dyDescent="0.2">
      <c r="A94" s="50">
        <v>19</v>
      </c>
      <c r="B94" s="71">
        <v>18108003</v>
      </c>
      <c r="C94" s="19" t="s">
        <v>139</v>
      </c>
      <c r="D94" s="1">
        <v>3</v>
      </c>
      <c r="E94" s="21">
        <f t="shared" si="74"/>
        <v>100</v>
      </c>
      <c r="F94" s="1">
        <v>9</v>
      </c>
      <c r="G94" s="21">
        <f t="shared" si="75"/>
        <v>100</v>
      </c>
      <c r="H94" s="1">
        <v>9</v>
      </c>
      <c r="I94" s="21">
        <f t="shared" si="61"/>
        <v>100</v>
      </c>
      <c r="J94" s="1">
        <v>8</v>
      </c>
      <c r="K94" s="21">
        <f t="shared" si="62"/>
        <v>100</v>
      </c>
      <c r="L94" s="1">
        <v>7</v>
      </c>
      <c r="M94" s="21">
        <f t="shared" si="76"/>
        <v>100</v>
      </c>
      <c r="N94" s="1">
        <v>9</v>
      </c>
      <c r="O94" s="21">
        <f t="shared" si="64"/>
        <v>100</v>
      </c>
      <c r="P94" s="1">
        <v>2</v>
      </c>
      <c r="Q94" s="21">
        <f t="shared" si="65"/>
        <v>100</v>
      </c>
      <c r="R94" s="1">
        <v>2</v>
      </c>
      <c r="S94" s="21">
        <f t="shared" si="66"/>
        <v>100</v>
      </c>
      <c r="T94" s="1">
        <v>5</v>
      </c>
      <c r="U94" s="1">
        <f t="shared" si="67"/>
        <v>100</v>
      </c>
      <c r="V94" s="1">
        <v>4</v>
      </c>
      <c r="W94" s="21">
        <f t="shared" si="68"/>
        <v>66.666666666666657</v>
      </c>
      <c r="X94" s="21">
        <v>9</v>
      </c>
      <c r="Y94" s="21">
        <f t="shared" si="69"/>
        <v>100</v>
      </c>
      <c r="Z94" s="21">
        <v>8</v>
      </c>
      <c r="AA94" s="21">
        <f t="shared" si="70"/>
        <v>100</v>
      </c>
      <c r="AB94" s="21">
        <v>6</v>
      </c>
      <c r="AC94" s="21">
        <f t="shared" si="71"/>
        <v>66.666666666666657</v>
      </c>
      <c r="AD94" s="21">
        <v>7</v>
      </c>
      <c r="AE94" s="21">
        <f t="shared" si="72"/>
        <v>77.777777777777786</v>
      </c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6"/>
      <c r="AT94" s="21">
        <f t="shared" si="73"/>
        <v>93.650793650793645</v>
      </c>
      <c r="AU94" s="143"/>
      <c r="AV94" s="17"/>
      <c r="AW94" s="49"/>
      <c r="AX94" s="14"/>
    </row>
    <row r="95" spans="1:50" s="16" customFormat="1" ht="16.5" customHeight="1" x14ac:dyDescent="0.2">
      <c r="A95" s="50">
        <v>20</v>
      </c>
      <c r="B95" s="71">
        <v>18103018</v>
      </c>
      <c r="C95" s="23" t="s">
        <v>140</v>
      </c>
      <c r="D95" s="1">
        <v>3</v>
      </c>
      <c r="E95" s="21">
        <f t="shared" si="74"/>
        <v>100</v>
      </c>
      <c r="F95" s="1">
        <v>9</v>
      </c>
      <c r="G95" s="21">
        <f t="shared" si="75"/>
        <v>100</v>
      </c>
      <c r="H95" s="1">
        <v>9</v>
      </c>
      <c r="I95" s="21">
        <f t="shared" si="61"/>
        <v>100</v>
      </c>
      <c r="J95" s="1">
        <v>8</v>
      </c>
      <c r="K95" s="21">
        <f t="shared" si="62"/>
        <v>100</v>
      </c>
      <c r="L95" s="1">
        <v>7</v>
      </c>
      <c r="M95" s="21">
        <f t="shared" si="76"/>
        <v>100</v>
      </c>
      <c r="N95" s="1" t="s">
        <v>452</v>
      </c>
      <c r="O95" s="21"/>
      <c r="P95" s="1" t="s">
        <v>452</v>
      </c>
      <c r="Q95" s="21"/>
      <c r="R95" s="1">
        <v>2</v>
      </c>
      <c r="S95" s="21">
        <f t="shared" si="66"/>
        <v>100</v>
      </c>
      <c r="T95" s="1">
        <v>5</v>
      </c>
      <c r="U95" s="1">
        <f t="shared" si="67"/>
        <v>100</v>
      </c>
      <c r="V95" s="1">
        <v>6</v>
      </c>
      <c r="W95" s="21">
        <f t="shared" si="68"/>
        <v>100</v>
      </c>
      <c r="X95" s="21">
        <v>9</v>
      </c>
      <c r="Y95" s="21">
        <f t="shared" si="69"/>
        <v>100</v>
      </c>
      <c r="Z95" s="21">
        <v>7</v>
      </c>
      <c r="AA95" s="21">
        <f t="shared" si="70"/>
        <v>87.5</v>
      </c>
      <c r="AB95" s="21">
        <v>9</v>
      </c>
      <c r="AC95" s="21">
        <f t="shared" si="71"/>
        <v>100</v>
      </c>
      <c r="AD95" s="21">
        <v>9</v>
      </c>
      <c r="AE95" s="21">
        <f t="shared" si="72"/>
        <v>100</v>
      </c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6"/>
      <c r="AT95" s="21">
        <f t="shared" si="73"/>
        <v>98.958333333333329</v>
      </c>
      <c r="AU95" s="143"/>
      <c r="AV95" s="17"/>
      <c r="AW95" s="49"/>
      <c r="AX95" s="14"/>
    </row>
    <row r="96" spans="1:50" s="16" customFormat="1" ht="16.5" customHeight="1" x14ac:dyDescent="0.2">
      <c r="A96" s="54"/>
      <c r="B96" s="54"/>
      <c r="C96" s="41"/>
      <c r="D96" s="15"/>
      <c r="E96" s="25"/>
      <c r="F96" s="15"/>
      <c r="G96" s="25"/>
      <c r="H96" s="15"/>
      <c r="I96" s="25"/>
      <c r="J96" s="15"/>
      <c r="K96" s="25"/>
      <c r="L96" s="15"/>
      <c r="M96" s="25"/>
      <c r="N96" s="15"/>
      <c r="O96" s="25"/>
      <c r="P96" s="15"/>
      <c r="Q96" s="25"/>
      <c r="T96" s="15"/>
      <c r="U96" s="15"/>
      <c r="V96" s="1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143"/>
      <c r="AV96" s="17"/>
      <c r="AW96" s="49"/>
      <c r="AX96" s="14"/>
    </row>
    <row r="97" spans="1:50" s="16" customFormat="1" ht="16.5" customHeight="1" x14ac:dyDescent="0.2">
      <c r="A97" s="54"/>
      <c r="B97" s="54"/>
      <c r="C97" s="41"/>
      <c r="D97" s="15"/>
      <c r="E97" s="25"/>
      <c r="F97" s="15"/>
      <c r="G97" s="25"/>
      <c r="H97" s="15"/>
      <c r="I97" s="25"/>
      <c r="J97" s="15"/>
      <c r="K97" s="25"/>
      <c r="L97" s="15"/>
      <c r="M97" s="25"/>
      <c r="N97" s="15"/>
      <c r="O97" s="25"/>
      <c r="P97" s="15"/>
      <c r="Q97" s="25"/>
      <c r="T97" s="15"/>
      <c r="U97" s="15"/>
      <c r="V97" s="1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143"/>
      <c r="AV97" s="17"/>
      <c r="AW97" s="49"/>
      <c r="AX97" s="14"/>
    </row>
    <row r="98" spans="1:50" s="16" customFormat="1" ht="16.5" customHeight="1" x14ac:dyDescent="0.2">
      <c r="A98" s="54"/>
      <c r="B98" s="54"/>
      <c r="C98" s="55"/>
      <c r="D98" s="76"/>
      <c r="E98" s="85"/>
      <c r="F98" s="76"/>
      <c r="G98" s="85"/>
      <c r="H98" s="76"/>
      <c r="I98" s="85"/>
      <c r="J98" s="76"/>
      <c r="K98" s="85"/>
      <c r="L98" s="76"/>
      <c r="M98" s="85"/>
      <c r="N98" s="76"/>
      <c r="O98" s="85"/>
      <c r="P98" s="76"/>
      <c r="Q98" s="85"/>
      <c r="R98" s="55"/>
      <c r="S98" s="55"/>
      <c r="T98" s="76"/>
      <c r="U98" s="76"/>
      <c r="V98" s="76"/>
      <c r="W98" s="85"/>
      <c r="X98" s="85"/>
      <c r="Y98" s="85"/>
      <c r="Z98" s="85"/>
      <c r="AA98" s="85"/>
      <c r="AB98" s="85"/>
      <c r="AC98" s="85"/>
      <c r="AD98" s="85"/>
      <c r="AE98" s="85"/>
      <c r="AF98" s="85"/>
      <c r="AG98" s="85"/>
      <c r="AH98" s="85"/>
      <c r="AI98" s="85"/>
      <c r="AJ98" s="85"/>
      <c r="AK98" s="85"/>
      <c r="AL98" s="85"/>
      <c r="AM98" s="85"/>
      <c r="AN98" s="85"/>
      <c r="AO98" s="85"/>
      <c r="AP98" s="85"/>
      <c r="AQ98" s="85"/>
      <c r="AR98" s="85"/>
      <c r="AS98" s="85"/>
      <c r="AT98" s="85"/>
      <c r="AU98" s="87"/>
      <c r="AV98" s="17"/>
      <c r="AW98" s="49"/>
      <c r="AX98" s="14"/>
    </row>
    <row r="99" spans="1:50" s="16" customFormat="1" ht="16.5" customHeight="1" x14ac:dyDescent="0.2">
      <c r="A99" s="50">
        <v>1</v>
      </c>
      <c r="B99" s="71">
        <v>18103014</v>
      </c>
      <c r="C99" s="69" t="s">
        <v>141</v>
      </c>
      <c r="D99" s="1">
        <v>4</v>
      </c>
      <c r="E99" s="21">
        <f t="shared" ref="E99:E115" si="77">D99/4*100</f>
        <v>100</v>
      </c>
      <c r="F99" s="1">
        <v>10</v>
      </c>
      <c r="G99" s="21">
        <f t="shared" ref="G99:G115" si="78">F99/10*100</f>
        <v>100</v>
      </c>
      <c r="H99" s="1">
        <v>10</v>
      </c>
      <c r="I99" s="21">
        <f t="shared" ref="I99:I118" si="79">H99/10*100</f>
        <v>100</v>
      </c>
      <c r="J99" s="1">
        <v>10</v>
      </c>
      <c r="K99" s="21">
        <f t="shared" ref="K99:K118" si="80">J99/10*100</f>
        <v>100</v>
      </c>
      <c r="L99" s="1">
        <v>10</v>
      </c>
      <c r="M99" s="21">
        <f t="shared" ref="M99:M118" si="81">L99/10*100</f>
        <v>100</v>
      </c>
      <c r="N99" s="1">
        <v>10</v>
      </c>
      <c r="O99" s="21">
        <f t="shared" ref="O99:O118" si="82">N99/10*100</f>
        <v>100</v>
      </c>
      <c r="P99" s="1">
        <v>2</v>
      </c>
      <c r="Q99" s="21">
        <f t="shared" ref="Q99:Q118" si="83">P99/2*100</f>
        <v>100</v>
      </c>
      <c r="R99" s="1">
        <v>2</v>
      </c>
      <c r="S99" s="21">
        <f t="shared" ref="S99:S118" si="84">R99/2*100</f>
        <v>100</v>
      </c>
      <c r="T99" s="1">
        <v>10</v>
      </c>
      <c r="U99" s="21">
        <f t="shared" ref="U99:U118" si="85">T99/10*100</f>
        <v>100</v>
      </c>
      <c r="V99" s="1">
        <v>9</v>
      </c>
      <c r="W99" s="21">
        <f>V99/9*100</f>
        <v>100</v>
      </c>
      <c r="X99" s="21">
        <v>9</v>
      </c>
      <c r="Y99" s="21">
        <f t="shared" ref="Y99:Y118" si="86">X99/9*100</f>
        <v>100</v>
      </c>
      <c r="Z99" s="1">
        <v>10</v>
      </c>
      <c r="AA99" s="21">
        <f t="shared" ref="AA99:AA118" si="87">Z99/10*100</f>
        <v>100</v>
      </c>
      <c r="AB99" s="1">
        <v>10</v>
      </c>
      <c r="AC99" s="21">
        <f t="shared" ref="AC99:AC118" si="88">AB99/10*100</f>
        <v>100</v>
      </c>
      <c r="AD99" s="1">
        <v>10</v>
      </c>
      <c r="AE99" s="21">
        <f t="shared" ref="AE99:AE118" si="89">AD99/10*100</f>
        <v>100</v>
      </c>
      <c r="AF99" s="21">
        <v>2</v>
      </c>
      <c r="AG99" s="21">
        <f>AF99/2*100</f>
        <v>100</v>
      </c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6"/>
      <c r="AT99" s="21">
        <f t="shared" ref="AT99:AT118" si="90">AVERAGE(Q99,S99,U99,W99,Y99,AA99,AC99,AE99,AG99,AI99,AK99,AM99,AO99,AQ99,AS99,O99,M99,K99,I99,G99,E99)</f>
        <v>100</v>
      </c>
      <c r="AU99" s="145" t="s">
        <v>142</v>
      </c>
      <c r="AV99" s="17"/>
      <c r="AW99" s="49"/>
      <c r="AX99" s="14"/>
    </row>
    <row r="100" spans="1:50" s="16" customFormat="1" ht="16.5" customHeight="1" x14ac:dyDescent="0.2">
      <c r="A100" s="50">
        <v>2</v>
      </c>
      <c r="B100" s="71">
        <v>18102063</v>
      </c>
      <c r="C100" s="20" t="s">
        <v>143</v>
      </c>
      <c r="D100" s="1">
        <v>3</v>
      </c>
      <c r="E100" s="21">
        <f t="shared" si="77"/>
        <v>75</v>
      </c>
      <c r="F100" s="1">
        <v>8</v>
      </c>
      <c r="G100" s="21">
        <f t="shared" si="78"/>
        <v>80</v>
      </c>
      <c r="H100" s="1">
        <v>7</v>
      </c>
      <c r="I100" s="21">
        <f t="shared" si="79"/>
        <v>70</v>
      </c>
      <c r="J100" s="1">
        <v>8</v>
      </c>
      <c r="K100" s="21">
        <f t="shared" si="80"/>
        <v>80</v>
      </c>
      <c r="L100" s="1">
        <v>7</v>
      </c>
      <c r="M100" s="21">
        <f t="shared" si="81"/>
        <v>70</v>
      </c>
      <c r="N100" s="1">
        <v>8</v>
      </c>
      <c r="O100" s="21">
        <f t="shared" si="82"/>
        <v>80</v>
      </c>
      <c r="P100" s="1">
        <v>2</v>
      </c>
      <c r="Q100" s="21">
        <f t="shared" si="83"/>
        <v>100</v>
      </c>
      <c r="R100" s="1">
        <v>2</v>
      </c>
      <c r="S100" s="21">
        <f t="shared" si="84"/>
        <v>100</v>
      </c>
      <c r="T100" s="1">
        <v>9</v>
      </c>
      <c r="U100" s="21">
        <f t="shared" si="85"/>
        <v>90</v>
      </c>
      <c r="V100" s="1">
        <v>6</v>
      </c>
      <c r="W100" s="21">
        <f t="shared" ref="W100:W118" si="91">V100/9*100</f>
        <v>66.666666666666657</v>
      </c>
      <c r="X100" s="21">
        <v>9</v>
      </c>
      <c r="Y100" s="21">
        <f t="shared" si="86"/>
        <v>100</v>
      </c>
      <c r="Z100" s="1">
        <v>10</v>
      </c>
      <c r="AA100" s="21">
        <f t="shared" si="87"/>
        <v>100</v>
      </c>
      <c r="AB100" s="1">
        <v>9</v>
      </c>
      <c r="AC100" s="21">
        <f t="shared" si="88"/>
        <v>90</v>
      </c>
      <c r="AD100" s="1">
        <v>7</v>
      </c>
      <c r="AE100" s="21">
        <f t="shared" si="89"/>
        <v>70</v>
      </c>
      <c r="AF100" s="21">
        <v>2</v>
      </c>
      <c r="AG100" s="21">
        <f t="shared" ref="AG100:AG118" si="92">AF100/2*100</f>
        <v>100</v>
      </c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6"/>
      <c r="AT100" s="21">
        <f t="shared" si="90"/>
        <v>84.777777777777771</v>
      </c>
      <c r="AU100" s="143"/>
      <c r="AV100" s="17"/>
      <c r="AW100" s="49"/>
      <c r="AX100" s="14"/>
    </row>
    <row r="101" spans="1:50" s="16" customFormat="1" ht="16.5" customHeight="1" x14ac:dyDescent="0.2">
      <c r="A101" s="50">
        <v>3</v>
      </c>
      <c r="B101" s="71">
        <v>18101038</v>
      </c>
      <c r="C101" s="69" t="s">
        <v>144</v>
      </c>
      <c r="D101" s="1">
        <v>4</v>
      </c>
      <c r="E101" s="21">
        <f t="shared" si="77"/>
        <v>100</v>
      </c>
      <c r="F101" s="1">
        <v>10</v>
      </c>
      <c r="G101" s="21">
        <f t="shared" si="78"/>
        <v>100</v>
      </c>
      <c r="H101" s="1">
        <v>10</v>
      </c>
      <c r="I101" s="21">
        <f t="shared" si="79"/>
        <v>100</v>
      </c>
      <c r="J101" s="1">
        <v>10</v>
      </c>
      <c r="K101" s="21">
        <f t="shared" si="80"/>
        <v>100</v>
      </c>
      <c r="L101" s="1">
        <v>8</v>
      </c>
      <c r="M101" s="21">
        <f t="shared" si="81"/>
        <v>80</v>
      </c>
      <c r="N101" s="1">
        <v>10</v>
      </c>
      <c r="O101" s="21">
        <f t="shared" si="82"/>
        <v>100</v>
      </c>
      <c r="P101" s="1">
        <v>2</v>
      </c>
      <c r="Q101" s="21">
        <f t="shared" si="83"/>
        <v>100</v>
      </c>
      <c r="R101" s="1">
        <v>2</v>
      </c>
      <c r="S101" s="21">
        <f t="shared" si="84"/>
        <v>100</v>
      </c>
      <c r="T101" s="1">
        <v>10</v>
      </c>
      <c r="U101" s="21">
        <f t="shared" si="85"/>
        <v>100</v>
      </c>
      <c r="V101" s="1">
        <v>7</v>
      </c>
      <c r="W101" s="21">
        <f t="shared" si="91"/>
        <v>77.777777777777786</v>
      </c>
      <c r="X101" s="21">
        <v>9</v>
      </c>
      <c r="Y101" s="21">
        <f t="shared" si="86"/>
        <v>100</v>
      </c>
      <c r="Z101" s="1">
        <v>10</v>
      </c>
      <c r="AA101" s="21">
        <f t="shared" si="87"/>
        <v>100</v>
      </c>
      <c r="AB101" s="1">
        <v>10</v>
      </c>
      <c r="AC101" s="21">
        <f t="shared" si="88"/>
        <v>100</v>
      </c>
      <c r="AD101" s="1">
        <v>10</v>
      </c>
      <c r="AE101" s="21">
        <f t="shared" si="89"/>
        <v>100</v>
      </c>
      <c r="AF101" s="21">
        <v>2</v>
      </c>
      <c r="AG101" s="21">
        <f t="shared" si="92"/>
        <v>100</v>
      </c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6"/>
      <c r="AT101" s="21">
        <f t="shared" si="90"/>
        <v>97.18518518518519</v>
      </c>
      <c r="AU101" s="143"/>
      <c r="AV101" s="17"/>
      <c r="AW101" s="49"/>
      <c r="AX101" s="14"/>
    </row>
    <row r="102" spans="1:50" s="16" customFormat="1" ht="16.5" customHeight="1" x14ac:dyDescent="0.2">
      <c r="A102" s="50">
        <v>4</v>
      </c>
      <c r="B102" s="71">
        <v>18103044</v>
      </c>
      <c r="C102" s="69" t="s">
        <v>145</v>
      </c>
      <c r="D102" s="1">
        <v>4</v>
      </c>
      <c r="E102" s="21">
        <f t="shared" si="77"/>
        <v>100</v>
      </c>
      <c r="F102" s="1">
        <v>8</v>
      </c>
      <c r="G102" s="21">
        <f t="shared" si="78"/>
        <v>80</v>
      </c>
      <c r="H102" s="1">
        <v>6</v>
      </c>
      <c r="I102" s="21">
        <f t="shared" si="79"/>
        <v>60</v>
      </c>
      <c r="J102" s="1">
        <v>8</v>
      </c>
      <c r="K102" s="21">
        <f t="shared" si="80"/>
        <v>80</v>
      </c>
      <c r="L102" s="1">
        <v>5</v>
      </c>
      <c r="M102" s="21">
        <f t="shared" si="81"/>
        <v>50</v>
      </c>
      <c r="N102" s="1">
        <v>10</v>
      </c>
      <c r="O102" s="21">
        <f t="shared" si="82"/>
        <v>100</v>
      </c>
      <c r="P102" s="1">
        <v>2</v>
      </c>
      <c r="Q102" s="21">
        <f t="shared" si="83"/>
        <v>100</v>
      </c>
      <c r="R102" s="1">
        <v>2</v>
      </c>
      <c r="S102" s="21">
        <f t="shared" si="84"/>
        <v>100</v>
      </c>
      <c r="T102" s="1">
        <v>8</v>
      </c>
      <c r="U102" s="21">
        <f t="shared" si="85"/>
        <v>80</v>
      </c>
      <c r="V102" s="1">
        <v>5</v>
      </c>
      <c r="W102" s="21">
        <f t="shared" si="91"/>
        <v>55.555555555555557</v>
      </c>
      <c r="X102" s="21">
        <v>6</v>
      </c>
      <c r="Y102" s="21">
        <f t="shared" si="86"/>
        <v>66.666666666666657</v>
      </c>
      <c r="Z102" s="1">
        <v>7</v>
      </c>
      <c r="AA102" s="21">
        <f>Z102/(10-3)*100</f>
        <v>100</v>
      </c>
      <c r="AB102" s="1">
        <v>10</v>
      </c>
      <c r="AC102" s="21">
        <f t="shared" si="88"/>
        <v>100</v>
      </c>
      <c r="AD102" s="1">
        <v>9</v>
      </c>
      <c r="AE102" s="21">
        <f t="shared" si="89"/>
        <v>90</v>
      </c>
      <c r="AF102" s="21">
        <v>2</v>
      </c>
      <c r="AG102" s="21">
        <f t="shared" si="92"/>
        <v>100</v>
      </c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6"/>
      <c r="AT102" s="21">
        <f t="shared" si="90"/>
        <v>84.148148148148138</v>
      </c>
      <c r="AU102" s="143"/>
      <c r="AV102" s="17"/>
      <c r="AW102" s="49"/>
      <c r="AX102" s="14"/>
    </row>
    <row r="103" spans="1:50" s="16" customFormat="1" ht="16.5" customHeight="1" x14ac:dyDescent="0.2">
      <c r="A103" s="50">
        <v>5</v>
      </c>
      <c r="B103" s="71">
        <v>18101039</v>
      </c>
      <c r="C103" s="69" t="s">
        <v>146</v>
      </c>
      <c r="D103" s="1">
        <v>4</v>
      </c>
      <c r="E103" s="21">
        <f t="shared" si="77"/>
        <v>100</v>
      </c>
      <c r="F103" s="1">
        <v>10</v>
      </c>
      <c r="G103" s="21">
        <f t="shared" si="78"/>
        <v>100</v>
      </c>
      <c r="H103" s="1">
        <v>10</v>
      </c>
      <c r="I103" s="21">
        <f t="shared" si="79"/>
        <v>100</v>
      </c>
      <c r="J103" s="1">
        <v>10</v>
      </c>
      <c r="K103" s="21">
        <f t="shared" si="80"/>
        <v>100</v>
      </c>
      <c r="L103" s="1">
        <v>10</v>
      </c>
      <c r="M103" s="21">
        <f t="shared" si="81"/>
        <v>100</v>
      </c>
      <c r="N103" s="1">
        <v>10</v>
      </c>
      <c r="O103" s="21">
        <f t="shared" si="82"/>
        <v>100</v>
      </c>
      <c r="P103" s="1">
        <v>2</v>
      </c>
      <c r="Q103" s="21">
        <f t="shared" si="83"/>
        <v>100</v>
      </c>
      <c r="R103" s="1">
        <v>2</v>
      </c>
      <c r="S103" s="21">
        <f t="shared" si="84"/>
        <v>100</v>
      </c>
      <c r="T103" s="1">
        <v>10</v>
      </c>
      <c r="U103" s="21">
        <f t="shared" si="85"/>
        <v>100</v>
      </c>
      <c r="V103" s="1">
        <v>7</v>
      </c>
      <c r="W103" s="21">
        <f t="shared" si="91"/>
        <v>77.777777777777786</v>
      </c>
      <c r="X103" s="21">
        <v>9</v>
      </c>
      <c r="Y103" s="21">
        <f t="shared" si="86"/>
        <v>100</v>
      </c>
      <c r="Z103" s="1">
        <v>10</v>
      </c>
      <c r="AA103" s="21">
        <f t="shared" si="87"/>
        <v>100</v>
      </c>
      <c r="AB103" s="1">
        <v>10</v>
      </c>
      <c r="AC103" s="21">
        <f t="shared" si="88"/>
        <v>100</v>
      </c>
      <c r="AD103" s="1">
        <v>10</v>
      </c>
      <c r="AE103" s="21">
        <f t="shared" si="89"/>
        <v>100</v>
      </c>
      <c r="AF103" s="21">
        <v>2</v>
      </c>
      <c r="AG103" s="21">
        <f t="shared" si="92"/>
        <v>100</v>
      </c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6"/>
      <c r="AT103" s="21">
        <f t="shared" si="90"/>
        <v>98.518518518518519</v>
      </c>
      <c r="AU103" s="143"/>
      <c r="AV103" s="17"/>
      <c r="AW103" s="49"/>
      <c r="AX103" s="14"/>
    </row>
    <row r="104" spans="1:50" s="16" customFormat="1" ht="16.5" customHeight="1" x14ac:dyDescent="0.2">
      <c r="A104" s="50">
        <v>6</v>
      </c>
      <c r="B104" s="71">
        <v>18103045</v>
      </c>
      <c r="C104" s="19" t="s">
        <v>147</v>
      </c>
      <c r="D104" s="1">
        <v>3</v>
      </c>
      <c r="E104" s="21">
        <f t="shared" si="77"/>
        <v>75</v>
      </c>
      <c r="F104" s="1">
        <v>8</v>
      </c>
      <c r="G104" s="21">
        <f t="shared" si="78"/>
        <v>80</v>
      </c>
      <c r="H104" s="1">
        <v>9</v>
      </c>
      <c r="I104" s="21">
        <f t="shared" si="79"/>
        <v>90</v>
      </c>
      <c r="J104" s="1">
        <v>8</v>
      </c>
      <c r="K104" s="21">
        <f t="shared" si="80"/>
        <v>80</v>
      </c>
      <c r="L104" s="1">
        <v>7</v>
      </c>
      <c r="M104" s="21">
        <f t="shared" si="81"/>
        <v>70</v>
      </c>
      <c r="N104" s="1">
        <v>9</v>
      </c>
      <c r="O104" s="21">
        <f t="shared" si="82"/>
        <v>90</v>
      </c>
      <c r="P104" s="1">
        <v>2</v>
      </c>
      <c r="Q104" s="21">
        <f t="shared" si="83"/>
        <v>100</v>
      </c>
      <c r="R104" s="1">
        <v>2</v>
      </c>
      <c r="S104" s="21">
        <f t="shared" si="84"/>
        <v>100</v>
      </c>
      <c r="T104" s="1">
        <v>9</v>
      </c>
      <c r="U104" s="21">
        <f t="shared" si="85"/>
        <v>90</v>
      </c>
      <c r="V104" s="1">
        <v>7</v>
      </c>
      <c r="W104" s="21">
        <f t="shared" si="91"/>
        <v>77.777777777777786</v>
      </c>
      <c r="X104" s="21">
        <v>7</v>
      </c>
      <c r="Y104" s="21">
        <f t="shared" si="86"/>
        <v>77.777777777777786</v>
      </c>
      <c r="Z104" s="1">
        <v>10</v>
      </c>
      <c r="AA104" s="21">
        <f t="shared" si="87"/>
        <v>100</v>
      </c>
      <c r="AB104" s="1">
        <v>10</v>
      </c>
      <c r="AC104" s="21">
        <f t="shared" si="88"/>
        <v>100</v>
      </c>
      <c r="AD104" s="1">
        <v>10</v>
      </c>
      <c r="AE104" s="21">
        <f t="shared" si="89"/>
        <v>100</v>
      </c>
      <c r="AF104" s="21">
        <v>2</v>
      </c>
      <c r="AG104" s="21">
        <f t="shared" si="92"/>
        <v>100</v>
      </c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6"/>
      <c r="AT104" s="21">
        <f t="shared" si="90"/>
        <v>88.703703703703709</v>
      </c>
      <c r="AU104" s="143"/>
      <c r="AV104" s="17"/>
      <c r="AW104" s="49"/>
      <c r="AX104" s="14"/>
    </row>
    <row r="105" spans="1:50" s="16" customFormat="1" ht="16.5" customHeight="1" x14ac:dyDescent="0.2">
      <c r="A105" s="50">
        <v>7</v>
      </c>
      <c r="B105" s="71">
        <v>18101124</v>
      </c>
      <c r="C105" s="69" t="s">
        <v>148</v>
      </c>
      <c r="D105" s="1">
        <v>4</v>
      </c>
      <c r="E105" s="21">
        <f t="shared" si="77"/>
        <v>100</v>
      </c>
      <c r="F105" s="1">
        <v>10</v>
      </c>
      <c r="G105" s="21">
        <f t="shared" si="78"/>
        <v>100</v>
      </c>
      <c r="H105" s="1">
        <v>10</v>
      </c>
      <c r="I105" s="21">
        <f t="shared" si="79"/>
        <v>100</v>
      </c>
      <c r="J105" s="1">
        <v>10</v>
      </c>
      <c r="K105" s="21">
        <f t="shared" si="80"/>
        <v>100</v>
      </c>
      <c r="L105" s="1">
        <v>10</v>
      </c>
      <c r="M105" s="21">
        <f t="shared" si="81"/>
        <v>100</v>
      </c>
      <c r="N105" s="1">
        <v>10</v>
      </c>
      <c r="O105" s="21">
        <f t="shared" si="82"/>
        <v>100</v>
      </c>
      <c r="P105" s="1">
        <v>2</v>
      </c>
      <c r="Q105" s="21">
        <f t="shared" si="83"/>
        <v>100</v>
      </c>
      <c r="R105" s="1">
        <v>2</v>
      </c>
      <c r="S105" s="21">
        <f t="shared" si="84"/>
        <v>100</v>
      </c>
      <c r="T105" s="1">
        <v>10</v>
      </c>
      <c r="U105" s="21">
        <f t="shared" si="85"/>
        <v>100</v>
      </c>
      <c r="V105" s="1">
        <v>9</v>
      </c>
      <c r="W105" s="21">
        <f t="shared" si="91"/>
        <v>100</v>
      </c>
      <c r="X105" s="21">
        <v>5</v>
      </c>
      <c r="Y105" s="21">
        <f t="shared" si="86"/>
        <v>55.555555555555557</v>
      </c>
      <c r="Z105" s="1">
        <v>10</v>
      </c>
      <c r="AA105" s="21">
        <f t="shared" si="87"/>
        <v>100</v>
      </c>
      <c r="AB105" s="1">
        <v>10</v>
      </c>
      <c r="AC105" s="21">
        <f t="shared" si="88"/>
        <v>100</v>
      </c>
      <c r="AD105" s="1">
        <v>10</v>
      </c>
      <c r="AE105" s="21">
        <f t="shared" si="89"/>
        <v>100</v>
      </c>
      <c r="AF105" s="21">
        <v>2</v>
      </c>
      <c r="AG105" s="21">
        <f t="shared" si="92"/>
        <v>100</v>
      </c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6"/>
      <c r="AT105" s="21">
        <f t="shared" si="90"/>
        <v>97.037037037037038</v>
      </c>
      <c r="AU105" s="143"/>
      <c r="AV105" s="17"/>
      <c r="AW105" s="49"/>
      <c r="AX105" s="14"/>
    </row>
    <row r="106" spans="1:50" s="16" customFormat="1" ht="16.5" customHeight="1" x14ac:dyDescent="0.2">
      <c r="A106" s="50">
        <v>8</v>
      </c>
      <c r="B106" s="71">
        <v>18101107</v>
      </c>
      <c r="C106" s="69" t="s">
        <v>149</v>
      </c>
      <c r="D106" s="1">
        <v>3</v>
      </c>
      <c r="E106" s="21">
        <f t="shared" si="77"/>
        <v>75</v>
      </c>
      <c r="F106" s="1">
        <v>7</v>
      </c>
      <c r="G106" s="21">
        <f t="shared" si="78"/>
        <v>70</v>
      </c>
      <c r="H106" s="1">
        <v>8</v>
      </c>
      <c r="I106" s="21">
        <f t="shared" si="79"/>
        <v>80</v>
      </c>
      <c r="J106" s="1">
        <v>5</v>
      </c>
      <c r="K106" s="21">
        <f t="shared" si="80"/>
        <v>50</v>
      </c>
      <c r="L106" s="1">
        <v>6</v>
      </c>
      <c r="M106" s="21">
        <f t="shared" si="81"/>
        <v>60</v>
      </c>
      <c r="N106" s="1">
        <v>7</v>
      </c>
      <c r="O106" s="21">
        <f t="shared" si="82"/>
        <v>70</v>
      </c>
      <c r="P106" s="1">
        <v>2</v>
      </c>
      <c r="Q106" s="21">
        <f t="shared" si="83"/>
        <v>100</v>
      </c>
      <c r="R106" s="1">
        <v>2</v>
      </c>
      <c r="S106" s="21">
        <f t="shared" si="84"/>
        <v>100</v>
      </c>
      <c r="T106" s="1">
        <v>9</v>
      </c>
      <c r="U106" s="21">
        <f t="shared" si="85"/>
        <v>90</v>
      </c>
      <c r="V106" s="1">
        <v>6</v>
      </c>
      <c r="W106" s="21">
        <f t="shared" si="91"/>
        <v>66.666666666666657</v>
      </c>
      <c r="X106" s="21">
        <v>8</v>
      </c>
      <c r="Y106" s="21">
        <f t="shared" si="86"/>
        <v>88.888888888888886</v>
      </c>
      <c r="Z106" s="1">
        <v>10</v>
      </c>
      <c r="AA106" s="21">
        <f t="shared" si="87"/>
        <v>100</v>
      </c>
      <c r="AB106" s="1">
        <v>10</v>
      </c>
      <c r="AC106" s="21">
        <f t="shared" si="88"/>
        <v>100</v>
      </c>
      <c r="AD106" s="1">
        <v>9</v>
      </c>
      <c r="AE106" s="21">
        <f t="shared" si="89"/>
        <v>90</v>
      </c>
      <c r="AF106" s="21">
        <v>2</v>
      </c>
      <c r="AG106" s="21">
        <f t="shared" si="92"/>
        <v>100</v>
      </c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6"/>
      <c r="AT106" s="21">
        <f t="shared" si="90"/>
        <v>82.703703703703709</v>
      </c>
      <c r="AU106" s="143"/>
      <c r="AV106" s="17"/>
      <c r="AW106" s="49"/>
      <c r="AX106" s="14"/>
    </row>
    <row r="107" spans="1:50" s="16" customFormat="1" ht="16.5" customHeight="1" x14ac:dyDescent="0.2">
      <c r="A107" s="50">
        <v>9</v>
      </c>
      <c r="B107" s="71">
        <v>18101004</v>
      </c>
      <c r="C107" s="19" t="s">
        <v>150</v>
      </c>
      <c r="D107" s="1">
        <v>4</v>
      </c>
      <c r="E107" s="21">
        <f t="shared" si="77"/>
        <v>100</v>
      </c>
      <c r="F107" s="1">
        <v>10</v>
      </c>
      <c r="G107" s="21">
        <f t="shared" si="78"/>
        <v>100</v>
      </c>
      <c r="H107" s="1">
        <v>10</v>
      </c>
      <c r="I107" s="21">
        <f t="shared" si="79"/>
        <v>100</v>
      </c>
      <c r="J107" s="1">
        <v>10</v>
      </c>
      <c r="K107" s="21">
        <f t="shared" si="80"/>
        <v>100</v>
      </c>
      <c r="L107" s="1">
        <v>10</v>
      </c>
      <c r="M107" s="21">
        <f t="shared" si="81"/>
        <v>100</v>
      </c>
      <c r="N107" s="1">
        <v>10</v>
      </c>
      <c r="O107" s="21">
        <f t="shared" si="82"/>
        <v>100</v>
      </c>
      <c r="P107" s="1">
        <v>2</v>
      </c>
      <c r="Q107" s="21">
        <f t="shared" si="83"/>
        <v>100</v>
      </c>
      <c r="R107" s="1">
        <v>2</v>
      </c>
      <c r="S107" s="21">
        <f t="shared" si="84"/>
        <v>100</v>
      </c>
      <c r="T107" s="1">
        <v>10</v>
      </c>
      <c r="U107" s="21">
        <f t="shared" si="85"/>
        <v>100</v>
      </c>
      <c r="V107" s="1">
        <v>9</v>
      </c>
      <c r="W107" s="21">
        <f t="shared" si="91"/>
        <v>100</v>
      </c>
      <c r="X107" s="21">
        <v>9</v>
      </c>
      <c r="Y107" s="21">
        <f t="shared" si="86"/>
        <v>100</v>
      </c>
      <c r="Z107" s="1">
        <v>10</v>
      </c>
      <c r="AA107" s="21">
        <f t="shared" si="87"/>
        <v>100</v>
      </c>
      <c r="AB107" s="1">
        <v>10</v>
      </c>
      <c r="AC107" s="21">
        <f t="shared" si="88"/>
        <v>100</v>
      </c>
      <c r="AD107" s="1">
        <v>10</v>
      </c>
      <c r="AE107" s="21">
        <f t="shared" si="89"/>
        <v>100</v>
      </c>
      <c r="AF107" s="21">
        <v>2</v>
      </c>
      <c r="AG107" s="21">
        <f t="shared" si="92"/>
        <v>100</v>
      </c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6"/>
      <c r="AT107" s="21">
        <f t="shared" si="90"/>
        <v>100</v>
      </c>
      <c r="AU107" s="143"/>
      <c r="AV107" s="17"/>
      <c r="AW107" s="49"/>
      <c r="AX107" s="14"/>
    </row>
    <row r="108" spans="1:50" s="16" customFormat="1" ht="16.5" customHeight="1" x14ac:dyDescent="0.2">
      <c r="A108" s="50">
        <v>10</v>
      </c>
      <c r="B108" s="71">
        <v>18101162</v>
      </c>
      <c r="C108" s="19" t="s">
        <v>151</v>
      </c>
      <c r="D108" s="1">
        <v>4</v>
      </c>
      <c r="E108" s="21">
        <f t="shared" si="77"/>
        <v>100</v>
      </c>
      <c r="F108" s="1">
        <v>10</v>
      </c>
      <c r="G108" s="21">
        <f t="shared" si="78"/>
        <v>100</v>
      </c>
      <c r="H108" s="1">
        <v>10</v>
      </c>
      <c r="I108" s="21">
        <f t="shared" si="79"/>
        <v>100</v>
      </c>
      <c r="J108" s="1">
        <v>7</v>
      </c>
      <c r="K108" s="21">
        <f t="shared" si="80"/>
        <v>70</v>
      </c>
      <c r="L108" s="1">
        <v>7</v>
      </c>
      <c r="M108" s="21">
        <f t="shared" si="81"/>
        <v>70</v>
      </c>
      <c r="N108" s="1">
        <v>10</v>
      </c>
      <c r="O108" s="21">
        <f t="shared" si="82"/>
        <v>100</v>
      </c>
      <c r="P108" s="1">
        <v>2</v>
      </c>
      <c r="Q108" s="21">
        <f t="shared" si="83"/>
        <v>100</v>
      </c>
      <c r="R108" s="1">
        <v>2</v>
      </c>
      <c r="S108" s="21">
        <f t="shared" si="84"/>
        <v>100</v>
      </c>
      <c r="T108" s="1">
        <v>10</v>
      </c>
      <c r="U108" s="21">
        <f t="shared" si="85"/>
        <v>100</v>
      </c>
      <c r="V108" s="1">
        <v>8</v>
      </c>
      <c r="W108" s="21">
        <f t="shared" si="91"/>
        <v>88.888888888888886</v>
      </c>
      <c r="X108" s="21">
        <v>9</v>
      </c>
      <c r="Y108" s="21">
        <f t="shared" si="86"/>
        <v>100</v>
      </c>
      <c r="Z108" s="1">
        <v>10</v>
      </c>
      <c r="AA108" s="21">
        <f t="shared" si="87"/>
        <v>100</v>
      </c>
      <c r="AB108" s="1">
        <v>10</v>
      </c>
      <c r="AC108" s="21">
        <f t="shared" si="88"/>
        <v>100</v>
      </c>
      <c r="AD108" s="1">
        <v>10</v>
      </c>
      <c r="AE108" s="21">
        <f t="shared" si="89"/>
        <v>100</v>
      </c>
      <c r="AF108" s="21">
        <v>2</v>
      </c>
      <c r="AG108" s="21">
        <f t="shared" si="92"/>
        <v>100</v>
      </c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6"/>
      <c r="AT108" s="21">
        <f t="shared" si="90"/>
        <v>95.259259259259267</v>
      </c>
      <c r="AU108" s="143"/>
      <c r="AV108" s="17"/>
      <c r="AW108" s="49"/>
      <c r="AX108" s="14"/>
    </row>
    <row r="109" spans="1:50" s="16" customFormat="1" ht="16.5" customHeight="1" x14ac:dyDescent="0.2">
      <c r="A109" s="50">
        <v>11</v>
      </c>
      <c r="B109" s="71">
        <v>18101015</v>
      </c>
      <c r="C109" s="69" t="s">
        <v>152</v>
      </c>
      <c r="D109" s="1">
        <v>4</v>
      </c>
      <c r="E109" s="21">
        <f t="shared" si="77"/>
        <v>100</v>
      </c>
      <c r="F109" s="1">
        <v>10</v>
      </c>
      <c r="G109" s="21">
        <f t="shared" si="78"/>
        <v>100</v>
      </c>
      <c r="H109" s="1">
        <v>9</v>
      </c>
      <c r="I109" s="21">
        <f t="shared" si="79"/>
        <v>90</v>
      </c>
      <c r="J109" s="1">
        <v>10</v>
      </c>
      <c r="K109" s="21">
        <f t="shared" si="80"/>
        <v>100</v>
      </c>
      <c r="L109" s="1">
        <v>10</v>
      </c>
      <c r="M109" s="21">
        <f t="shared" si="81"/>
        <v>100</v>
      </c>
      <c r="N109" s="1">
        <v>10</v>
      </c>
      <c r="O109" s="21">
        <f t="shared" si="82"/>
        <v>100</v>
      </c>
      <c r="P109" s="1">
        <v>2</v>
      </c>
      <c r="Q109" s="21">
        <f t="shared" si="83"/>
        <v>100</v>
      </c>
      <c r="R109" s="1">
        <v>2</v>
      </c>
      <c r="S109" s="21">
        <f t="shared" si="84"/>
        <v>100</v>
      </c>
      <c r="T109" s="1">
        <v>10</v>
      </c>
      <c r="U109" s="21">
        <f t="shared" si="85"/>
        <v>100</v>
      </c>
      <c r="V109" s="1">
        <v>8</v>
      </c>
      <c r="W109" s="21">
        <f t="shared" si="91"/>
        <v>88.888888888888886</v>
      </c>
      <c r="X109" s="21">
        <v>9</v>
      </c>
      <c r="Y109" s="21">
        <f t="shared" si="86"/>
        <v>100</v>
      </c>
      <c r="Z109" s="1">
        <v>10</v>
      </c>
      <c r="AA109" s="21">
        <f t="shared" si="87"/>
        <v>100</v>
      </c>
      <c r="AB109" s="1">
        <v>10</v>
      </c>
      <c r="AC109" s="21">
        <f t="shared" si="88"/>
        <v>100</v>
      </c>
      <c r="AD109" s="1">
        <v>7</v>
      </c>
      <c r="AE109" s="21">
        <f t="shared" si="89"/>
        <v>70</v>
      </c>
      <c r="AF109" s="21">
        <v>2</v>
      </c>
      <c r="AG109" s="21">
        <f t="shared" si="92"/>
        <v>100</v>
      </c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6"/>
      <c r="AT109" s="21">
        <f t="shared" si="90"/>
        <v>96.592592592592595</v>
      </c>
      <c r="AU109" s="143"/>
      <c r="AV109" s="17"/>
      <c r="AW109" s="49"/>
      <c r="AX109" s="14"/>
    </row>
    <row r="110" spans="1:50" s="16" customFormat="1" ht="16.5" customHeight="1" x14ac:dyDescent="0.2">
      <c r="A110" s="50">
        <v>12</v>
      </c>
      <c r="B110" s="71">
        <v>18101148</v>
      </c>
      <c r="C110" s="19" t="s">
        <v>153</v>
      </c>
      <c r="D110" s="1">
        <v>4</v>
      </c>
      <c r="E110" s="21">
        <f t="shared" si="77"/>
        <v>100</v>
      </c>
      <c r="F110" s="1">
        <v>10</v>
      </c>
      <c r="G110" s="21">
        <f t="shared" si="78"/>
        <v>100</v>
      </c>
      <c r="H110" s="1">
        <v>10</v>
      </c>
      <c r="I110" s="21">
        <f t="shared" si="79"/>
        <v>100</v>
      </c>
      <c r="J110" s="1">
        <v>10</v>
      </c>
      <c r="K110" s="21">
        <f t="shared" si="80"/>
        <v>100</v>
      </c>
      <c r="L110" s="1">
        <v>10</v>
      </c>
      <c r="M110" s="21">
        <f t="shared" si="81"/>
        <v>100</v>
      </c>
      <c r="N110" s="1">
        <v>10</v>
      </c>
      <c r="O110" s="21">
        <f t="shared" si="82"/>
        <v>100</v>
      </c>
      <c r="P110" s="1">
        <v>2</v>
      </c>
      <c r="Q110" s="21">
        <f t="shared" si="83"/>
        <v>100</v>
      </c>
      <c r="R110" s="1">
        <v>2</v>
      </c>
      <c r="S110" s="21">
        <f t="shared" si="84"/>
        <v>100</v>
      </c>
      <c r="T110" s="1">
        <v>10</v>
      </c>
      <c r="U110" s="21">
        <f t="shared" si="85"/>
        <v>100</v>
      </c>
      <c r="V110" s="1">
        <v>9</v>
      </c>
      <c r="W110" s="21">
        <f t="shared" si="91"/>
        <v>100</v>
      </c>
      <c r="X110" s="21">
        <v>3</v>
      </c>
      <c r="Y110" s="21">
        <f t="shared" si="86"/>
        <v>33.333333333333329</v>
      </c>
      <c r="Z110" s="1">
        <v>10</v>
      </c>
      <c r="AA110" s="21">
        <f t="shared" si="87"/>
        <v>100</v>
      </c>
      <c r="AB110" s="1">
        <v>10</v>
      </c>
      <c r="AC110" s="21">
        <f t="shared" si="88"/>
        <v>100</v>
      </c>
      <c r="AD110" s="1">
        <v>6</v>
      </c>
      <c r="AE110" s="21">
        <f t="shared" si="89"/>
        <v>60</v>
      </c>
      <c r="AF110" s="21">
        <v>2</v>
      </c>
      <c r="AG110" s="21">
        <f t="shared" si="92"/>
        <v>100</v>
      </c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6"/>
      <c r="AT110" s="21">
        <f t="shared" si="90"/>
        <v>92.888888888888886</v>
      </c>
      <c r="AU110" s="143"/>
      <c r="AV110" s="17"/>
      <c r="AW110" s="49"/>
      <c r="AX110" s="14"/>
    </row>
    <row r="111" spans="1:50" s="16" customFormat="1" ht="16.5" customHeight="1" x14ac:dyDescent="0.2">
      <c r="A111" s="50">
        <v>13</v>
      </c>
      <c r="B111" s="71">
        <v>18101146</v>
      </c>
      <c r="C111" s="69" t="s">
        <v>154</v>
      </c>
      <c r="D111" s="1">
        <v>4</v>
      </c>
      <c r="E111" s="21">
        <f t="shared" si="77"/>
        <v>100</v>
      </c>
      <c r="F111" s="1">
        <v>10</v>
      </c>
      <c r="G111" s="21">
        <f t="shared" si="78"/>
        <v>100</v>
      </c>
      <c r="H111" s="1">
        <v>10</v>
      </c>
      <c r="I111" s="21">
        <f t="shared" si="79"/>
        <v>100</v>
      </c>
      <c r="J111" s="1">
        <v>10</v>
      </c>
      <c r="K111" s="21">
        <f t="shared" si="80"/>
        <v>100</v>
      </c>
      <c r="L111" s="1">
        <v>10</v>
      </c>
      <c r="M111" s="21">
        <f t="shared" si="81"/>
        <v>100</v>
      </c>
      <c r="N111" s="1">
        <v>10</v>
      </c>
      <c r="O111" s="21">
        <f t="shared" si="82"/>
        <v>100</v>
      </c>
      <c r="P111" s="1">
        <v>2</v>
      </c>
      <c r="Q111" s="21">
        <f t="shared" si="83"/>
        <v>100</v>
      </c>
      <c r="R111" s="1">
        <v>2</v>
      </c>
      <c r="S111" s="21">
        <f t="shared" si="84"/>
        <v>100</v>
      </c>
      <c r="T111" s="1">
        <v>10</v>
      </c>
      <c r="U111" s="21">
        <f t="shared" si="85"/>
        <v>100</v>
      </c>
      <c r="V111" s="1">
        <v>9</v>
      </c>
      <c r="W111" s="21">
        <f t="shared" si="91"/>
        <v>100</v>
      </c>
      <c r="X111" s="21">
        <v>9</v>
      </c>
      <c r="Y111" s="21">
        <f t="shared" si="86"/>
        <v>100</v>
      </c>
      <c r="Z111" s="1">
        <v>10</v>
      </c>
      <c r="AA111" s="21">
        <f t="shared" si="87"/>
        <v>100</v>
      </c>
      <c r="AB111" s="1">
        <v>10</v>
      </c>
      <c r="AC111" s="21">
        <f t="shared" si="88"/>
        <v>100</v>
      </c>
      <c r="AD111" s="1">
        <v>10</v>
      </c>
      <c r="AE111" s="21">
        <f t="shared" si="89"/>
        <v>100</v>
      </c>
      <c r="AF111" s="21">
        <v>2</v>
      </c>
      <c r="AG111" s="21">
        <f t="shared" si="92"/>
        <v>100</v>
      </c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6"/>
      <c r="AT111" s="21">
        <f t="shared" si="90"/>
        <v>100</v>
      </c>
      <c r="AU111" s="143"/>
      <c r="AV111" s="17"/>
      <c r="AW111" s="49"/>
      <c r="AX111" s="14"/>
    </row>
    <row r="112" spans="1:50" s="16" customFormat="1" ht="16.5" customHeight="1" x14ac:dyDescent="0.2">
      <c r="A112" s="50">
        <v>14</v>
      </c>
      <c r="B112" s="71">
        <v>18101024</v>
      </c>
      <c r="C112" s="69" t="s">
        <v>16</v>
      </c>
      <c r="D112" s="1">
        <v>4</v>
      </c>
      <c r="E112" s="21">
        <f t="shared" si="77"/>
        <v>100</v>
      </c>
      <c r="F112" s="1">
        <v>10</v>
      </c>
      <c r="G112" s="21">
        <f t="shared" si="78"/>
        <v>100</v>
      </c>
      <c r="H112" s="1">
        <v>10</v>
      </c>
      <c r="I112" s="21">
        <f t="shared" si="79"/>
        <v>100</v>
      </c>
      <c r="J112" s="1">
        <v>10</v>
      </c>
      <c r="K112" s="21">
        <f t="shared" si="80"/>
        <v>100</v>
      </c>
      <c r="L112" s="1">
        <v>8</v>
      </c>
      <c r="M112" s="21">
        <f t="shared" si="81"/>
        <v>80</v>
      </c>
      <c r="N112" s="1">
        <v>10</v>
      </c>
      <c r="O112" s="21">
        <f t="shared" si="82"/>
        <v>100</v>
      </c>
      <c r="P112" s="1">
        <v>2</v>
      </c>
      <c r="Q112" s="21">
        <f t="shared" si="83"/>
        <v>100</v>
      </c>
      <c r="R112" s="1">
        <v>2</v>
      </c>
      <c r="S112" s="21">
        <f t="shared" si="84"/>
        <v>100</v>
      </c>
      <c r="T112" s="1">
        <v>10</v>
      </c>
      <c r="U112" s="21">
        <f t="shared" si="85"/>
        <v>100</v>
      </c>
      <c r="V112" s="1">
        <v>9</v>
      </c>
      <c r="W112" s="21">
        <f t="shared" si="91"/>
        <v>100</v>
      </c>
      <c r="X112" s="21">
        <v>9</v>
      </c>
      <c r="Y112" s="21">
        <f t="shared" si="86"/>
        <v>100</v>
      </c>
      <c r="Z112" s="1">
        <v>10</v>
      </c>
      <c r="AA112" s="21">
        <f t="shared" si="87"/>
        <v>100</v>
      </c>
      <c r="AB112" s="1">
        <v>10</v>
      </c>
      <c r="AC112" s="21">
        <f t="shared" si="88"/>
        <v>100</v>
      </c>
      <c r="AD112" s="1">
        <v>10</v>
      </c>
      <c r="AE112" s="21">
        <f t="shared" si="89"/>
        <v>100</v>
      </c>
      <c r="AF112" s="21">
        <v>2</v>
      </c>
      <c r="AG112" s="21">
        <f t="shared" si="92"/>
        <v>100</v>
      </c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6"/>
      <c r="AT112" s="21">
        <f t="shared" si="90"/>
        <v>98.666666666666671</v>
      </c>
      <c r="AU112" s="143"/>
      <c r="AV112" s="17"/>
      <c r="AW112" s="49"/>
      <c r="AX112" s="14"/>
    </row>
    <row r="113" spans="1:50" s="16" customFormat="1" ht="16.5" customHeight="1" x14ac:dyDescent="0.2">
      <c r="A113" s="50">
        <v>15</v>
      </c>
      <c r="B113" s="71">
        <v>18101164</v>
      </c>
      <c r="C113" s="19" t="s">
        <v>155</v>
      </c>
      <c r="D113" s="1">
        <v>4</v>
      </c>
      <c r="E113" s="21">
        <f t="shared" si="77"/>
        <v>100</v>
      </c>
      <c r="F113" s="1">
        <v>10</v>
      </c>
      <c r="G113" s="21">
        <f t="shared" si="78"/>
        <v>100</v>
      </c>
      <c r="H113" s="1">
        <v>10</v>
      </c>
      <c r="I113" s="21">
        <f t="shared" si="79"/>
        <v>100</v>
      </c>
      <c r="J113" s="1">
        <v>10</v>
      </c>
      <c r="K113" s="21">
        <f t="shared" si="80"/>
        <v>100</v>
      </c>
      <c r="L113" s="1">
        <v>10</v>
      </c>
      <c r="M113" s="21">
        <f t="shared" si="81"/>
        <v>100</v>
      </c>
      <c r="N113" s="1">
        <v>10</v>
      </c>
      <c r="O113" s="21">
        <f t="shared" si="82"/>
        <v>100</v>
      </c>
      <c r="P113" s="1">
        <v>2</v>
      </c>
      <c r="Q113" s="21">
        <f t="shared" si="83"/>
        <v>100</v>
      </c>
      <c r="R113" s="1">
        <v>2</v>
      </c>
      <c r="S113" s="21">
        <f t="shared" si="84"/>
        <v>100</v>
      </c>
      <c r="T113" s="1">
        <v>10</v>
      </c>
      <c r="U113" s="21">
        <f t="shared" si="85"/>
        <v>100</v>
      </c>
      <c r="V113" s="1">
        <v>9</v>
      </c>
      <c r="W113" s="21">
        <f t="shared" si="91"/>
        <v>100</v>
      </c>
      <c r="X113" s="21">
        <v>9</v>
      </c>
      <c r="Y113" s="21">
        <f t="shared" si="86"/>
        <v>100</v>
      </c>
      <c r="Z113" s="1">
        <v>7</v>
      </c>
      <c r="AA113" s="21">
        <f t="shared" si="87"/>
        <v>70</v>
      </c>
      <c r="AB113" s="1">
        <v>10</v>
      </c>
      <c r="AC113" s="21">
        <f t="shared" si="88"/>
        <v>100</v>
      </c>
      <c r="AD113" s="1">
        <v>10</v>
      </c>
      <c r="AE113" s="21">
        <f t="shared" si="89"/>
        <v>100</v>
      </c>
      <c r="AF113" s="21">
        <v>2</v>
      </c>
      <c r="AG113" s="21">
        <f t="shared" si="92"/>
        <v>100</v>
      </c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6"/>
      <c r="AT113" s="21">
        <f t="shared" si="90"/>
        <v>98</v>
      </c>
      <c r="AU113" s="143"/>
      <c r="AV113" s="17"/>
      <c r="AW113" s="49"/>
      <c r="AX113" s="14"/>
    </row>
    <row r="114" spans="1:50" s="16" customFormat="1" ht="16.5" customHeight="1" x14ac:dyDescent="0.2">
      <c r="A114" s="50">
        <v>16</v>
      </c>
      <c r="B114" s="71">
        <v>18101095</v>
      </c>
      <c r="C114" s="69" t="s">
        <v>156</v>
      </c>
      <c r="D114" s="1">
        <v>4</v>
      </c>
      <c r="E114" s="21">
        <f t="shared" si="77"/>
        <v>100</v>
      </c>
      <c r="F114" s="1">
        <v>10</v>
      </c>
      <c r="G114" s="21">
        <f t="shared" si="78"/>
        <v>100</v>
      </c>
      <c r="H114" s="1">
        <v>10</v>
      </c>
      <c r="I114" s="21">
        <f t="shared" si="79"/>
        <v>100</v>
      </c>
      <c r="J114" s="1">
        <v>10</v>
      </c>
      <c r="K114" s="21">
        <f t="shared" si="80"/>
        <v>100</v>
      </c>
      <c r="L114" s="1">
        <v>10</v>
      </c>
      <c r="M114" s="21">
        <f t="shared" si="81"/>
        <v>100</v>
      </c>
      <c r="N114" s="1">
        <v>10</v>
      </c>
      <c r="O114" s="21">
        <f t="shared" si="82"/>
        <v>100</v>
      </c>
      <c r="P114" s="1">
        <v>2</v>
      </c>
      <c r="Q114" s="21">
        <f t="shared" si="83"/>
        <v>100</v>
      </c>
      <c r="R114" s="1">
        <v>2</v>
      </c>
      <c r="S114" s="21">
        <f t="shared" si="84"/>
        <v>100</v>
      </c>
      <c r="T114" s="1">
        <v>10</v>
      </c>
      <c r="U114" s="21">
        <f t="shared" si="85"/>
        <v>100</v>
      </c>
      <c r="V114" s="1">
        <v>9</v>
      </c>
      <c r="W114" s="21">
        <f t="shared" si="91"/>
        <v>100</v>
      </c>
      <c r="X114" s="21">
        <v>9</v>
      </c>
      <c r="Y114" s="21">
        <f t="shared" si="86"/>
        <v>100</v>
      </c>
      <c r="Z114" s="1">
        <v>10</v>
      </c>
      <c r="AA114" s="21">
        <f t="shared" si="87"/>
        <v>100</v>
      </c>
      <c r="AB114" s="1">
        <v>10</v>
      </c>
      <c r="AC114" s="21">
        <f t="shared" si="88"/>
        <v>100</v>
      </c>
      <c r="AD114" s="1">
        <v>10</v>
      </c>
      <c r="AE114" s="21">
        <f t="shared" si="89"/>
        <v>100</v>
      </c>
      <c r="AF114" s="21">
        <v>2</v>
      </c>
      <c r="AG114" s="21">
        <f t="shared" si="92"/>
        <v>100</v>
      </c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6"/>
      <c r="AT114" s="21">
        <f t="shared" si="90"/>
        <v>100</v>
      </c>
      <c r="AU114" s="143"/>
      <c r="AV114" s="17"/>
      <c r="AW114" s="49"/>
      <c r="AX114" s="14"/>
    </row>
    <row r="115" spans="1:50" s="16" customFormat="1" ht="16.5" customHeight="1" x14ac:dyDescent="0.2">
      <c r="A115" s="50">
        <v>17</v>
      </c>
      <c r="B115" s="71">
        <v>18101033</v>
      </c>
      <c r="C115" s="19" t="s">
        <v>157</v>
      </c>
      <c r="D115" s="1">
        <v>3</v>
      </c>
      <c r="E115" s="21">
        <f t="shared" si="77"/>
        <v>75</v>
      </c>
      <c r="F115" s="1">
        <v>10</v>
      </c>
      <c r="G115" s="21">
        <f t="shared" si="78"/>
        <v>100</v>
      </c>
      <c r="H115" s="1">
        <v>6</v>
      </c>
      <c r="I115" s="21">
        <f t="shared" si="79"/>
        <v>60</v>
      </c>
      <c r="J115" s="1">
        <v>9</v>
      </c>
      <c r="K115" s="21">
        <f t="shared" si="80"/>
        <v>90</v>
      </c>
      <c r="L115" s="1">
        <v>6</v>
      </c>
      <c r="M115" s="21">
        <f t="shared" si="81"/>
        <v>60</v>
      </c>
      <c r="N115" s="1">
        <v>8</v>
      </c>
      <c r="O115" s="21">
        <f t="shared" si="82"/>
        <v>80</v>
      </c>
      <c r="P115" s="1">
        <v>2</v>
      </c>
      <c r="Q115" s="21">
        <f t="shared" si="83"/>
        <v>100</v>
      </c>
      <c r="R115" s="1">
        <v>2</v>
      </c>
      <c r="S115" s="21">
        <f t="shared" si="84"/>
        <v>100</v>
      </c>
      <c r="T115" s="1">
        <v>9</v>
      </c>
      <c r="U115" s="21">
        <f t="shared" si="85"/>
        <v>90</v>
      </c>
      <c r="V115" s="1">
        <v>5</v>
      </c>
      <c r="W115" s="21">
        <f t="shared" si="91"/>
        <v>55.555555555555557</v>
      </c>
      <c r="X115" s="21">
        <v>9</v>
      </c>
      <c r="Y115" s="21">
        <f t="shared" si="86"/>
        <v>100</v>
      </c>
      <c r="Z115" s="1">
        <v>10</v>
      </c>
      <c r="AA115" s="21">
        <f t="shared" si="87"/>
        <v>100</v>
      </c>
      <c r="AB115" s="1">
        <v>9</v>
      </c>
      <c r="AC115" s="21">
        <f t="shared" si="88"/>
        <v>90</v>
      </c>
      <c r="AD115" s="1">
        <v>10</v>
      </c>
      <c r="AE115" s="21">
        <f t="shared" si="89"/>
        <v>100</v>
      </c>
      <c r="AF115" s="21">
        <v>2</v>
      </c>
      <c r="AG115" s="21">
        <f t="shared" si="92"/>
        <v>100</v>
      </c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6"/>
      <c r="AT115" s="21">
        <f t="shared" si="90"/>
        <v>86.703703703703709</v>
      </c>
      <c r="AU115" s="143"/>
      <c r="AV115" s="17"/>
      <c r="AW115" s="49"/>
      <c r="AX115" s="14"/>
    </row>
    <row r="116" spans="1:50" s="16" customFormat="1" ht="16.5" customHeight="1" x14ac:dyDescent="0.2">
      <c r="A116" s="50">
        <v>18</v>
      </c>
      <c r="B116" s="50">
        <v>18102071</v>
      </c>
      <c r="C116" s="69" t="s">
        <v>439</v>
      </c>
      <c r="D116" s="84"/>
      <c r="E116" s="86"/>
      <c r="F116" s="1">
        <v>6</v>
      </c>
      <c r="G116" s="21">
        <f>F116/6*100</f>
        <v>100</v>
      </c>
      <c r="H116" s="1">
        <v>10</v>
      </c>
      <c r="I116" s="21">
        <f t="shared" si="79"/>
        <v>100</v>
      </c>
      <c r="J116" s="1">
        <v>10</v>
      </c>
      <c r="K116" s="21">
        <f t="shared" si="80"/>
        <v>100</v>
      </c>
      <c r="L116" s="1">
        <v>10</v>
      </c>
      <c r="M116" s="21">
        <f t="shared" si="81"/>
        <v>100</v>
      </c>
      <c r="N116" s="1">
        <v>10</v>
      </c>
      <c r="O116" s="21">
        <f t="shared" si="82"/>
        <v>100</v>
      </c>
      <c r="P116" s="1">
        <v>2</v>
      </c>
      <c r="Q116" s="21">
        <f t="shared" si="83"/>
        <v>100</v>
      </c>
      <c r="R116" s="1">
        <v>2</v>
      </c>
      <c r="S116" s="21">
        <f t="shared" si="84"/>
        <v>100</v>
      </c>
      <c r="T116" s="1">
        <v>10</v>
      </c>
      <c r="U116" s="21">
        <f t="shared" si="85"/>
        <v>100</v>
      </c>
      <c r="V116" s="1">
        <v>9</v>
      </c>
      <c r="W116" s="21">
        <f t="shared" si="91"/>
        <v>100</v>
      </c>
      <c r="X116" s="21">
        <v>9</v>
      </c>
      <c r="Y116" s="21">
        <f t="shared" si="86"/>
        <v>100</v>
      </c>
      <c r="Z116" s="1">
        <v>10</v>
      </c>
      <c r="AA116" s="21">
        <f t="shared" si="87"/>
        <v>100</v>
      </c>
      <c r="AB116" s="1">
        <v>10</v>
      </c>
      <c r="AC116" s="21">
        <f t="shared" si="88"/>
        <v>100</v>
      </c>
      <c r="AD116" s="1">
        <v>10</v>
      </c>
      <c r="AE116" s="21">
        <f t="shared" si="89"/>
        <v>100</v>
      </c>
      <c r="AF116" s="21">
        <v>2</v>
      </c>
      <c r="AG116" s="21">
        <f t="shared" si="92"/>
        <v>100</v>
      </c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6"/>
      <c r="AT116" s="21">
        <f t="shared" si="90"/>
        <v>100</v>
      </c>
      <c r="AU116" s="143"/>
      <c r="AV116" s="17"/>
      <c r="AW116" s="49"/>
      <c r="AX116" s="14"/>
    </row>
    <row r="117" spans="1:50" s="16" customFormat="1" ht="16.5" customHeight="1" x14ac:dyDescent="0.2">
      <c r="A117" s="50">
        <v>19</v>
      </c>
      <c r="B117" s="71">
        <v>18101104</v>
      </c>
      <c r="C117" s="19" t="s">
        <v>158</v>
      </c>
      <c r="D117" s="1">
        <v>3</v>
      </c>
      <c r="E117" s="21">
        <f>D117/4*100</f>
        <v>75</v>
      </c>
      <c r="F117" s="1">
        <v>10</v>
      </c>
      <c r="G117" s="21">
        <f>F117/10*100</f>
        <v>100</v>
      </c>
      <c r="H117" s="1">
        <v>10</v>
      </c>
      <c r="I117" s="21">
        <f t="shared" si="79"/>
        <v>100</v>
      </c>
      <c r="J117" s="1">
        <v>8</v>
      </c>
      <c r="K117" s="21">
        <f t="shared" si="80"/>
        <v>80</v>
      </c>
      <c r="L117" s="1">
        <v>7</v>
      </c>
      <c r="M117" s="21">
        <f t="shared" si="81"/>
        <v>70</v>
      </c>
      <c r="N117" s="1">
        <v>8</v>
      </c>
      <c r="O117" s="21">
        <f t="shared" si="82"/>
        <v>80</v>
      </c>
      <c r="P117" s="1">
        <v>2</v>
      </c>
      <c r="Q117" s="21">
        <f t="shared" si="83"/>
        <v>100</v>
      </c>
      <c r="R117" s="1">
        <v>2</v>
      </c>
      <c r="S117" s="21">
        <f t="shared" si="84"/>
        <v>100</v>
      </c>
      <c r="T117" s="1">
        <v>10</v>
      </c>
      <c r="U117" s="21">
        <f t="shared" si="85"/>
        <v>100</v>
      </c>
      <c r="V117" s="1">
        <v>6</v>
      </c>
      <c r="W117" s="21">
        <f t="shared" si="91"/>
        <v>66.666666666666657</v>
      </c>
      <c r="X117" s="21">
        <v>8</v>
      </c>
      <c r="Y117" s="21">
        <f t="shared" si="86"/>
        <v>88.888888888888886</v>
      </c>
      <c r="Z117" s="1">
        <v>10</v>
      </c>
      <c r="AA117" s="21">
        <f t="shared" si="87"/>
        <v>100</v>
      </c>
      <c r="AB117" s="1">
        <v>9</v>
      </c>
      <c r="AC117" s="21">
        <f t="shared" si="88"/>
        <v>90</v>
      </c>
      <c r="AD117" s="1">
        <v>10</v>
      </c>
      <c r="AE117" s="21">
        <f t="shared" si="89"/>
        <v>100</v>
      </c>
      <c r="AF117" s="21">
        <v>2</v>
      </c>
      <c r="AG117" s="21">
        <f t="shared" si="92"/>
        <v>100</v>
      </c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6"/>
      <c r="AT117" s="21">
        <f t="shared" si="90"/>
        <v>90.037037037037038</v>
      </c>
      <c r="AU117" s="143"/>
      <c r="AV117" s="17"/>
      <c r="AW117" s="49"/>
      <c r="AX117" s="14"/>
    </row>
    <row r="118" spans="1:50" s="16" customFormat="1" ht="16.5" customHeight="1" x14ac:dyDescent="0.2">
      <c r="A118" s="50">
        <v>20</v>
      </c>
      <c r="B118" s="71">
        <v>18101141</v>
      </c>
      <c r="C118" s="13" t="s">
        <v>159</v>
      </c>
      <c r="D118" s="1">
        <v>3</v>
      </c>
      <c r="E118" s="21">
        <f>D118/4*100</f>
        <v>75</v>
      </c>
      <c r="F118" s="1">
        <v>9</v>
      </c>
      <c r="G118" s="21">
        <f>F118/10*100</f>
        <v>90</v>
      </c>
      <c r="H118" s="1">
        <v>8</v>
      </c>
      <c r="I118" s="21">
        <f t="shared" si="79"/>
        <v>80</v>
      </c>
      <c r="J118" s="1">
        <v>9</v>
      </c>
      <c r="K118" s="21">
        <f t="shared" si="80"/>
        <v>90</v>
      </c>
      <c r="L118" s="1">
        <v>8</v>
      </c>
      <c r="M118" s="21">
        <f t="shared" si="81"/>
        <v>80</v>
      </c>
      <c r="N118" s="1">
        <v>7</v>
      </c>
      <c r="O118" s="21">
        <f t="shared" si="82"/>
        <v>70</v>
      </c>
      <c r="P118" s="1">
        <v>2</v>
      </c>
      <c r="Q118" s="21">
        <f t="shared" si="83"/>
        <v>100</v>
      </c>
      <c r="R118" s="1">
        <v>2</v>
      </c>
      <c r="S118" s="21">
        <f t="shared" si="84"/>
        <v>100</v>
      </c>
      <c r="T118" s="1">
        <v>10</v>
      </c>
      <c r="U118" s="21">
        <f t="shared" si="85"/>
        <v>100</v>
      </c>
      <c r="V118" s="1">
        <v>8</v>
      </c>
      <c r="W118" s="21">
        <f t="shared" si="91"/>
        <v>88.888888888888886</v>
      </c>
      <c r="X118" s="21">
        <v>8</v>
      </c>
      <c r="Y118" s="21">
        <f t="shared" si="86"/>
        <v>88.888888888888886</v>
      </c>
      <c r="Z118" s="1">
        <v>10</v>
      </c>
      <c r="AA118" s="21">
        <f t="shared" si="87"/>
        <v>100</v>
      </c>
      <c r="AB118" s="1">
        <v>9</v>
      </c>
      <c r="AC118" s="21">
        <f t="shared" si="88"/>
        <v>90</v>
      </c>
      <c r="AD118" s="1">
        <v>10</v>
      </c>
      <c r="AE118" s="21">
        <f t="shared" si="89"/>
        <v>100</v>
      </c>
      <c r="AF118" s="21">
        <v>2</v>
      </c>
      <c r="AG118" s="21">
        <f t="shared" si="92"/>
        <v>100</v>
      </c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6"/>
      <c r="AT118" s="21">
        <f t="shared" si="90"/>
        <v>90.18518518518519</v>
      </c>
      <c r="AU118" s="143"/>
      <c r="AV118" s="17"/>
      <c r="AW118" s="49"/>
      <c r="AX118" s="14"/>
    </row>
    <row r="119" spans="1:50" s="16" customFormat="1" ht="16.5" customHeight="1" x14ac:dyDescent="0.2">
      <c r="A119" s="54"/>
      <c r="B119" s="54"/>
      <c r="C119" s="41"/>
      <c r="D119" s="15"/>
      <c r="E119" s="25"/>
      <c r="F119" s="15"/>
      <c r="G119" s="25"/>
      <c r="H119" s="15"/>
      <c r="I119" s="25"/>
      <c r="J119" s="15"/>
      <c r="K119" s="25"/>
      <c r="L119" s="15"/>
      <c r="M119" s="25"/>
      <c r="N119" s="1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143"/>
      <c r="AV119" s="17"/>
      <c r="AW119" s="49"/>
      <c r="AX119" s="14"/>
    </row>
    <row r="120" spans="1:50" s="16" customFormat="1" ht="16.5" customHeight="1" x14ac:dyDescent="0.2">
      <c r="A120" s="54"/>
      <c r="B120" s="54"/>
      <c r="C120" s="41"/>
      <c r="D120" s="15"/>
      <c r="E120" s="25"/>
      <c r="F120" s="15"/>
      <c r="G120" s="25"/>
      <c r="H120" s="15"/>
      <c r="I120" s="25"/>
      <c r="J120" s="15"/>
      <c r="K120" s="25"/>
      <c r="L120" s="15"/>
      <c r="M120" s="25"/>
      <c r="N120" s="1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143"/>
      <c r="AV120" s="17"/>
      <c r="AW120" s="49"/>
      <c r="AX120" s="14"/>
    </row>
    <row r="121" spans="1:50" s="16" customFormat="1" ht="16.5" customHeight="1" x14ac:dyDescent="0.2">
      <c r="A121" s="54"/>
      <c r="B121" s="54"/>
      <c r="C121" s="55"/>
      <c r="D121" s="76"/>
      <c r="E121" s="85"/>
      <c r="F121" s="76"/>
      <c r="G121" s="85"/>
      <c r="H121" s="76"/>
      <c r="I121" s="85"/>
      <c r="J121" s="76"/>
      <c r="K121" s="85"/>
      <c r="L121" s="76"/>
      <c r="M121" s="85"/>
      <c r="N121" s="76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  <c r="AA121" s="85"/>
      <c r="AB121" s="85"/>
      <c r="AC121" s="85"/>
      <c r="AD121" s="85"/>
      <c r="AE121" s="85"/>
      <c r="AF121" s="85"/>
      <c r="AG121" s="85"/>
      <c r="AH121" s="85"/>
      <c r="AI121" s="85"/>
      <c r="AJ121" s="85"/>
      <c r="AK121" s="85"/>
      <c r="AL121" s="85"/>
      <c r="AM121" s="85"/>
      <c r="AN121" s="85"/>
      <c r="AO121" s="85"/>
      <c r="AP121" s="85"/>
      <c r="AQ121" s="85"/>
      <c r="AR121" s="85"/>
      <c r="AS121" s="85"/>
      <c r="AT121" s="85"/>
      <c r="AU121" s="87"/>
      <c r="AV121" s="17"/>
      <c r="AW121" s="49"/>
      <c r="AX121" s="14"/>
    </row>
    <row r="122" spans="1:50" s="16" customFormat="1" ht="16.5" customHeight="1" x14ac:dyDescent="0.2">
      <c r="A122" s="50">
        <v>1</v>
      </c>
      <c r="B122" s="71">
        <v>18101002</v>
      </c>
      <c r="C122" s="69" t="s">
        <v>160</v>
      </c>
      <c r="D122" s="1">
        <v>3</v>
      </c>
      <c r="E122" s="21">
        <f t="shared" ref="E122:E141" si="93">D122/4*100</f>
        <v>75</v>
      </c>
      <c r="F122" s="1">
        <v>8</v>
      </c>
      <c r="G122" s="21">
        <f>F122/9*100</f>
        <v>88.888888888888886</v>
      </c>
      <c r="H122" s="1">
        <v>9</v>
      </c>
      <c r="I122" s="21">
        <f>H122/9*100</f>
        <v>100</v>
      </c>
      <c r="J122" s="1">
        <v>5</v>
      </c>
      <c r="K122" s="21">
        <f>J122/8*100</f>
        <v>62.5</v>
      </c>
      <c r="L122" s="1">
        <v>3</v>
      </c>
      <c r="M122" s="21">
        <f t="shared" ref="M122:M141" si="94">L122/9*100</f>
        <v>33.333333333333329</v>
      </c>
      <c r="N122" s="1">
        <v>7</v>
      </c>
      <c r="O122" s="21">
        <f t="shared" ref="O122:O141" si="95">N122/9*100</f>
        <v>77.777777777777786</v>
      </c>
      <c r="P122" s="1">
        <v>2</v>
      </c>
      <c r="Q122" s="21">
        <f t="shared" ref="Q122:Q141" si="96">P122/2*100</f>
        <v>100</v>
      </c>
      <c r="R122" s="1">
        <v>2</v>
      </c>
      <c r="S122" s="21">
        <f t="shared" ref="S122:S141" si="97">R122/2*100</f>
        <v>100</v>
      </c>
      <c r="T122" s="1">
        <v>3</v>
      </c>
      <c r="U122" s="1">
        <f t="shared" ref="U122:U141" si="98">T122/5*100</f>
        <v>60</v>
      </c>
      <c r="V122" s="1">
        <v>3</v>
      </c>
      <c r="W122" s="21">
        <f>V122/6*100</f>
        <v>50</v>
      </c>
      <c r="X122" s="21">
        <v>4</v>
      </c>
      <c r="Y122" s="21">
        <f t="shared" ref="Y122:Y140" si="99">X122/9*100</f>
        <v>44.444444444444443</v>
      </c>
      <c r="Z122" s="1">
        <v>7</v>
      </c>
      <c r="AA122" s="21">
        <f t="shared" ref="AA122:AA141" si="100">Z122/7*100</f>
        <v>100</v>
      </c>
      <c r="AB122" s="1">
        <v>6</v>
      </c>
      <c r="AC122" s="21">
        <f t="shared" ref="AC122:AC141" si="101">AB122/10*100</f>
        <v>60</v>
      </c>
      <c r="AD122" s="21">
        <v>2</v>
      </c>
      <c r="AE122" s="21">
        <f>AD122/8*100</f>
        <v>25</v>
      </c>
      <c r="AF122" s="21">
        <v>1</v>
      </c>
      <c r="AG122" s="21">
        <f t="shared" ref="AG122:AG141" si="102">AF122/2*100</f>
        <v>50</v>
      </c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6"/>
      <c r="AT122" s="21">
        <f t="shared" ref="AT122:AT141" si="103">AVERAGE(Q122,S122,U122,W122,Y122,AA122,AC122,AE122,AG122,AI122,AK122,AM122,AO122,AQ122,AS122,O122,M122,K122,I122,G122,E122)</f>
        <v>68.462962962962976</v>
      </c>
      <c r="AU122" s="145" t="s">
        <v>161</v>
      </c>
      <c r="AV122" s="17"/>
      <c r="AW122" s="49"/>
      <c r="AX122" s="14"/>
    </row>
    <row r="123" spans="1:50" s="16" customFormat="1" ht="16.5" customHeight="1" x14ac:dyDescent="0.2">
      <c r="A123" s="50">
        <v>2</v>
      </c>
      <c r="B123" s="71">
        <v>18102005</v>
      </c>
      <c r="C123" s="69" t="s">
        <v>162</v>
      </c>
      <c r="D123" s="1">
        <v>4</v>
      </c>
      <c r="E123" s="21">
        <f t="shared" si="93"/>
        <v>100</v>
      </c>
      <c r="F123" s="1">
        <v>6</v>
      </c>
      <c r="G123" s="21">
        <f t="shared" ref="G123:G141" si="104">F123/9*100</f>
        <v>66.666666666666657</v>
      </c>
      <c r="H123" s="1">
        <v>9</v>
      </c>
      <c r="I123" s="21">
        <f t="shared" ref="I123:I141" si="105">H123/9*100</f>
        <v>100</v>
      </c>
      <c r="J123" s="1">
        <v>8</v>
      </c>
      <c r="K123" s="21">
        <f t="shared" ref="K123:K141" si="106">J123/8*100</f>
        <v>100</v>
      </c>
      <c r="L123" s="1">
        <v>4</v>
      </c>
      <c r="M123" s="21">
        <f t="shared" si="94"/>
        <v>44.444444444444443</v>
      </c>
      <c r="N123" s="1">
        <v>8</v>
      </c>
      <c r="O123" s="21">
        <f t="shared" si="95"/>
        <v>88.888888888888886</v>
      </c>
      <c r="P123" s="1">
        <v>2</v>
      </c>
      <c r="Q123" s="21">
        <f t="shared" si="96"/>
        <v>100</v>
      </c>
      <c r="R123" s="1">
        <v>2</v>
      </c>
      <c r="S123" s="21">
        <f t="shared" si="97"/>
        <v>100</v>
      </c>
      <c r="T123" s="1">
        <v>4</v>
      </c>
      <c r="U123" s="1">
        <f t="shared" si="98"/>
        <v>80</v>
      </c>
      <c r="V123" s="1">
        <v>3</v>
      </c>
      <c r="W123" s="21">
        <f t="shared" ref="W123:W141" si="107">V123/6*100</f>
        <v>50</v>
      </c>
      <c r="X123" s="21">
        <v>9</v>
      </c>
      <c r="Y123" s="21">
        <f t="shared" si="99"/>
        <v>100</v>
      </c>
      <c r="Z123" s="1">
        <v>7</v>
      </c>
      <c r="AA123" s="21">
        <f t="shared" si="100"/>
        <v>100</v>
      </c>
      <c r="AB123" s="1">
        <v>1</v>
      </c>
      <c r="AC123" s="21">
        <f t="shared" si="101"/>
        <v>10</v>
      </c>
      <c r="AD123" s="21">
        <v>7</v>
      </c>
      <c r="AE123" s="21">
        <f t="shared" ref="AE123:AE141" si="108">AD123/8*100</f>
        <v>87.5</v>
      </c>
      <c r="AF123" s="21">
        <v>1</v>
      </c>
      <c r="AG123" s="21">
        <f t="shared" si="102"/>
        <v>50</v>
      </c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6"/>
      <c r="AT123" s="21">
        <f t="shared" si="103"/>
        <v>78.5</v>
      </c>
      <c r="AU123" s="143"/>
      <c r="AV123" s="17"/>
      <c r="AW123" s="49"/>
      <c r="AX123" s="14"/>
    </row>
    <row r="124" spans="1:50" s="16" customFormat="1" ht="16.5" customHeight="1" x14ac:dyDescent="0.2">
      <c r="A124" s="50">
        <v>3</v>
      </c>
      <c r="B124" s="71">
        <v>18101180</v>
      </c>
      <c r="C124" s="19" t="s">
        <v>163</v>
      </c>
      <c r="D124" s="1">
        <v>4</v>
      </c>
      <c r="E124" s="21">
        <f t="shared" si="93"/>
        <v>100</v>
      </c>
      <c r="F124" s="1">
        <v>7</v>
      </c>
      <c r="G124" s="21">
        <f t="shared" si="104"/>
        <v>77.777777777777786</v>
      </c>
      <c r="H124" s="1">
        <v>9</v>
      </c>
      <c r="I124" s="21">
        <f t="shared" si="105"/>
        <v>100</v>
      </c>
      <c r="J124" s="1">
        <v>8</v>
      </c>
      <c r="K124" s="21">
        <f t="shared" si="106"/>
        <v>100</v>
      </c>
      <c r="L124" s="1">
        <v>6</v>
      </c>
      <c r="M124" s="21">
        <f t="shared" si="94"/>
        <v>66.666666666666657</v>
      </c>
      <c r="N124" s="1">
        <v>6</v>
      </c>
      <c r="O124" s="21">
        <f t="shared" si="95"/>
        <v>66.666666666666657</v>
      </c>
      <c r="P124" s="1">
        <v>2</v>
      </c>
      <c r="Q124" s="21">
        <f t="shared" si="96"/>
        <v>100</v>
      </c>
      <c r="R124" s="1">
        <v>2</v>
      </c>
      <c r="S124" s="21">
        <f t="shared" si="97"/>
        <v>100</v>
      </c>
      <c r="T124" s="1">
        <v>4</v>
      </c>
      <c r="U124" s="1">
        <f t="shared" si="98"/>
        <v>80</v>
      </c>
      <c r="V124" s="1">
        <v>3</v>
      </c>
      <c r="W124" s="21">
        <f t="shared" si="107"/>
        <v>50</v>
      </c>
      <c r="X124" s="21">
        <v>6</v>
      </c>
      <c r="Y124" s="21">
        <f t="shared" si="99"/>
        <v>66.666666666666657</v>
      </c>
      <c r="Z124" s="1">
        <v>6</v>
      </c>
      <c r="AA124" s="21">
        <f t="shared" si="100"/>
        <v>85.714285714285708</v>
      </c>
      <c r="AB124" s="1">
        <v>9</v>
      </c>
      <c r="AC124" s="21">
        <f t="shared" si="101"/>
        <v>90</v>
      </c>
      <c r="AD124" s="21">
        <v>3</v>
      </c>
      <c r="AE124" s="21">
        <f t="shared" si="108"/>
        <v>37.5</v>
      </c>
      <c r="AF124" s="21">
        <v>1</v>
      </c>
      <c r="AG124" s="21">
        <f t="shared" si="102"/>
        <v>50</v>
      </c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6"/>
      <c r="AT124" s="21">
        <f t="shared" si="103"/>
        <v>78.066137566137556</v>
      </c>
      <c r="AU124" s="143"/>
      <c r="AV124" s="17"/>
      <c r="AW124" s="49"/>
      <c r="AX124" s="14"/>
    </row>
    <row r="125" spans="1:50" s="16" customFormat="1" ht="16.5" customHeight="1" x14ac:dyDescent="0.2">
      <c r="A125" s="50">
        <v>4</v>
      </c>
      <c r="B125" s="71">
        <v>18104004</v>
      </c>
      <c r="C125" s="69" t="s">
        <v>164</v>
      </c>
      <c r="D125" s="1">
        <v>4</v>
      </c>
      <c r="E125" s="21">
        <f t="shared" si="93"/>
        <v>100</v>
      </c>
      <c r="F125" s="1">
        <v>7</v>
      </c>
      <c r="G125" s="21">
        <f t="shared" si="104"/>
        <v>77.777777777777786</v>
      </c>
      <c r="H125" s="1">
        <v>8</v>
      </c>
      <c r="I125" s="21">
        <f t="shared" si="105"/>
        <v>88.888888888888886</v>
      </c>
      <c r="J125" s="1">
        <v>5</v>
      </c>
      <c r="K125" s="21">
        <f t="shared" si="106"/>
        <v>62.5</v>
      </c>
      <c r="L125" s="1">
        <v>3</v>
      </c>
      <c r="M125" s="21">
        <f t="shared" si="94"/>
        <v>33.333333333333329</v>
      </c>
      <c r="N125" s="1">
        <v>7</v>
      </c>
      <c r="O125" s="21">
        <f t="shared" si="95"/>
        <v>77.777777777777786</v>
      </c>
      <c r="P125" s="1">
        <v>2</v>
      </c>
      <c r="Q125" s="21">
        <f t="shared" si="96"/>
        <v>100</v>
      </c>
      <c r="R125" s="1">
        <v>2</v>
      </c>
      <c r="S125" s="21">
        <f t="shared" si="97"/>
        <v>100</v>
      </c>
      <c r="T125" s="1">
        <v>4</v>
      </c>
      <c r="U125" s="1">
        <f t="shared" si="98"/>
        <v>80</v>
      </c>
      <c r="V125" s="1">
        <v>4</v>
      </c>
      <c r="W125" s="21">
        <f t="shared" si="107"/>
        <v>66.666666666666657</v>
      </c>
      <c r="X125" s="21">
        <v>8</v>
      </c>
      <c r="Y125" s="21">
        <f t="shared" si="99"/>
        <v>88.888888888888886</v>
      </c>
      <c r="Z125" s="1">
        <v>7</v>
      </c>
      <c r="AA125" s="21">
        <f t="shared" si="100"/>
        <v>100</v>
      </c>
      <c r="AB125" s="1">
        <v>8</v>
      </c>
      <c r="AC125" s="21">
        <f t="shared" si="101"/>
        <v>80</v>
      </c>
      <c r="AD125" s="21">
        <v>4</v>
      </c>
      <c r="AE125" s="21">
        <f t="shared" si="108"/>
        <v>50</v>
      </c>
      <c r="AF125" s="21">
        <v>1</v>
      </c>
      <c r="AG125" s="21">
        <f t="shared" si="102"/>
        <v>50</v>
      </c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6"/>
      <c r="AT125" s="21">
        <f t="shared" si="103"/>
        <v>77.055555555555571</v>
      </c>
      <c r="AU125" s="143"/>
      <c r="AV125" s="17"/>
      <c r="AW125" s="49"/>
      <c r="AX125" s="14"/>
    </row>
    <row r="126" spans="1:50" s="16" customFormat="1" ht="16.5" customHeight="1" x14ac:dyDescent="0.2">
      <c r="A126" s="50">
        <v>5</v>
      </c>
      <c r="B126" s="36">
        <v>18104020</v>
      </c>
      <c r="C126" s="19" t="s">
        <v>165</v>
      </c>
      <c r="D126" s="1">
        <v>2</v>
      </c>
      <c r="E126" s="21">
        <f t="shared" si="93"/>
        <v>50</v>
      </c>
      <c r="F126" s="1">
        <v>9</v>
      </c>
      <c r="G126" s="21">
        <f t="shared" si="104"/>
        <v>100</v>
      </c>
      <c r="H126" s="1">
        <v>9</v>
      </c>
      <c r="I126" s="21">
        <f t="shared" si="105"/>
        <v>100</v>
      </c>
      <c r="J126" s="1">
        <v>5</v>
      </c>
      <c r="K126" s="21">
        <f t="shared" si="106"/>
        <v>62.5</v>
      </c>
      <c r="L126" s="1">
        <v>8</v>
      </c>
      <c r="M126" s="21">
        <f t="shared" si="94"/>
        <v>88.888888888888886</v>
      </c>
      <c r="N126" s="1">
        <v>8</v>
      </c>
      <c r="O126" s="21">
        <f t="shared" si="95"/>
        <v>88.888888888888886</v>
      </c>
      <c r="P126" s="1">
        <v>2</v>
      </c>
      <c r="Q126" s="21">
        <f t="shared" si="96"/>
        <v>100</v>
      </c>
      <c r="R126" s="1">
        <v>2</v>
      </c>
      <c r="S126" s="21">
        <f t="shared" si="97"/>
        <v>100</v>
      </c>
      <c r="T126" s="1">
        <v>5</v>
      </c>
      <c r="U126" s="1">
        <f t="shared" si="98"/>
        <v>100</v>
      </c>
      <c r="V126" s="1">
        <v>4</v>
      </c>
      <c r="W126" s="21">
        <f t="shared" si="107"/>
        <v>66.666666666666657</v>
      </c>
      <c r="X126" s="21">
        <v>9</v>
      </c>
      <c r="Y126" s="21">
        <f t="shared" si="99"/>
        <v>100</v>
      </c>
      <c r="Z126" s="1">
        <v>7</v>
      </c>
      <c r="AA126" s="21">
        <f t="shared" si="100"/>
        <v>100</v>
      </c>
      <c r="AB126" s="1">
        <v>9</v>
      </c>
      <c r="AC126" s="21">
        <f t="shared" si="101"/>
        <v>90</v>
      </c>
      <c r="AD126" s="21">
        <v>8</v>
      </c>
      <c r="AE126" s="21">
        <f t="shared" si="108"/>
        <v>100</v>
      </c>
      <c r="AF126" s="21">
        <v>1</v>
      </c>
      <c r="AG126" s="21">
        <f t="shared" si="102"/>
        <v>50</v>
      </c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6"/>
      <c r="AT126" s="21">
        <f t="shared" si="103"/>
        <v>86.462962962962962</v>
      </c>
      <c r="AU126" s="143"/>
      <c r="AV126" s="17"/>
      <c r="AW126" s="49"/>
      <c r="AX126" s="14"/>
    </row>
    <row r="127" spans="1:50" s="16" customFormat="1" ht="16.5" customHeight="1" x14ac:dyDescent="0.2">
      <c r="A127" s="50">
        <v>6</v>
      </c>
      <c r="B127" s="36">
        <v>18101200</v>
      </c>
      <c r="C127" s="19" t="s">
        <v>166</v>
      </c>
      <c r="D127" s="1">
        <v>4</v>
      </c>
      <c r="E127" s="21">
        <f t="shared" si="93"/>
        <v>100</v>
      </c>
      <c r="F127" s="1">
        <v>9</v>
      </c>
      <c r="G127" s="21">
        <f t="shared" si="104"/>
        <v>100</v>
      </c>
      <c r="H127" s="1">
        <v>9</v>
      </c>
      <c r="I127" s="21">
        <f t="shared" si="105"/>
        <v>100</v>
      </c>
      <c r="J127" s="1">
        <v>8</v>
      </c>
      <c r="K127" s="21">
        <f t="shared" si="106"/>
        <v>100</v>
      </c>
      <c r="L127" s="1">
        <v>9</v>
      </c>
      <c r="M127" s="21">
        <f t="shared" si="94"/>
        <v>100</v>
      </c>
      <c r="N127" s="1">
        <v>9</v>
      </c>
      <c r="O127" s="21">
        <f t="shared" si="95"/>
        <v>100</v>
      </c>
      <c r="P127" s="1">
        <v>2</v>
      </c>
      <c r="Q127" s="21">
        <f t="shared" si="96"/>
        <v>100</v>
      </c>
      <c r="R127" s="1">
        <v>2</v>
      </c>
      <c r="S127" s="21">
        <f t="shared" si="97"/>
        <v>100</v>
      </c>
      <c r="T127" s="1">
        <v>5</v>
      </c>
      <c r="U127" s="1">
        <f t="shared" si="98"/>
        <v>100</v>
      </c>
      <c r="V127" s="1">
        <v>6</v>
      </c>
      <c r="W127" s="21">
        <f t="shared" si="107"/>
        <v>100</v>
      </c>
      <c r="X127" s="21">
        <v>9</v>
      </c>
      <c r="Y127" s="21">
        <f t="shared" si="99"/>
        <v>100</v>
      </c>
      <c r="Z127" s="1">
        <v>7</v>
      </c>
      <c r="AA127" s="21">
        <f t="shared" si="100"/>
        <v>100</v>
      </c>
      <c r="AB127" s="1">
        <v>10</v>
      </c>
      <c r="AC127" s="21">
        <f t="shared" si="101"/>
        <v>100</v>
      </c>
      <c r="AD127" s="21">
        <v>8</v>
      </c>
      <c r="AE127" s="21">
        <f t="shared" si="108"/>
        <v>100</v>
      </c>
      <c r="AF127" s="21">
        <v>2</v>
      </c>
      <c r="AG127" s="21">
        <f t="shared" si="102"/>
        <v>100</v>
      </c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6"/>
      <c r="AT127" s="21">
        <f t="shared" si="103"/>
        <v>100</v>
      </c>
      <c r="AU127" s="143"/>
      <c r="AV127" s="17"/>
      <c r="AW127" s="49"/>
      <c r="AX127" s="14"/>
    </row>
    <row r="128" spans="1:50" s="16" customFormat="1" ht="16.5" customHeight="1" x14ac:dyDescent="0.2">
      <c r="A128" s="50">
        <v>7</v>
      </c>
      <c r="B128" s="71">
        <v>18101157</v>
      </c>
      <c r="C128" s="69" t="s">
        <v>167</v>
      </c>
      <c r="D128" s="1">
        <v>4</v>
      </c>
      <c r="E128" s="21">
        <f t="shared" si="93"/>
        <v>100</v>
      </c>
      <c r="F128" s="1">
        <v>9</v>
      </c>
      <c r="G128" s="21">
        <f t="shared" si="104"/>
        <v>100</v>
      </c>
      <c r="H128" s="1">
        <v>9</v>
      </c>
      <c r="I128" s="21">
        <f t="shared" si="105"/>
        <v>100</v>
      </c>
      <c r="J128" s="1">
        <v>7</v>
      </c>
      <c r="K128" s="21">
        <f t="shared" si="106"/>
        <v>87.5</v>
      </c>
      <c r="L128" s="1">
        <v>9</v>
      </c>
      <c r="M128" s="21">
        <f t="shared" si="94"/>
        <v>100</v>
      </c>
      <c r="N128" s="1">
        <v>9</v>
      </c>
      <c r="O128" s="21">
        <f t="shared" si="95"/>
        <v>100</v>
      </c>
      <c r="P128" s="1">
        <v>2</v>
      </c>
      <c r="Q128" s="21">
        <f t="shared" si="96"/>
        <v>100</v>
      </c>
      <c r="R128" s="1">
        <v>2</v>
      </c>
      <c r="S128" s="21">
        <f t="shared" si="97"/>
        <v>100</v>
      </c>
      <c r="T128" s="1">
        <v>5</v>
      </c>
      <c r="U128" s="1">
        <f t="shared" si="98"/>
        <v>100</v>
      </c>
      <c r="V128" s="1">
        <v>6</v>
      </c>
      <c r="W128" s="21">
        <f t="shared" si="107"/>
        <v>100</v>
      </c>
      <c r="X128" s="21">
        <v>8</v>
      </c>
      <c r="Y128" s="21">
        <f t="shared" si="99"/>
        <v>88.888888888888886</v>
      </c>
      <c r="Z128" s="1">
        <v>7</v>
      </c>
      <c r="AA128" s="21">
        <f t="shared" si="100"/>
        <v>100</v>
      </c>
      <c r="AB128" s="1">
        <v>10</v>
      </c>
      <c r="AC128" s="21">
        <f t="shared" si="101"/>
        <v>100</v>
      </c>
      <c r="AD128" s="21">
        <v>8</v>
      </c>
      <c r="AE128" s="21">
        <f t="shared" si="108"/>
        <v>100</v>
      </c>
      <c r="AF128" s="21">
        <v>2</v>
      </c>
      <c r="AG128" s="21">
        <f t="shared" si="102"/>
        <v>100</v>
      </c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6"/>
      <c r="AT128" s="21">
        <f t="shared" si="103"/>
        <v>98.425925925925924</v>
      </c>
      <c r="AU128" s="143"/>
      <c r="AV128" s="17"/>
      <c r="AW128" s="49"/>
      <c r="AX128" s="14"/>
    </row>
    <row r="129" spans="1:50" s="16" customFormat="1" ht="16.5" customHeight="1" x14ac:dyDescent="0.2">
      <c r="A129" s="50">
        <v>8</v>
      </c>
      <c r="B129" s="71">
        <v>18102041</v>
      </c>
      <c r="C129" s="69" t="s">
        <v>168</v>
      </c>
      <c r="D129" s="1">
        <v>4</v>
      </c>
      <c r="E129" s="21">
        <f t="shared" si="93"/>
        <v>100</v>
      </c>
      <c r="F129" s="1">
        <v>9</v>
      </c>
      <c r="G129" s="21">
        <f t="shared" si="104"/>
        <v>100</v>
      </c>
      <c r="H129" s="1">
        <v>9</v>
      </c>
      <c r="I129" s="21">
        <f t="shared" si="105"/>
        <v>100</v>
      </c>
      <c r="J129" s="1">
        <v>8</v>
      </c>
      <c r="K129" s="21">
        <f t="shared" si="106"/>
        <v>100</v>
      </c>
      <c r="L129" s="1">
        <v>9</v>
      </c>
      <c r="M129" s="21">
        <f t="shared" si="94"/>
        <v>100</v>
      </c>
      <c r="N129" s="1">
        <v>9</v>
      </c>
      <c r="O129" s="21">
        <f t="shared" si="95"/>
        <v>100</v>
      </c>
      <c r="P129" s="1">
        <v>2</v>
      </c>
      <c r="Q129" s="21">
        <f t="shared" si="96"/>
        <v>100</v>
      </c>
      <c r="R129" s="1">
        <v>2</v>
      </c>
      <c r="S129" s="21">
        <f t="shared" si="97"/>
        <v>100</v>
      </c>
      <c r="T129" s="1">
        <v>5</v>
      </c>
      <c r="U129" s="1">
        <f t="shared" si="98"/>
        <v>100</v>
      </c>
      <c r="V129" s="1">
        <v>6</v>
      </c>
      <c r="W129" s="21">
        <f t="shared" si="107"/>
        <v>100</v>
      </c>
      <c r="X129" s="21">
        <v>9</v>
      </c>
      <c r="Y129" s="21">
        <f t="shared" si="99"/>
        <v>100</v>
      </c>
      <c r="Z129" s="1">
        <v>7</v>
      </c>
      <c r="AA129" s="21">
        <f t="shared" si="100"/>
        <v>100</v>
      </c>
      <c r="AB129" s="1">
        <v>9</v>
      </c>
      <c r="AC129" s="21">
        <f t="shared" si="101"/>
        <v>90</v>
      </c>
      <c r="AD129" s="21">
        <v>8</v>
      </c>
      <c r="AE129" s="21">
        <f t="shared" si="108"/>
        <v>100</v>
      </c>
      <c r="AF129" s="21">
        <v>2</v>
      </c>
      <c r="AG129" s="21">
        <f t="shared" si="102"/>
        <v>100</v>
      </c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6"/>
      <c r="AT129" s="21">
        <f t="shared" si="103"/>
        <v>99.333333333333329</v>
      </c>
      <c r="AU129" s="143"/>
      <c r="AV129" s="17"/>
      <c r="AW129" s="49"/>
      <c r="AX129" s="14"/>
    </row>
    <row r="130" spans="1:50" s="16" customFormat="1" ht="16.5" customHeight="1" x14ac:dyDescent="0.2">
      <c r="A130" s="50">
        <v>9</v>
      </c>
      <c r="B130" s="71">
        <v>18102050</v>
      </c>
      <c r="C130" s="69" t="s">
        <v>169</v>
      </c>
      <c r="D130" s="1">
        <v>2</v>
      </c>
      <c r="E130" s="21">
        <f t="shared" si="93"/>
        <v>50</v>
      </c>
      <c r="F130" s="1">
        <v>4</v>
      </c>
      <c r="G130" s="21">
        <f t="shared" si="104"/>
        <v>44.444444444444443</v>
      </c>
      <c r="H130" s="1">
        <v>7</v>
      </c>
      <c r="I130" s="21">
        <f t="shared" si="105"/>
        <v>77.777777777777786</v>
      </c>
      <c r="J130" s="1">
        <v>3</v>
      </c>
      <c r="K130" s="21">
        <f t="shared" si="106"/>
        <v>37.5</v>
      </c>
      <c r="L130" s="1">
        <v>4</v>
      </c>
      <c r="M130" s="21">
        <f t="shared" si="94"/>
        <v>44.444444444444443</v>
      </c>
      <c r="N130" s="1">
        <v>7</v>
      </c>
      <c r="O130" s="21">
        <f t="shared" si="95"/>
        <v>77.777777777777786</v>
      </c>
      <c r="P130" s="1">
        <v>2</v>
      </c>
      <c r="Q130" s="21">
        <f t="shared" si="96"/>
        <v>100</v>
      </c>
      <c r="R130" s="1">
        <v>2</v>
      </c>
      <c r="S130" s="21">
        <f t="shared" si="97"/>
        <v>100</v>
      </c>
      <c r="T130" s="1">
        <v>5</v>
      </c>
      <c r="U130" s="1">
        <f t="shared" si="98"/>
        <v>100</v>
      </c>
      <c r="V130" s="1">
        <v>6</v>
      </c>
      <c r="W130" s="21">
        <f t="shared" si="107"/>
        <v>100</v>
      </c>
      <c r="X130" s="21">
        <v>5</v>
      </c>
      <c r="Y130" s="21">
        <f t="shared" si="99"/>
        <v>55.555555555555557</v>
      </c>
      <c r="Z130" s="1">
        <v>6</v>
      </c>
      <c r="AA130" s="21">
        <f t="shared" si="100"/>
        <v>85.714285714285708</v>
      </c>
      <c r="AB130" s="1">
        <v>9</v>
      </c>
      <c r="AC130" s="21">
        <f t="shared" si="101"/>
        <v>90</v>
      </c>
      <c r="AD130" s="21">
        <v>2</v>
      </c>
      <c r="AE130" s="21">
        <f t="shared" si="108"/>
        <v>25</v>
      </c>
      <c r="AF130" s="21">
        <v>1</v>
      </c>
      <c r="AG130" s="21">
        <f t="shared" si="102"/>
        <v>50</v>
      </c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6"/>
      <c r="AT130" s="21">
        <f t="shared" si="103"/>
        <v>69.214285714285722</v>
      </c>
      <c r="AU130" s="143"/>
      <c r="AV130" s="17"/>
      <c r="AW130" s="49"/>
      <c r="AX130" s="14"/>
    </row>
    <row r="131" spans="1:50" s="16" customFormat="1" ht="16.5" customHeight="1" x14ac:dyDescent="0.2">
      <c r="A131" s="50">
        <v>10</v>
      </c>
      <c r="B131" s="71">
        <v>18101032</v>
      </c>
      <c r="C131" s="69" t="s">
        <v>170</v>
      </c>
      <c r="D131" s="1">
        <v>4</v>
      </c>
      <c r="E131" s="21">
        <f t="shared" si="93"/>
        <v>100</v>
      </c>
      <c r="F131" s="1">
        <v>7</v>
      </c>
      <c r="G131" s="21">
        <f t="shared" si="104"/>
        <v>77.777777777777786</v>
      </c>
      <c r="H131" s="1">
        <v>7</v>
      </c>
      <c r="I131" s="21">
        <f t="shared" si="105"/>
        <v>77.777777777777786</v>
      </c>
      <c r="J131" s="1">
        <v>3</v>
      </c>
      <c r="K131" s="21">
        <f t="shared" si="106"/>
        <v>37.5</v>
      </c>
      <c r="L131" s="1">
        <v>5</v>
      </c>
      <c r="M131" s="21">
        <f t="shared" si="94"/>
        <v>55.555555555555557</v>
      </c>
      <c r="N131" s="1">
        <v>5</v>
      </c>
      <c r="O131" s="21">
        <f t="shared" si="95"/>
        <v>55.555555555555557</v>
      </c>
      <c r="P131" s="1">
        <v>2</v>
      </c>
      <c r="Q131" s="21">
        <f t="shared" si="96"/>
        <v>100</v>
      </c>
      <c r="R131" s="1">
        <v>2</v>
      </c>
      <c r="S131" s="21">
        <f t="shared" si="97"/>
        <v>100</v>
      </c>
      <c r="T131" s="1">
        <v>4</v>
      </c>
      <c r="U131" s="1">
        <f t="shared" si="98"/>
        <v>80</v>
      </c>
      <c r="V131" s="1">
        <v>4</v>
      </c>
      <c r="W131" s="21">
        <f t="shared" si="107"/>
        <v>66.666666666666657</v>
      </c>
      <c r="X131" s="21">
        <v>6</v>
      </c>
      <c r="Y131" s="21">
        <f t="shared" si="99"/>
        <v>66.666666666666657</v>
      </c>
      <c r="Z131" s="1">
        <v>7</v>
      </c>
      <c r="AA131" s="21">
        <f t="shared" si="100"/>
        <v>100</v>
      </c>
      <c r="AB131" s="1">
        <v>8</v>
      </c>
      <c r="AC131" s="21">
        <f t="shared" si="101"/>
        <v>80</v>
      </c>
      <c r="AD131" s="21">
        <v>6</v>
      </c>
      <c r="AE131" s="21">
        <f t="shared" si="108"/>
        <v>75</v>
      </c>
      <c r="AF131" s="21">
        <v>1</v>
      </c>
      <c r="AG131" s="21">
        <f t="shared" si="102"/>
        <v>50</v>
      </c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6"/>
      <c r="AT131" s="21">
        <f t="shared" si="103"/>
        <v>74.833333333333329</v>
      </c>
      <c r="AU131" s="143"/>
      <c r="AV131" s="17"/>
      <c r="AW131" s="49"/>
      <c r="AX131" s="14"/>
    </row>
    <row r="132" spans="1:50" s="16" customFormat="1" ht="16.5" customHeight="1" x14ac:dyDescent="0.2">
      <c r="A132" s="50">
        <v>11</v>
      </c>
      <c r="B132" s="71">
        <v>18102064</v>
      </c>
      <c r="C132" s="19" t="s">
        <v>171</v>
      </c>
      <c r="D132" s="1">
        <v>4</v>
      </c>
      <c r="E132" s="21">
        <f t="shared" si="93"/>
        <v>100</v>
      </c>
      <c r="F132" s="1">
        <v>9</v>
      </c>
      <c r="G132" s="21">
        <f t="shared" si="104"/>
        <v>100</v>
      </c>
      <c r="H132" s="1">
        <v>9</v>
      </c>
      <c r="I132" s="21">
        <f t="shared" si="105"/>
        <v>100</v>
      </c>
      <c r="J132" s="1">
        <v>7</v>
      </c>
      <c r="K132" s="21">
        <f t="shared" si="106"/>
        <v>87.5</v>
      </c>
      <c r="L132" s="1">
        <v>8</v>
      </c>
      <c r="M132" s="21">
        <f t="shared" si="94"/>
        <v>88.888888888888886</v>
      </c>
      <c r="N132" s="1">
        <v>7</v>
      </c>
      <c r="O132" s="21">
        <f t="shared" si="95"/>
        <v>77.777777777777786</v>
      </c>
      <c r="P132" s="1">
        <v>2</v>
      </c>
      <c r="Q132" s="21">
        <f t="shared" si="96"/>
        <v>100</v>
      </c>
      <c r="R132" s="1">
        <v>2</v>
      </c>
      <c r="S132" s="21">
        <f t="shared" si="97"/>
        <v>100</v>
      </c>
      <c r="T132" s="1">
        <v>5</v>
      </c>
      <c r="U132" s="1">
        <f t="shared" si="98"/>
        <v>100</v>
      </c>
      <c r="V132" s="1">
        <v>5</v>
      </c>
      <c r="W132" s="21">
        <f t="shared" si="107"/>
        <v>83.333333333333343</v>
      </c>
      <c r="X132" s="21">
        <v>9</v>
      </c>
      <c r="Y132" s="21">
        <f t="shared" si="99"/>
        <v>100</v>
      </c>
      <c r="Z132" s="1" t="s">
        <v>452</v>
      </c>
      <c r="AA132" s="21"/>
      <c r="AB132" s="1">
        <v>9</v>
      </c>
      <c r="AC132" s="21">
        <f t="shared" si="101"/>
        <v>90</v>
      </c>
      <c r="AD132" s="21">
        <v>7</v>
      </c>
      <c r="AE132" s="21">
        <f t="shared" si="108"/>
        <v>87.5</v>
      </c>
      <c r="AF132" s="21">
        <v>2</v>
      </c>
      <c r="AG132" s="21">
        <f t="shared" si="102"/>
        <v>100</v>
      </c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6"/>
      <c r="AT132" s="21">
        <f t="shared" si="103"/>
        <v>93.928571428571431</v>
      </c>
      <c r="AU132" s="143"/>
      <c r="AV132" s="17"/>
      <c r="AW132" s="49"/>
      <c r="AX132" s="14"/>
    </row>
    <row r="133" spans="1:50" s="16" customFormat="1" ht="16.5" customHeight="1" x14ac:dyDescent="0.2">
      <c r="A133" s="50">
        <v>12</v>
      </c>
      <c r="B133" s="71">
        <v>18102058</v>
      </c>
      <c r="C133" s="19" t="s">
        <v>172</v>
      </c>
      <c r="D133" s="1">
        <v>3</v>
      </c>
      <c r="E133" s="21">
        <f t="shared" si="93"/>
        <v>75</v>
      </c>
      <c r="F133" s="1">
        <v>9</v>
      </c>
      <c r="G133" s="21">
        <f t="shared" si="104"/>
        <v>100</v>
      </c>
      <c r="H133" s="1">
        <v>9</v>
      </c>
      <c r="I133" s="21">
        <f t="shared" si="105"/>
        <v>100</v>
      </c>
      <c r="J133" s="1">
        <v>8</v>
      </c>
      <c r="K133" s="21">
        <f t="shared" si="106"/>
        <v>100</v>
      </c>
      <c r="L133" s="1">
        <v>9</v>
      </c>
      <c r="M133" s="21">
        <f t="shared" si="94"/>
        <v>100</v>
      </c>
      <c r="N133" s="1">
        <v>9</v>
      </c>
      <c r="O133" s="21">
        <f t="shared" si="95"/>
        <v>100</v>
      </c>
      <c r="P133" s="1">
        <v>2</v>
      </c>
      <c r="Q133" s="21">
        <f t="shared" si="96"/>
        <v>100</v>
      </c>
      <c r="R133" s="1">
        <v>2</v>
      </c>
      <c r="S133" s="21">
        <f t="shared" si="97"/>
        <v>100</v>
      </c>
      <c r="T133" s="1">
        <v>5</v>
      </c>
      <c r="U133" s="1">
        <f t="shared" si="98"/>
        <v>100</v>
      </c>
      <c r="V133" s="1">
        <v>6</v>
      </c>
      <c r="W133" s="21">
        <f t="shared" si="107"/>
        <v>100</v>
      </c>
      <c r="X133" s="21">
        <v>9</v>
      </c>
      <c r="Y133" s="21">
        <f t="shared" si="99"/>
        <v>100</v>
      </c>
      <c r="Z133" s="1">
        <v>7</v>
      </c>
      <c r="AA133" s="21">
        <f t="shared" si="100"/>
        <v>100</v>
      </c>
      <c r="AB133" s="1">
        <v>10</v>
      </c>
      <c r="AC133" s="21">
        <f t="shared" si="101"/>
        <v>100</v>
      </c>
      <c r="AD133" s="21">
        <v>8</v>
      </c>
      <c r="AE133" s="21">
        <f t="shared" si="108"/>
        <v>100</v>
      </c>
      <c r="AF133" s="21">
        <v>2</v>
      </c>
      <c r="AG133" s="21">
        <f t="shared" si="102"/>
        <v>100</v>
      </c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6"/>
      <c r="AT133" s="21">
        <f t="shared" si="103"/>
        <v>98.333333333333329</v>
      </c>
      <c r="AU133" s="143"/>
      <c r="AV133" s="17"/>
      <c r="AW133" s="49"/>
      <c r="AX133" s="14"/>
    </row>
    <row r="134" spans="1:50" s="16" customFormat="1" ht="16.5" customHeight="1" x14ac:dyDescent="0.2">
      <c r="A134" s="50">
        <v>13</v>
      </c>
      <c r="B134" s="71">
        <v>18101112</v>
      </c>
      <c r="C134" s="69" t="s">
        <v>173</v>
      </c>
      <c r="D134" s="1">
        <v>4</v>
      </c>
      <c r="E134" s="21">
        <f t="shared" si="93"/>
        <v>100</v>
      </c>
      <c r="F134" s="1">
        <v>9</v>
      </c>
      <c r="G134" s="21">
        <f t="shared" si="104"/>
        <v>100</v>
      </c>
      <c r="H134" s="1">
        <v>9</v>
      </c>
      <c r="I134" s="21">
        <f t="shared" si="105"/>
        <v>100</v>
      </c>
      <c r="J134" s="1">
        <v>8</v>
      </c>
      <c r="K134" s="21">
        <f t="shared" si="106"/>
        <v>100</v>
      </c>
      <c r="L134" s="1">
        <v>9</v>
      </c>
      <c r="M134" s="21">
        <f t="shared" si="94"/>
        <v>100</v>
      </c>
      <c r="N134" s="1">
        <v>9</v>
      </c>
      <c r="O134" s="21">
        <f t="shared" si="95"/>
        <v>100</v>
      </c>
      <c r="P134" s="1">
        <v>2</v>
      </c>
      <c r="Q134" s="21">
        <f t="shared" si="96"/>
        <v>100</v>
      </c>
      <c r="R134" s="1">
        <v>2</v>
      </c>
      <c r="S134" s="21">
        <f t="shared" si="97"/>
        <v>100</v>
      </c>
      <c r="T134" s="1">
        <v>4</v>
      </c>
      <c r="U134" s="1">
        <f t="shared" si="98"/>
        <v>80</v>
      </c>
      <c r="V134" s="1">
        <v>6</v>
      </c>
      <c r="W134" s="21">
        <f t="shared" si="107"/>
        <v>100</v>
      </c>
      <c r="X134" s="21">
        <v>9</v>
      </c>
      <c r="Y134" s="21">
        <f t="shared" si="99"/>
        <v>100</v>
      </c>
      <c r="Z134" s="1">
        <v>7</v>
      </c>
      <c r="AA134" s="21">
        <f t="shared" si="100"/>
        <v>100</v>
      </c>
      <c r="AB134" s="1">
        <v>10</v>
      </c>
      <c r="AC134" s="21">
        <f t="shared" si="101"/>
        <v>100</v>
      </c>
      <c r="AD134" s="21">
        <v>8</v>
      </c>
      <c r="AE134" s="21">
        <f t="shared" si="108"/>
        <v>100</v>
      </c>
      <c r="AF134" s="21">
        <v>2</v>
      </c>
      <c r="AG134" s="21">
        <f t="shared" si="102"/>
        <v>100</v>
      </c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6"/>
      <c r="AT134" s="21">
        <f t="shared" si="103"/>
        <v>98.666666666666671</v>
      </c>
      <c r="AU134" s="143"/>
      <c r="AV134" s="17"/>
      <c r="AW134" s="49"/>
      <c r="AX134" s="14"/>
    </row>
    <row r="135" spans="1:50" s="16" customFormat="1" ht="16.5" customHeight="1" x14ac:dyDescent="0.2">
      <c r="A135" s="50">
        <v>14</v>
      </c>
      <c r="B135" s="71">
        <v>18101025</v>
      </c>
      <c r="C135" s="19" t="s">
        <v>174</v>
      </c>
      <c r="D135" s="1">
        <v>4</v>
      </c>
      <c r="E135" s="21">
        <f t="shared" si="93"/>
        <v>100</v>
      </c>
      <c r="F135" s="1">
        <v>9</v>
      </c>
      <c r="G135" s="21">
        <f t="shared" si="104"/>
        <v>100</v>
      </c>
      <c r="H135" s="1">
        <v>8</v>
      </c>
      <c r="I135" s="21">
        <f t="shared" si="105"/>
        <v>88.888888888888886</v>
      </c>
      <c r="J135" s="1">
        <v>6</v>
      </c>
      <c r="K135" s="21">
        <f t="shared" si="106"/>
        <v>75</v>
      </c>
      <c r="L135" s="1">
        <v>5</v>
      </c>
      <c r="M135" s="21">
        <f t="shared" si="94"/>
        <v>55.555555555555557</v>
      </c>
      <c r="N135" s="1">
        <v>8</v>
      </c>
      <c r="O135" s="21">
        <f t="shared" si="95"/>
        <v>88.888888888888886</v>
      </c>
      <c r="P135" s="1">
        <v>2</v>
      </c>
      <c r="Q135" s="21">
        <f t="shared" si="96"/>
        <v>100</v>
      </c>
      <c r="R135" s="1">
        <v>2</v>
      </c>
      <c r="S135" s="21">
        <f t="shared" si="97"/>
        <v>100</v>
      </c>
      <c r="T135" s="1">
        <v>4</v>
      </c>
      <c r="U135" s="1">
        <f t="shared" si="98"/>
        <v>80</v>
      </c>
      <c r="V135" s="1">
        <v>5</v>
      </c>
      <c r="W135" s="21">
        <f t="shared" si="107"/>
        <v>83.333333333333343</v>
      </c>
      <c r="X135" s="21">
        <v>8</v>
      </c>
      <c r="Y135" s="21">
        <f t="shared" si="99"/>
        <v>88.888888888888886</v>
      </c>
      <c r="Z135" s="1">
        <v>7</v>
      </c>
      <c r="AA135" s="21">
        <f t="shared" si="100"/>
        <v>100</v>
      </c>
      <c r="AB135" s="1">
        <v>10</v>
      </c>
      <c r="AC135" s="21">
        <f t="shared" si="101"/>
        <v>100</v>
      </c>
      <c r="AD135" s="21">
        <v>7</v>
      </c>
      <c r="AE135" s="21">
        <f t="shared" si="108"/>
        <v>87.5</v>
      </c>
      <c r="AF135" s="21">
        <v>2</v>
      </c>
      <c r="AG135" s="21">
        <f t="shared" si="102"/>
        <v>100</v>
      </c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6"/>
      <c r="AT135" s="21">
        <f t="shared" si="103"/>
        <v>89.870370370370381</v>
      </c>
      <c r="AU135" s="143"/>
      <c r="AV135" s="17"/>
      <c r="AW135" s="49"/>
      <c r="AX135" s="14"/>
    </row>
    <row r="136" spans="1:50" s="16" customFormat="1" ht="16.5" customHeight="1" x14ac:dyDescent="0.2">
      <c r="A136" s="50">
        <v>15</v>
      </c>
      <c r="B136" s="71">
        <v>18102055</v>
      </c>
      <c r="C136" s="69" t="s">
        <v>175</v>
      </c>
      <c r="D136" s="1">
        <v>4</v>
      </c>
      <c r="E136" s="21">
        <f t="shared" si="93"/>
        <v>100</v>
      </c>
      <c r="F136" s="1">
        <v>9</v>
      </c>
      <c r="G136" s="21">
        <f t="shared" si="104"/>
        <v>100</v>
      </c>
      <c r="H136" s="1">
        <v>9</v>
      </c>
      <c r="I136" s="21">
        <f t="shared" si="105"/>
        <v>100</v>
      </c>
      <c r="J136" s="1">
        <v>8</v>
      </c>
      <c r="K136" s="21">
        <f t="shared" si="106"/>
        <v>100</v>
      </c>
      <c r="L136" s="1">
        <v>8</v>
      </c>
      <c r="M136" s="21">
        <f t="shared" si="94"/>
        <v>88.888888888888886</v>
      </c>
      <c r="N136" s="1">
        <v>9</v>
      </c>
      <c r="O136" s="21">
        <f t="shared" si="95"/>
        <v>100</v>
      </c>
      <c r="P136" s="1">
        <v>2</v>
      </c>
      <c r="Q136" s="21">
        <f t="shared" si="96"/>
        <v>100</v>
      </c>
      <c r="R136" s="1">
        <v>2</v>
      </c>
      <c r="S136" s="21">
        <f t="shared" si="97"/>
        <v>100</v>
      </c>
      <c r="T136" s="1">
        <v>5</v>
      </c>
      <c r="U136" s="1">
        <f t="shared" si="98"/>
        <v>100</v>
      </c>
      <c r="V136" s="1">
        <v>6</v>
      </c>
      <c r="W136" s="21">
        <f t="shared" si="107"/>
        <v>100</v>
      </c>
      <c r="X136" s="21">
        <v>9</v>
      </c>
      <c r="Y136" s="21">
        <f t="shared" si="99"/>
        <v>100</v>
      </c>
      <c r="Z136" s="1">
        <v>7</v>
      </c>
      <c r="AA136" s="21">
        <f t="shared" si="100"/>
        <v>100</v>
      </c>
      <c r="AB136" s="1">
        <v>10</v>
      </c>
      <c r="AC136" s="21">
        <f t="shared" si="101"/>
        <v>100</v>
      </c>
      <c r="AD136" s="21">
        <v>8</v>
      </c>
      <c r="AE136" s="21">
        <f t="shared" si="108"/>
        <v>100</v>
      </c>
      <c r="AF136" s="21">
        <v>1</v>
      </c>
      <c r="AG136" s="21">
        <f t="shared" si="102"/>
        <v>50</v>
      </c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6"/>
      <c r="AT136" s="21">
        <f t="shared" si="103"/>
        <v>95.925925925925924</v>
      </c>
      <c r="AU136" s="143"/>
      <c r="AV136" s="17"/>
      <c r="AW136" s="49"/>
      <c r="AX136" s="14"/>
    </row>
    <row r="137" spans="1:50" s="16" customFormat="1" ht="16.5" customHeight="1" x14ac:dyDescent="0.2">
      <c r="A137" s="50">
        <v>16</v>
      </c>
      <c r="B137" s="71">
        <v>18101097</v>
      </c>
      <c r="C137" s="69" t="s">
        <v>176</v>
      </c>
      <c r="D137" s="1">
        <v>4</v>
      </c>
      <c r="E137" s="21">
        <f t="shared" si="93"/>
        <v>100</v>
      </c>
      <c r="F137" s="1">
        <v>9</v>
      </c>
      <c r="G137" s="21">
        <f t="shared" si="104"/>
        <v>100</v>
      </c>
      <c r="H137" s="1">
        <v>9</v>
      </c>
      <c r="I137" s="21">
        <f t="shared" si="105"/>
        <v>100</v>
      </c>
      <c r="J137" s="1">
        <v>8</v>
      </c>
      <c r="K137" s="21">
        <f t="shared" si="106"/>
        <v>100</v>
      </c>
      <c r="L137" s="1">
        <v>9</v>
      </c>
      <c r="M137" s="21">
        <f t="shared" si="94"/>
        <v>100</v>
      </c>
      <c r="N137" s="1">
        <v>9</v>
      </c>
      <c r="O137" s="21">
        <f t="shared" si="95"/>
        <v>100</v>
      </c>
      <c r="P137" s="1">
        <v>2</v>
      </c>
      <c r="Q137" s="21">
        <f t="shared" si="96"/>
        <v>100</v>
      </c>
      <c r="R137" s="1">
        <v>2</v>
      </c>
      <c r="S137" s="21">
        <f t="shared" si="97"/>
        <v>100</v>
      </c>
      <c r="T137" s="1">
        <v>5</v>
      </c>
      <c r="U137" s="1">
        <f t="shared" si="98"/>
        <v>100</v>
      </c>
      <c r="V137" s="1">
        <v>5</v>
      </c>
      <c r="W137" s="21">
        <f t="shared" si="107"/>
        <v>83.333333333333343</v>
      </c>
      <c r="X137" s="21">
        <v>8</v>
      </c>
      <c r="Y137" s="21">
        <f t="shared" si="99"/>
        <v>88.888888888888886</v>
      </c>
      <c r="Z137" s="1">
        <v>7</v>
      </c>
      <c r="AA137" s="21">
        <f t="shared" si="100"/>
        <v>100</v>
      </c>
      <c r="AB137" s="1">
        <v>9</v>
      </c>
      <c r="AC137" s="21">
        <f t="shared" si="101"/>
        <v>90</v>
      </c>
      <c r="AD137" s="21">
        <v>8</v>
      </c>
      <c r="AE137" s="21">
        <f t="shared" si="108"/>
        <v>100</v>
      </c>
      <c r="AF137" s="21">
        <v>2</v>
      </c>
      <c r="AG137" s="21">
        <f t="shared" si="102"/>
        <v>100</v>
      </c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6"/>
      <c r="AT137" s="21">
        <f t="shared" si="103"/>
        <v>97.481481481481481</v>
      </c>
      <c r="AU137" s="143"/>
      <c r="AV137" s="17"/>
      <c r="AW137" s="49"/>
      <c r="AX137" s="14"/>
    </row>
    <row r="138" spans="1:50" s="16" customFormat="1" ht="16.5" customHeight="1" x14ac:dyDescent="0.2">
      <c r="A138" s="50">
        <v>17</v>
      </c>
      <c r="B138" s="71">
        <v>18103031</v>
      </c>
      <c r="C138" s="69" t="s">
        <v>177</v>
      </c>
      <c r="D138" s="1">
        <v>4</v>
      </c>
      <c r="E138" s="21">
        <f t="shared" si="93"/>
        <v>100</v>
      </c>
      <c r="F138" s="1">
        <v>9</v>
      </c>
      <c r="G138" s="21">
        <f t="shared" si="104"/>
        <v>100</v>
      </c>
      <c r="H138" s="1">
        <v>9</v>
      </c>
      <c r="I138" s="21">
        <f t="shared" si="105"/>
        <v>100</v>
      </c>
      <c r="J138" s="1">
        <v>8</v>
      </c>
      <c r="K138" s="21">
        <f t="shared" si="106"/>
        <v>100</v>
      </c>
      <c r="L138" s="1">
        <v>9</v>
      </c>
      <c r="M138" s="21">
        <f t="shared" si="94"/>
        <v>100</v>
      </c>
      <c r="N138" s="1">
        <v>9</v>
      </c>
      <c r="O138" s="21">
        <f t="shared" si="95"/>
        <v>100</v>
      </c>
      <c r="P138" s="1">
        <v>2</v>
      </c>
      <c r="Q138" s="21">
        <f t="shared" si="96"/>
        <v>100</v>
      </c>
      <c r="R138" s="1">
        <v>2</v>
      </c>
      <c r="S138" s="21">
        <f t="shared" si="97"/>
        <v>100</v>
      </c>
      <c r="T138" s="1">
        <v>5</v>
      </c>
      <c r="U138" s="1">
        <f t="shared" si="98"/>
        <v>100</v>
      </c>
      <c r="V138" s="1">
        <v>6</v>
      </c>
      <c r="W138" s="21">
        <f t="shared" si="107"/>
        <v>100</v>
      </c>
      <c r="X138" s="21">
        <v>8</v>
      </c>
      <c r="Y138" s="21">
        <f t="shared" si="99"/>
        <v>88.888888888888886</v>
      </c>
      <c r="Z138" s="1">
        <v>7</v>
      </c>
      <c r="AA138" s="21">
        <f t="shared" si="100"/>
        <v>100</v>
      </c>
      <c r="AB138" s="1">
        <v>10</v>
      </c>
      <c r="AC138" s="21">
        <f t="shared" si="101"/>
        <v>100</v>
      </c>
      <c r="AD138" s="21">
        <v>8</v>
      </c>
      <c r="AE138" s="21">
        <f t="shared" si="108"/>
        <v>100</v>
      </c>
      <c r="AF138" s="21">
        <v>1</v>
      </c>
      <c r="AG138" s="21">
        <f t="shared" si="102"/>
        <v>50</v>
      </c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6"/>
      <c r="AT138" s="21">
        <f t="shared" si="103"/>
        <v>95.925925925925924</v>
      </c>
      <c r="AU138" s="143"/>
      <c r="AV138" s="17"/>
      <c r="AW138" s="49"/>
      <c r="AX138" s="14"/>
    </row>
    <row r="139" spans="1:50" s="16" customFormat="1" ht="16.5" customHeight="1" x14ac:dyDescent="0.2">
      <c r="A139" s="50">
        <v>18</v>
      </c>
      <c r="B139" s="71">
        <v>18102026</v>
      </c>
      <c r="C139" s="69" t="s">
        <v>178</v>
      </c>
      <c r="D139" s="1">
        <v>4</v>
      </c>
      <c r="E139" s="21">
        <f t="shared" si="93"/>
        <v>100</v>
      </c>
      <c r="F139" s="1">
        <v>9</v>
      </c>
      <c r="G139" s="21">
        <f t="shared" si="104"/>
        <v>100</v>
      </c>
      <c r="H139" s="1">
        <v>9</v>
      </c>
      <c r="I139" s="21">
        <f t="shared" si="105"/>
        <v>100</v>
      </c>
      <c r="J139" s="1">
        <v>7</v>
      </c>
      <c r="K139" s="21">
        <f t="shared" si="106"/>
        <v>87.5</v>
      </c>
      <c r="L139" s="1">
        <v>8</v>
      </c>
      <c r="M139" s="21">
        <f t="shared" si="94"/>
        <v>88.888888888888886</v>
      </c>
      <c r="N139" s="1">
        <v>8</v>
      </c>
      <c r="O139" s="21">
        <f t="shared" si="95"/>
        <v>88.888888888888886</v>
      </c>
      <c r="P139" s="1">
        <v>2</v>
      </c>
      <c r="Q139" s="21">
        <f t="shared" si="96"/>
        <v>100</v>
      </c>
      <c r="R139" s="1">
        <v>2</v>
      </c>
      <c r="S139" s="21">
        <f t="shared" si="97"/>
        <v>100</v>
      </c>
      <c r="T139" s="1">
        <v>5</v>
      </c>
      <c r="U139" s="1">
        <f t="shared" si="98"/>
        <v>100</v>
      </c>
      <c r="V139" s="1">
        <v>6</v>
      </c>
      <c r="W139" s="21">
        <f t="shared" si="107"/>
        <v>100</v>
      </c>
      <c r="X139" s="21">
        <v>5</v>
      </c>
      <c r="Y139" s="21">
        <f>X139/(9-3)*100</f>
        <v>83.333333333333343</v>
      </c>
      <c r="Z139" s="1">
        <v>7</v>
      </c>
      <c r="AA139" s="21">
        <f t="shared" si="100"/>
        <v>100</v>
      </c>
      <c r="AB139" s="1">
        <v>10</v>
      </c>
      <c r="AC139" s="21">
        <f t="shared" si="101"/>
        <v>100</v>
      </c>
      <c r="AD139" s="21">
        <v>8</v>
      </c>
      <c r="AE139" s="21">
        <f t="shared" si="108"/>
        <v>100</v>
      </c>
      <c r="AF139" s="21">
        <v>2</v>
      </c>
      <c r="AG139" s="21">
        <f t="shared" si="102"/>
        <v>100</v>
      </c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6"/>
      <c r="AT139" s="21">
        <f t="shared" si="103"/>
        <v>96.574074074074076</v>
      </c>
      <c r="AU139" s="143"/>
      <c r="AV139" s="17"/>
      <c r="AW139" s="49"/>
      <c r="AX139" s="14"/>
    </row>
    <row r="140" spans="1:50" s="16" customFormat="1" ht="16.5" customHeight="1" x14ac:dyDescent="0.2">
      <c r="A140" s="50">
        <v>19</v>
      </c>
      <c r="B140" s="71">
        <v>18101030</v>
      </c>
      <c r="C140" s="69" t="s">
        <v>179</v>
      </c>
      <c r="D140" s="1">
        <v>4</v>
      </c>
      <c r="E140" s="21">
        <f t="shared" si="93"/>
        <v>100</v>
      </c>
      <c r="F140" s="1">
        <v>8</v>
      </c>
      <c r="G140" s="21">
        <f t="shared" si="104"/>
        <v>88.888888888888886</v>
      </c>
      <c r="H140" s="1">
        <v>8</v>
      </c>
      <c r="I140" s="21">
        <f t="shared" si="105"/>
        <v>88.888888888888886</v>
      </c>
      <c r="J140" s="1">
        <v>6</v>
      </c>
      <c r="K140" s="21">
        <f t="shared" si="106"/>
        <v>75</v>
      </c>
      <c r="L140" s="1">
        <v>7</v>
      </c>
      <c r="M140" s="21">
        <f t="shared" si="94"/>
        <v>77.777777777777786</v>
      </c>
      <c r="N140" s="1">
        <v>3</v>
      </c>
      <c r="O140" s="21">
        <f t="shared" si="95"/>
        <v>33.333333333333329</v>
      </c>
      <c r="P140" s="1">
        <v>2</v>
      </c>
      <c r="Q140" s="21">
        <f t="shared" si="96"/>
        <v>100</v>
      </c>
      <c r="R140" s="1">
        <v>2</v>
      </c>
      <c r="S140" s="21">
        <f t="shared" si="97"/>
        <v>100</v>
      </c>
      <c r="T140" s="1">
        <v>5</v>
      </c>
      <c r="U140" s="1">
        <f t="shared" si="98"/>
        <v>100</v>
      </c>
      <c r="V140" s="1">
        <v>5</v>
      </c>
      <c r="W140" s="21">
        <f t="shared" si="107"/>
        <v>83.333333333333343</v>
      </c>
      <c r="X140" s="21">
        <v>9</v>
      </c>
      <c r="Y140" s="21">
        <f t="shared" si="99"/>
        <v>100</v>
      </c>
      <c r="Z140" s="1">
        <v>7</v>
      </c>
      <c r="AA140" s="21">
        <f t="shared" si="100"/>
        <v>100</v>
      </c>
      <c r="AB140" s="1">
        <v>10</v>
      </c>
      <c r="AC140" s="21">
        <f t="shared" si="101"/>
        <v>100</v>
      </c>
      <c r="AD140" s="21">
        <v>8</v>
      </c>
      <c r="AE140" s="21">
        <f t="shared" si="108"/>
        <v>100</v>
      </c>
      <c r="AF140" s="21">
        <v>1</v>
      </c>
      <c r="AG140" s="21">
        <f t="shared" si="102"/>
        <v>50</v>
      </c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6"/>
      <c r="AT140" s="21">
        <f t="shared" si="103"/>
        <v>86.481481481481495</v>
      </c>
      <c r="AU140" s="143"/>
      <c r="AV140" s="17"/>
      <c r="AW140" s="49"/>
      <c r="AX140" s="14"/>
    </row>
    <row r="141" spans="1:50" s="16" customFormat="1" ht="16.5" customHeight="1" x14ac:dyDescent="0.2">
      <c r="A141" s="50">
        <v>20</v>
      </c>
      <c r="B141" s="71">
        <v>18103068</v>
      </c>
      <c r="C141" s="19" t="s">
        <v>180</v>
      </c>
      <c r="D141" s="1">
        <v>4</v>
      </c>
      <c r="E141" s="21">
        <f t="shared" si="93"/>
        <v>100</v>
      </c>
      <c r="F141" s="1">
        <v>7</v>
      </c>
      <c r="G141" s="21">
        <f t="shared" si="104"/>
        <v>77.777777777777786</v>
      </c>
      <c r="H141" s="1">
        <v>6</v>
      </c>
      <c r="I141" s="21">
        <f t="shared" si="105"/>
        <v>66.666666666666657</v>
      </c>
      <c r="J141" s="1">
        <v>4</v>
      </c>
      <c r="K141" s="21">
        <f t="shared" si="106"/>
        <v>50</v>
      </c>
      <c r="L141" s="1">
        <v>3</v>
      </c>
      <c r="M141" s="21">
        <f t="shared" si="94"/>
        <v>33.333333333333329</v>
      </c>
      <c r="N141" s="1">
        <v>5</v>
      </c>
      <c r="O141" s="21">
        <f t="shared" si="95"/>
        <v>55.555555555555557</v>
      </c>
      <c r="P141" s="1">
        <v>2</v>
      </c>
      <c r="Q141" s="21">
        <f t="shared" si="96"/>
        <v>100</v>
      </c>
      <c r="R141" s="1">
        <v>2</v>
      </c>
      <c r="S141" s="21">
        <f t="shared" si="97"/>
        <v>100</v>
      </c>
      <c r="T141" s="1">
        <v>3</v>
      </c>
      <c r="U141" s="1">
        <f t="shared" si="98"/>
        <v>60</v>
      </c>
      <c r="V141" s="1">
        <v>3</v>
      </c>
      <c r="W141" s="21">
        <f t="shared" si="107"/>
        <v>50</v>
      </c>
      <c r="X141" s="21">
        <v>1</v>
      </c>
      <c r="Y141" s="21">
        <f>X141/(9-8)*100</f>
        <v>100</v>
      </c>
      <c r="Z141" s="1">
        <v>0</v>
      </c>
      <c r="AA141" s="21">
        <f t="shared" si="100"/>
        <v>0</v>
      </c>
      <c r="AB141" s="1">
        <v>0</v>
      </c>
      <c r="AC141" s="21">
        <f t="shared" si="101"/>
        <v>0</v>
      </c>
      <c r="AD141" s="21">
        <v>0</v>
      </c>
      <c r="AE141" s="21">
        <f t="shared" si="108"/>
        <v>0</v>
      </c>
      <c r="AF141" s="21">
        <v>0</v>
      </c>
      <c r="AG141" s="21">
        <f t="shared" si="102"/>
        <v>0</v>
      </c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6"/>
      <c r="AT141" s="21">
        <f t="shared" si="103"/>
        <v>52.888888888888893</v>
      </c>
      <c r="AU141" s="143"/>
      <c r="AV141" s="17"/>
      <c r="AW141" s="49"/>
      <c r="AX141" s="14"/>
    </row>
    <row r="142" spans="1:50" s="16" customFormat="1" ht="16.5" customHeight="1" x14ac:dyDescent="0.2">
      <c r="A142" s="54"/>
      <c r="B142" s="74"/>
      <c r="C142" s="14"/>
      <c r="D142" s="1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143"/>
      <c r="AV142" s="17"/>
      <c r="AW142" s="49"/>
      <c r="AX142" s="14"/>
    </row>
    <row r="143" spans="1:50" s="16" customFormat="1" ht="16.5" customHeight="1" x14ac:dyDescent="0.2">
      <c r="A143" s="54"/>
      <c r="B143" s="74"/>
      <c r="C143" s="14"/>
      <c r="D143" s="1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143"/>
      <c r="AV143" s="17"/>
      <c r="AW143" s="49"/>
      <c r="AX143" s="14"/>
    </row>
    <row r="144" spans="1:50" s="16" customFormat="1" ht="16.5" customHeight="1" x14ac:dyDescent="0.2">
      <c r="A144" s="54"/>
      <c r="B144" s="54"/>
      <c r="C144" s="55"/>
      <c r="D144" s="76"/>
      <c r="E144" s="85"/>
      <c r="F144" s="76"/>
      <c r="G144" s="85"/>
      <c r="H144" s="76"/>
      <c r="I144" s="85"/>
      <c r="J144" s="76"/>
      <c r="K144" s="85"/>
      <c r="L144" s="76"/>
      <c r="M144" s="85"/>
      <c r="N144" s="76"/>
      <c r="O144" s="85"/>
      <c r="P144" s="76"/>
      <c r="Q144" s="85"/>
      <c r="R144" s="55"/>
      <c r="S144" s="55"/>
      <c r="T144" s="76"/>
      <c r="U144" s="76"/>
      <c r="V144" s="76"/>
      <c r="W144" s="85"/>
      <c r="X144" s="85"/>
      <c r="Y144" s="85"/>
      <c r="Z144" s="85"/>
      <c r="AA144" s="85"/>
      <c r="AB144" s="85"/>
      <c r="AC144" s="85"/>
      <c r="AD144" s="85"/>
      <c r="AE144" s="85"/>
      <c r="AF144" s="85"/>
      <c r="AG144" s="85"/>
      <c r="AH144" s="85"/>
      <c r="AI144" s="85"/>
      <c r="AJ144" s="85"/>
      <c r="AK144" s="85"/>
      <c r="AL144" s="85"/>
      <c r="AM144" s="85"/>
      <c r="AN144" s="85"/>
      <c r="AO144" s="85"/>
      <c r="AP144" s="85"/>
      <c r="AQ144" s="85"/>
      <c r="AR144" s="85"/>
      <c r="AS144" s="85"/>
      <c r="AT144" s="85"/>
      <c r="AU144" s="87"/>
      <c r="AV144" s="17"/>
      <c r="AW144" s="49"/>
      <c r="AX144" s="14"/>
    </row>
    <row r="145" spans="1:50" s="16" customFormat="1" ht="16.5" customHeight="1" x14ac:dyDescent="0.2">
      <c r="A145" s="50">
        <v>1</v>
      </c>
      <c r="B145" s="71">
        <v>18103069</v>
      </c>
      <c r="C145" s="19" t="s">
        <v>181</v>
      </c>
      <c r="D145" s="1">
        <v>3</v>
      </c>
      <c r="E145" s="21">
        <f>D145/3*100</f>
        <v>100</v>
      </c>
      <c r="F145" s="1">
        <v>9</v>
      </c>
      <c r="G145" s="21">
        <f t="shared" ref="G145:G164" si="109">F145/9*100</f>
        <v>100</v>
      </c>
      <c r="H145" s="1">
        <v>9</v>
      </c>
      <c r="I145" s="21">
        <f t="shared" ref="I145:I164" si="110">H145/9*100</f>
        <v>100</v>
      </c>
      <c r="J145" s="1">
        <v>8</v>
      </c>
      <c r="K145" s="21">
        <f t="shared" ref="K145:K164" si="111">J145/8*100</f>
        <v>100</v>
      </c>
      <c r="L145" s="1">
        <v>7</v>
      </c>
      <c r="M145" s="21">
        <f>L145/7*100</f>
        <v>100</v>
      </c>
      <c r="N145" s="1">
        <v>9</v>
      </c>
      <c r="O145" s="21">
        <f t="shared" ref="O145:O164" si="112">N145/9*100</f>
        <v>100</v>
      </c>
      <c r="P145" s="1">
        <v>1</v>
      </c>
      <c r="Q145" s="21">
        <f>P145/1*100</f>
        <v>100</v>
      </c>
      <c r="R145" s="1">
        <v>2</v>
      </c>
      <c r="S145" s="21">
        <f t="shared" ref="S145:S164" si="113">R145/2*100</f>
        <v>100</v>
      </c>
      <c r="T145" s="1">
        <v>5</v>
      </c>
      <c r="U145" s="1">
        <f t="shared" ref="U145:U164" si="114">T145/5*100</f>
        <v>100</v>
      </c>
      <c r="V145" s="1">
        <v>6</v>
      </c>
      <c r="W145" s="21">
        <f t="shared" ref="W145:W164" si="115">V145/6*100</f>
        <v>100</v>
      </c>
      <c r="X145" s="21">
        <v>9</v>
      </c>
      <c r="Y145" s="21">
        <f t="shared" ref="Y145:Y164" si="116">X145/9*100</f>
        <v>100</v>
      </c>
      <c r="Z145" s="1">
        <v>8</v>
      </c>
      <c r="AA145" s="21">
        <f t="shared" ref="AA145:AA164" si="117">Z145/8*100</f>
        <v>100</v>
      </c>
      <c r="AB145" s="21">
        <v>7</v>
      </c>
      <c r="AC145" s="21">
        <f t="shared" ref="AC145:AC164" si="118">AB145/9*100</f>
        <v>77.777777777777786</v>
      </c>
      <c r="AD145" s="21">
        <v>8</v>
      </c>
      <c r="AE145" s="21">
        <f t="shared" ref="AE145:AE164" si="119">AD145/9*100</f>
        <v>88.888888888888886</v>
      </c>
      <c r="AF145" s="21">
        <v>1</v>
      </c>
      <c r="AG145" s="21">
        <f>AF145/3*100</f>
        <v>33.333333333333329</v>
      </c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6"/>
      <c r="AT145" s="21">
        <f t="shared" ref="AT145:AT164" si="120">AVERAGE(Q145,S145,U145,W145,Y145,AA145,AC145,AE145,AG145,AI145,AK145,AM145,AO145,AQ145,AS145,O145,M145,K145,I145,G145,E145)</f>
        <v>93.333333333333329</v>
      </c>
      <c r="AU145" s="145" t="s">
        <v>23</v>
      </c>
      <c r="AV145" s="17"/>
      <c r="AW145" s="49"/>
      <c r="AX145" s="14"/>
    </row>
    <row r="146" spans="1:50" s="16" customFormat="1" ht="16.5" customHeight="1" x14ac:dyDescent="0.2">
      <c r="A146" s="50">
        <v>2</v>
      </c>
      <c r="B146" s="71">
        <v>18101194</v>
      </c>
      <c r="C146" s="69" t="s">
        <v>182</v>
      </c>
      <c r="D146" s="1">
        <v>3</v>
      </c>
      <c r="E146" s="21">
        <f t="shared" ref="E146:E164" si="121">D146/3*100</f>
        <v>100</v>
      </c>
      <c r="F146" s="1">
        <v>9</v>
      </c>
      <c r="G146" s="21">
        <f t="shared" si="109"/>
        <v>100</v>
      </c>
      <c r="H146" s="1">
        <v>9</v>
      </c>
      <c r="I146" s="21">
        <f t="shared" si="110"/>
        <v>100</v>
      </c>
      <c r="J146" s="1">
        <v>7</v>
      </c>
      <c r="K146" s="21">
        <f t="shared" si="111"/>
        <v>87.5</v>
      </c>
      <c r="L146" s="1">
        <v>7</v>
      </c>
      <c r="M146" s="21">
        <f t="shared" ref="M146:M164" si="122">L146/7*100</f>
        <v>100</v>
      </c>
      <c r="N146" s="1">
        <v>9</v>
      </c>
      <c r="O146" s="21">
        <f t="shared" si="112"/>
        <v>100</v>
      </c>
      <c r="P146" s="1">
        <v>1</v>
      </c>
      <c r="Q146" s="21">
        <f t="shared" ref="Q146:Q164" si="123">P146/1*100</f>
        <v>100</v>
      </c>
      <c r="R146" s="1">
        <v>2</v>
      </c>
      <c r="S146" s="21">
        <f t="shared" si="113"/>
        <v>100</v>
      </c>
      <c r="T146" s="1">
        <v>5</v>
      </c>
      <c r="U146" s="1">
        <f t="shared" si="114"/>
        <v>100</v>
      </c>
      <c r="V146" s="1">
        <v>6</v>
      </c>
      <c r="W146" s="21">
        <f t="shared" si="115"/>
        <v>100</v>
      </c>
      <c r="X146" s="21">
        <v>9</v>
      </c>
      <c r="Y146" s="21">
        <f t="shared" si="116"/>
        <v>100</v>
      </c>
      <c r="Z146" s="1">
        <v>8</v>
      </c>
      <c r="AA146" s="21">
        <f t="shared" si="117"/>
        <v>100</v>
      </c>
      <c r="AB146" s="21">
        <v>9</v>
      </c>
      <c r="AC146" s="21">
        <f t="shared" si="118"/>
        <v>100</v>
      </c>
      <c r="AD146" s="21">
        <v>9</v>
      </c>
      <c r="AE146" s="21">
        <f t="shared" si="119"/>
        <v>100</v>
      </c>
      <c r="AF146" s="21">
        <v>3</v>
      </c>
      <c r="AG146" s="21">
        <f t="shared" ref="AG146:AG164" si="124">AF146/3*100</f>
        <v>100</v>
      </c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6"/>
      <c r="AT146" s="21">
        <f t="shared" si="120"/>
        <v>99.166666666666671</v>
      </c>
      <c r="AU146" s="143"/>
      <c r="AV146" s="17"/>
      <c r="AW146" s="49"/>
      <c r="AX146" s="14"/>
    </row>
    <row r="147" spans="1:50" s="16" customFormat="1" ht="16.5" customHeight="1" x14ac:dyDescent="0.2">
      <c r="A147" s="50">
        <v>3</v>
      </c>
      <c r="B147" s="71">
        <v>18103013</v>
      </c>
      <c r="C147" s="69" t="s">
        <v>183</v>
      </c>
      <c r="D147" s="1">
        <v>3</v>
      </c>
      <c r="E147" s="21">
        <f t="shared" si="121"/>
        <v>100</v>
      </c>
      <c r="F147" s="1">
        <v>9</v>
      </c>
      <c r="G147" s="21">
        <f t="shared" si="109"/>
        <v>100</v>
      </c>
      <c r="H147" s="1">
        <v>9</v>
      </c>
      <c r="I147" s="21">
        <f t="shared" si="110"/>
        <v>100</v>
      </c>
      <c r="J147" s="1">
        <v>8</v>
      </c>
      <c r="K147" s="21">
        <f t="shared" si="111"/>
        <v>100</v>
      </c>
      <c r="L147" s="1">
        <v>7</v>
      </c>
      <c r="M147" s="21">
        <f t="shared" si="122"/>
        <v>100</v>
      </c>
      <c r="N147" s="1">
        <v>9</v>
      </c>
      <c r="O147" s="21">
        <f t="shared" si="112"/>
        <v>100</v>
      </c>
      <c r="P147" s="1">
        <v>1</v>
      </c>
      <c r="Q147" s="21">
        <f t="shared" si="123"/>
        <v>100</v>
      </c>
      <c r="R147" s="1">
        <v>2</v>
      </c>
      <c r="S147" s="21">
        <f t="shared" si="113"/>
        <v>100</v>
      </c>
      <c r="T147" s="1">
        <v>5</v>
      </c>
      <c r="U147" s="1">
        <f t="shared" si="114"/>
        <v>100</v>
      </c>
      <c r="V147" s="1">
        <v>6</v>
      </c>
      <c r="W147" s="21">
        <f t="shared" si="115"/>
        <v>100</v>
      </c>
      <c r="X147" s="21">
        <v>9</v>
      </c>
      <c r="Y147" s="21">
        <f t="shared" si="116"/>
        <v>100</v>
      </c>
      <c r="Z147" s="1">
        <v>8</v>
      </c>
      <c r="AA147" s="21">
        <f t="shared" si="117"/>
        <v>100</v>
      </c>
      <c r="AB147" s="21">
        <v>9</v>
      </c>
      <c r="AC147" s="21">
        <f t="shared" si="118"/>
        <v>100</v>
      </c>
      <c r="AD147" s="21">
        <v>8</v>
      </c>
      <c r="AE147" s="21">
        <f t="shared" si="119"/>
        <v>88.888888888888886</v>
      </c>
      <c r="AF147" s="21">
        <v>3</v>
      </c>
      <c r="AG147" s="21">
        <f t="shared" si="124"/>
        <v>100</v>
      </c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6"/>
      <c r="AT147" s="21">
        <f t="shared" si="120"/>
        <v>99.259259259259267</v>
      </c>
      <c r="AU147" s="143"/>
      <c r="AV147" s="17"/>
      <c r="AW147" s="49"/>
      <c r="AX147" s="14"/>
    </row>
    <row r="148" spans="1:50" s="16" customFormat="1" ht="16.5" customHeight="1" x14ac:dyDescent="0.2">
      <c r="A148" s="50">
        <v>4</v>
      </c>
      <c r="B148" s="71">
        <v>18102042</v>
      </c>
      <c r="C148" s="69" t="s">
        <v>184</v>
      </c>
      <c r="D148" s="1">
        <v>3</v>
      </c>
      <c r="E148" s="21">
        <f t="shared" si="121"/>
        <v>100</v>
      </c>
      <c r="F148" s="1">
        <v>9</v>
      </c>
      <c r="G148" s="21">
        <f t="shared" si="109"/>
        <v>100</v>
      </c>
      <c r="H148" s="1">
        <v>9</v>
      </c>
      <c r="I148" s="21">
        <f t="shared" si="110"/>
        <v>100</v>
      </c>
      <c r="J148" s="1">
        <v>8</v>
      </c>
      <c r="K148" s="21">
        <f t="shared" si="111"/>
        <v>100</v>
      </c>
      <c r="L148" s="1">
        <v>7</v>
      </c>
      <c r="M148" s="21">
        <f t="shared" si="122"/>
        <v>100</v>
      </c>
      <c r="N148" s="1">
        <v>9</v>
      </c>
      <c r="O148" s="21">
        <f t="shared" si="112"/>
        <v>100</v>
      </c>
      <c r="P148" s="1">
        <v>1</v>
      </c>
      <c r="Q148" s="21">
        <f t="shared" si="123"/>
        <v>100</v>
      </c>
      <c r="R148" s="1">
        <v>2</v>
      </c>
      <c r="S148" s="21">
        <f t="shared" si="113"/>
        <v>100</v>
      </c>
      <c r="T148" s="1">
        <v>5</v>
      </c>
      <c r="U148" s="1">
        <f t="shared" si="114"/>
        <v>100</v>
      </c>
      <c r="V148" s="1">
        <v>6</v>
      </c>
      <c r="W148" s="21">
        <f t="shared" si="115"/>
        <v>100</v>
      </c>
      <c r="X148" s="21">
        <v>9</v>
      </c>
      <c r="Y148" s="21">
        <f t="shared" si="116"/>
        <v>100</v>
      </c>
      <c r="Z148" s="1">
        <v>8</v>
      </c>
      <c r="AA148" s="21">
        <f t="shared" si="117"/>
        <v>100</v>
      </c>
      <c r="AB148" s="21">
        <v>8</v>
      </c>
      <c r="AC148" s="21">
        <f t="shared" si="118"/>
        <v>88.888888888888886</v>
      </c>
      <c r="AD148" s="21">
        <v>9</v>
      </c>
      <c r="AE148" s="21">
        <f t="shared" si="119"/>
        <v>100</v>
      </c>
      <c r="AF148" s="21">
        <v>2</v>
      </c>
      <c r="AG148" s="21">
        <f t="shared" si="124"/>
        <v>66.666666666666657</v>
      </c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6"/>
      <c r="AT148" s="21">
        <f t="shared" si="120"/>
        <v>97.037037037037038</v>
      </c>
      <c r="AU148" s="143"/>
      <c r="AV148" s="17"/>
      <c r="AW148" s="49"/>
      <c r="AX148" s="14"/>
    </row>
    <row r="149" spans="1:50" s="16" customFormat="1" ht="16.5" customHeight="1" x14ac:dyDescent="0.2">
      <c r="A149" s="50">
        <v>5</v>
      </c>
      <c r="B149" s="71">
        <v>18103007</v>
      </c>
      <c r="C149" s="69" t="s">
        <v>185</v>
      </c>
      <c r="D149" s="1">
        <v>3</v>
      </c>
      <c r="E149" s="21">
        <f t="shared" si="121"/>
        <v>100</v>
      </c>
      <c r="F149" s="1">
        <v>8</v>
      </c>
      <c r="G149" s="21">
        <f t="shared" si="109"/>
        <v>88.888888888888886</v>
      </c>
      <c r="H149" s="1">
        <v>8</v>
      </c>
      <c r="I149" s="21">
        <f t="shared" si="110"/>
        <v>88.888888888888886</v>
      </c>
      <c r="J149" s="1">
        <v>8</v>
      </c>
      <c r="K149" s="21">
        <f t="shared" si="111"/>
        <v>100</v>
      </c>
      <c r="L149" s="1">
        <v>7</v>
      </c>
      <c r="M149" s="21">
        <f t="shared" si="122"/>
        <v>100</v>
      </c>
      <c r="N149" s="1">
        <v>9</v>
      </c>
      <c r="O149" s="21">
        <f t="shared" si="112"/>
        <v>100</v>
      </c>
      <c r="P149" s="1">
        <v>1</v>
      </c>
      <c r="Q149" s="21">
        <f t="shared" si="123"/>
        <v>100</v>
      </c>
      <c r="R149" s="1">
        <v>2</v>
      </c>
      <c r="S149" s="21">
        <f t="shared" si="113"/>
        <v>100</v>
      </c>
      <c r="T149" s="1">
        <v>4</v>
      </c>
      <c r="U149" s="1">
        <f t="shared" si="114"/>
        <v>80</v>
      </c>
      <c r="V149" s="1">
        <v>4</v>
      </c>
      <c r="W149" s="21">
        <f t="shared" si="115"/>
        <v>66.666666666666657</v>
      </c>
      <c r="X149" s="21">
        <v>8</v>
      </c>
      <c r="Y149" s="21">
        <f t="shared" si="116"/>
        <v>88.888888888888886</v>
      </c>
      <c r="Z149" s="1">
        <v>7</v>
      </c>
      <c r="AA149" s="21">
        <f t="shared" si="117"/>
        <v>87.5</v>
      </c>
      <c r="AB149" s="21">
        <v>7</v>
      </c>
      <c r="AC149" s="21">
        <f t="shared" si="118"/>
        <v>77.777777777777786</v>
      </c>
      <c r="AD149" s="21">
        <v>7</v>
      </c>
      <c r="AE149" s="21">
        <f t="shared" si="119"/>
        <v>77.777777777777786</v>
      </c>
      <c r="AF149" s="21">
        <v>2</v>
      </c>
      <c r="AG149" s="21">
        <f t="shared" si="124"/>
        <v>66.666666666666657</v>
      </c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6"/>
      <c r="AT149" s="21">
        <f t="shared" si="120"/>
        <v>88.203703703703709</v>
      </c>
      <c r="AU149" s="143"/>
      <c r="AV149" s="17"/>
      <c r="AW149" s="49"/>
      <c r="AX149" s="14"/>
    </row>
    <row r="150" spans="1:50" s="16" customFormat="1" ht="16.5" customHeight="1" x14ac:dyDescent="0.2">
      <c r="A150" s="50">
        <v>6</v>
      </c>
      <c r="B150" s="71">
        <v>18101046</v>
      </c>
      <c r="C150" s="19" t="s">
        <v>186</v>
      </c>
      <c r="D150" s="1">
        <v>3</v>
      </c>
      <c r="E150" s="21">
        <f t="shared" si="121"/>
        <v>100</v>
      </c>
      <c r="F150" s="1">
        <v>9</v>
      </c>
      <c r="G150" s="21">
        <f t="shared" si="109"/>
        <v>100</v>
      </c>
      <c r="H150" s="1">
        <v>9</v>
      </c>
      <c r="I150" s="21">
        <f t="shared" si="110"/>
        <v>100</v>
      </c>
      <c r="J150" s="1">
        <v>8</v>
      </c>
      <c r="K150" s="21">
        <f t="shared" si="111"/>
        <v>100</v>
      </c>
      <c r="L150" s="1">
        <v>7</v>
      </c>
      <c r="M150" s="21">
        <f t="shared" si="122"/>
        <v>100</v>
      </c>
      <c r="N150" s="1">
        <v>9</v>
      </c>
      <c r="O150" s="21">
        <f t="shared" si="112"/>
        <v>100</v>
      </c>
      <c r="P150" s="1">
        <v>1</v>
      </c>
      <c r="Q150" s="21">
        <f t="shared" si="123"/>
        <v>100</v>
      </c>
      <c r="R150" s="1">
        <v>2</v>
      </c>
      <c r="S150" s="21">
        <f t="shared" si="113"/>
        <v>100</v>
      </c>
      <c r="T150" s="1">
        <v>5</v>
      </c>
      <c r="U150" s="1">
        <f t="shared" si="114"/>
        <v>100</v>
      </c>
      <c r="V150" s="1">
        <v>6</v>
      </c>
      <c r="W150" s="21">
        <f t="shared" si="115"/>
        <v>100</v>
      </c>
      <c r="X150" s="21">
        <v>8</v>
      </c>
      <c r="Y150" s="21">
        <f t="shared" si="116"/>
        <v>88.888888888888886</v>
      </c>
      <c r="Z150" s="1">
        <v>8</v>
      </c>
      <c r="AA150" s="21">
        <f t="shared" si="117"/>
        <v>100</v>
      </c>
      <c r="AB150" s="21">
        <v>9</v>
      </c>
      <c r="AC150" s="21">
        <f t="shared" si="118"/>
        <v>100</v>
      </c>
      <c r="AD150" s="21">
        <v>9</v>
      </c>
      <c r="AE150" s="21">
        <f t="shared" si="119"/>
        <v>100</v>
      </c>
      <c r="AF150" s="21">
        <v>3</v>
      </c>
      <c r="AG150" s="21">
        <f t="shared" si="124"/>
        <v>100</v>
      </c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6"/>
      <c r="AT150" s="21">
        <f t="shared" si="120"/>
        <v>99.259259259259267</v>
      </c>
      <c r="AU150" s="143"/>
      <c r="AV150" s="17"/>
      <c r="AW150" s="49"/>
      <c r="AX150" s="14"/>
    </row>
    <row r="151" spans="1:50" s="16" customFormat="1" ht="16.5" customHeight="1" x14ac:dyDescent="0.2">
      <c r="A151" s="50">
        <v>7</v>
      </c>
      <c r="B151" s="71">
        <v>18101181</v>
      </c>
      <c r="C151" s="19" t="s">
        <v>187</v>
      </c>
      <c r="D151" s="1">
        <v>3</v>
      </c>
      <c r="E151" s="21">
        <f t="shared" si="121"/>
        <v>100</v>
      </c>
      <c r="F151" s="1">
        <v>9</v>
      </c>
      <c r="G151" s="21">
        <f t="shared" si="109"/>
        <v>100</v>
      </c>
      <c r="H151" s="1">
        <v>9</v>
      </c>
      <c r="I151" s="21">
        <f t="shared" si="110"/>
        <v>100</v>
      </c>
      <c r="J151" s="1">
        <v>8</v>
      </c>
      <c r="K151" s="21">
        <f t="shared" si="111"/>
        <v>100</v>
      </c>
      <c r="L151" s="1">
        <v>7</v>
      </c>
      <c r="M151" s="21">
        <f t="shared" si="122"/>
        <v>100</v>
      </c>
      <c r="N151" s="1">
        <v>9</v>
      </c>
      <c r="O151" s="21">
        <f t="shared" si="112"/>
        <v>100</v>
      </c>
      <c r="P151" s="1">
        <v>1</v>
      </c>
      <c r="Q151" s="21">
        <f t="shared" si="123"/>
        <v>100</v>
      </c>
      <c r="R151" s="1">
        <v>2</v>
      </c>
      <c r="S151" s="21">
        <f t="shared" si="113"/>
        <v>100</v>
      </c>
      <c r="T151" s="1">
        <v>5</v>
      </c>
      <c r="U151" s="1">
        <f t="shared" si="114"/>
        <v>100</v>
      </c>
      <c r="V151" s="1">
        <v>6</v>
      </c>
      <c r="W151" s="21">
        <f t="shared" si="115"/>
        <v>100</v>
      </c>
      <c r="X151" s="21">
        <v>9</v>
      </c>
      <c r="Y151" s="21">
        <f t="shared" si="116"/>
        <v>100</v>
      </c>
      <c r="Z151" s="1">
        <v>8</v>
      </c>
      <c r="AA151" s="21">
        <f t="shared" si="117"/>
        <v>100</v>
      </c>
      <c r="AB151" s="21">
        <v>9</v>
      </c>
      <c r="AC151" s="21">
        <f t="shared" si="118"/>
        <v>100</v>
      </c>
      <c r="AD151" s="21">
        <v>8</v>
      </c>
      <c r="AE151" s="21">
        <f t="shared" si="119"/>
        <v>88.888888888888886</v>
      </c>
      <c r="AF151" s="21">
        <v>3</v>
      </c>
      <c r="AG151" s="21">
        <f t="shared" si="124"/>
        <v>100</v>
      </c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6"/>
      <c r="AT151" s="21">
        <f t="shared" si="120"/>
        <v>99.259259259259267</v>
      </c>
      <c r="AU151" s="143"/>
      <c r="AV151" s="17"/>
      <c r="AW151" s="49"/>
      <c r="AX151" s="14"/>
    </row>
    <row r="152" spans="1:50" s="16" customFormat="1" ht="16.5" customHeight="1" x14ac:dyDescent="0.2">
      <c r="A152" s="50">
        <v>8</v>
      </c>
      <c r="B152" s="71">
        <v>18101171</v>
      </c>
      <c r="C152" s="69" t="s">
        <v>188</v>
      </c>
      <c r="D152" s="1">
        <v>3</v>
      </c>
      <c r="E152" s="21">
        <f t="shared" si="121"/>
        <v>100</v>
      </c>
      <c r="F152" s="1">
        <v>9</v>
      </c>
      <c r="G152" s="21">
        <f t="shared" si="109"/>
        <v>100</v>
      </c>
      <c r="H152" s="1">
        <v>8</v>
      </c>
      <c r="I152" s="21">
        <f t="shared" si="110"/>
        <v>88.888888888888886</v>
      </c>
      <c r="J152" s="1">
        <v>7</v>
      </c>
      <c r="K152" s="21">
        <f t="shared" si="111"/>
        <v>87.5</v>
      </c>
      <c r="L152" s="1">
        <v>7</v>
      </c>
      <c r="M152" s="21">
        <f t="shared" si="122"/>
        <v>100</v>
      </c>
      <c r="N152" s="1">
        <v>8</v>
      </c>
      <c r="O152" s="21">
        <f t="shared" si="112"/>
        <v>88.888888888888886</v>
      </c>
      <c r="P152" s="1">
        <v>1</v>
      </c>
      <c r="Q152" s="21">
        <f t="shared" si="123"/>
        <v>100</v>
      </c>
      <c r="R152" s="1">
        <v>2</v>
      </c>
      <c r="S152" s="21">
        <f t="shared" si="113"/>
        <v>100</v>
      </c>
      <c r="T152" s="1">
        <v>4</v>
      </c>
      <c r="U152" s="1">
        <f t="shared" si="114"/>
        <v>80</v>
      </c>
      <c r="V152" s="1">
        <v>4</v>
      </c>
      <c r="W152" s="21">
        <f t="shared" si="115"/>
        <v>66.666666666666657</v>
      </c>
      <c r="X152" s="21">
        <v>7</v>
      </c>
      <c r="Y152" s="21">
        <f t="shared" si="116"/>
        <v>77.777777777777786</v>
      </c>
      <c r="Z152" s="1">
        <v>6</v>
      </c>
      <c r="AA152" s="21">
        <f t="shared" si="117"/>
        <v>75</v>
      </c>
      <c r="AB152" s="21">
        <v>7</v>
      </c>
      <c r="AC152" s="21">
        <f t="shared" si="118"/>
        <v>77.777777777777786</v>
      </c>
      <c r="AD152" s="21">
        <v>7</v>
      </c>
      <c r="AE152" s="21">
        <f t="shared" si="119"/>
        <v>77.777777777777786</v>
      </c>
      <c r="AF152" s="21">
        <v>1</v>
      </c>
      <c r="AG152" s="21">
        <f t="shared" si="124"/>
        <v>33.333333333333329</v>
      </c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6"/>
      <c r="AT152" s="21">
        <f t="shared" si="120"/>
        <v>83.574074074074076</v>
      </c>
      <c r="AU152" s="143"/>
      <c r="AV152" s="17"/>
      <c r="AW152" s="49"/>
      <c r="AX152" s="14"/>
    </row>
    <row r="153" spans="1:50" s="16" customFormat="1" ht="16.5" customHeight="1" x14ac:dyDescent="0.2">
      <c r="A153" s="50">
        <v>9</v>
      </c>
      <c r="B153" s="71">
        <v>18108016</v>
      </c>
      <c r="C153" s="19" t="s">
        <v>189</v>
      </c>
      <c r="D153" s="1">
        <v>3</v>
      </c>
      <c r="E153" s="21">
        <f t="shared" si="121"/>
        <v>100</v>
      </c>
      <c r="F153" s="1">
        <v>9</v>
      </c>
      <c r="G153" s="21">
        <f t="shared" si="109"/>
        <v>100</v>
      </c>
      <c r="H153" s="1">
        <v>9</v>
      </c>
      <c r="I153" s="21">
        <f t="shared" si="110"/>
        <v>100</v>
      </c>
      <c r="J153" s="1">
        <v>8</v>
      </c>
      <c r="K153" s="21">
        <f t="shared" si="111"/>
        <v>100</v>
      </c>
      <c r="L153" s="1">
        <v>7</v>
      </c>
      <c r="M153" s="21">
        <f t="shared" si="122"/>
        <v>100</v>
      </c>
      <c r="N153" s="1">
        <v>9</v>
      </c>
      <c r="O153" s="21">
        <f t="shared" si="112"/>
        <v>100</v>
      </c>
      <c r="P153" s="1">
        <v>1</v>
      </c>
      <c r="Q153" s="21">
        <f t="shared" si="123"/>
        <v>100</v>
      </c>
      <c r="R153" s="1">
        <v>2</v>
      </c>
      <c r="S153" s="21">
        <f t="shared" si="113"/>
        <v>100</v>
      </c>
      <c r="T153" s="1">
        <v>5</v>
      </c>
      <c r="U153" s="1">
        <f t="shared" si="114"/>
        <v>100</v>
      </c>
      <c r="V153" s="1">
        <v>6</v>
      </c>
      <c r="W153" s="21">
        <f t="shared" si="115"/>
        <v>100</v>
      </c>
      <c r="X153" s="21">
        <v>9</v>
      </c>
      <c r="Y153" s="21">
        <f t="shared" si="116"/>
        <v>100</v>
      </c>
      <c r="Z153" s="1">
        <v>8</v>
      </c>
      <c r="AA153" s="21">
        <f t="shared" si="117"/>
        <v>100</v>
      </c>
      <c r="AB153" s="21">
        <v>9</v>
      </c>
      <c r="AC153" s="21">
        <f t="shared" si="118"/>
        <v>100</v>
      </c>
      <c r="AD153" s="21">
        <v>9</v>
      </c>
      <c r="AE153" s="21">
        <f t="shared" si="119"/>
        <v>100</v>
      </c>
      <c r="AF153" s="21">
        <v>3</v>
      </c>
      <c r="AG153" s="21">
        <f t="shared" si="124"/>
        <v>100</v>
      </c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6"/>
      <c r="AT153" s="21">
        <f t="shared" si="120"/>
        <v>100</v>
      </c>
      <c r="AU153" s="143"/>
      <c r="AV153" s="17"/>
      <c r="AW153" s="49"/>
      <c r="AX153" s="14"/>
    </row>
    <row r="154" spans="1:50" s="16" customFormat="1" ht="16.5" customHeight="1" x14ac:dyDescent="0.2">
      <c r="A154" s="50">
        <v>10</v>
      </c>
      <c r="B154" s="71">
        <v>18101058</v>
      </c>
      <c r="C154" s="19" t="s">
        <v>190</v>
      </c>
      <c r="D154" s="1">
        <v>2</v>
      </c>
      <c r="E154" s="21">
        <f t="shared" si="121"/>
        <v>66.666666666666657</v>
      </c>
      <c r="F154" s="1">
        <v>7</v>
      </c>
      <c r="G154" s="21">
        <f t="shared" si="109"/>
        <v>77.777777777777786</v>
      </c>
      <c r="H154" s="1">
        <v>9</v>
      </c>
      <c r="I154" s="21">
        <f t="shared" si="110"/>
        <v>100</v>
      </c>
      <c r="J154" s="1">
        <v>8</v>
      </c>
      <c r="K154" s="21">
        <f t="shared" si="111"/>
        <v>100</v>
      </c>
      <c r="L154" s="1">
        <v>5</v>
      </c>
      <c r="M154" s="21">
        <f t="shared" si="122"/>
        <v>71.428571428571431</v>
      </c>
      <c r="N154" s="1">
        <v>8</v>
      </c>
      <c r="O154" s="21">
        <f t="shared" si="112"/>
        <v>88.888888888888886</v>
      </c>
      <c r="P154" s="1">
        <v>1</v>
      </c>
      <c r="Q154" s="21">
        <f t="shared" si="123"/>
        <v>100</v>
      </c>
      <c r="R154" s="1">
        <v>2</v>
      </c>
      <c r="S154" s="21">
        <f t="shared" si="113"/>
        <v>100</v>
      </c>
      <c r="T154" s="1">
        <v>4</v>
      </c>
      <c r="U154" s="1">
        <f t="shared" si="114"/>
        <v>80</v>
      </c>
      <c r="V154" s="1">
        <v>3</v>
      </c>
      <c r="W154" s="21">
        <f t="shared" si="115"/>
        <v>50</v>
      </c>
      <c r="X154" s="21">
        <v>8</v>
      </c>
      <c r="Y154" s="21">
        <f t="shared" si="116"/>
        <v>88.888888888888886</v>
      </c>
      <c r="Z154" s="1">
        <v>8</v>
      </c>
      <c r="AA154" s="21">
        <f t="shared" si="117"/>
        <v>100</v>
      </c>
      <c r="AB154" s="21">
        <v>8</v>
      </c>
      <c r="AC154" s="21">
        <f t="shared" si="118"/>
        <v>88.888888888888886</v>
      </c>
      <c r="AD154" s="21">
        <v>7</v>
      </c>
      <c r="AE154" s="21">
        <f t="shared" si="119"/>
        <v>77.777777777777786</v>
      </c>
      <c r="AF154" s="21">
        <v>3</v>
      </c>
      <c r="AG154" s="21">
        <f t="shared" si="124"/>
        <v>100</v>
      </c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6"/>
      <c r="AT154" s="21">
        <f t="shared" si="120"/>
        <v>86.021164021164026</v>
      </c>
      <c r="AU154" s="143"/>
      <c r="AV154" s="17"/>
      <c r="AW154" s="49"/>
      <c r="AX154" s="14"/>
    </row>
    <row r="155" spans="1:50" s="16" customFormat="1" ht="16.5" customHeight="1" x14ac:dyDescent="0.2">
      <c r="A155" s="50">
        <v>11</v>
      </c>
      <c r="B155" s="71">
        <v>18101101</v>
      </c>
      <c r="C155" s="69" t="s">
        <v>191</v>
      </c>
      <c r="D155" s="1">
        <v>3</v>
      </c>
      <c r="E155" s="21">
        <f t="shared" si="121"/>
        <v>100</v>
      </c>
      <c r="F155" s="1">
        <v>9</v>
      </c>
      <c r="G155" s="21">
        <f t="shared" si="109"/>
        <v>100</v>
      </c>
      <c r="H155" s="1">
        <v>8</v>
      </c>
      <c r="I155" s="21">
        <f t="shared" si="110"/>
        <v>88.888888888888886</v>
      </c>
      <c r="J155" s="1">
        <v>8</v>
      </c>
      <c r="K155" s="21">
        <f t="shared" si="111"/>
        <v>100</v>
      </c>
      <c r="L155" s="1">
        <v>7</v>
      </c>
      <c r="M155" s="21">
        <f t="shared" si="122"/>
        <v>100</v>
      </c>
      <c r="N155" s="1">
        <v>9</v>
      </c>
      <c r="O155" s="21">
        <f t="shared" si="112"/>
        <v>100</v>
      </c>
      <c r="P155" s="1">
        <v>1</v>
      </c>
      <c r="Q155" s="21">
        <f t="shared" si="123"/>
        <v>100</v>
      </c>
      <c r="R155" s="1">
        <v>2</v>
      </c>
      <c r="S155" s="21">
        <f t="shared" si="113"/>
        <v>100</v>
      </c>
      <c r="T155" s="1">
        <v>5</v>
      </c>
      <c r="U155" s="1">
        <f t="shared" si="114"/>
        <v>100</v>
      </c>
      <c r="V155" s="1">
        <v>6</v>
      </c>
      <c r="W155" s="21">
        <f t="shared" si="115"/>
        <v>100</v>
      </c>
      <c r="X155" s="21">
        <v>9</v>
      </c>
      <c r="Y155" s="21">
        <f t="shared" si="116"/>
        <v>100</v>
      </c>
      <c r="Z155" s="1">
        <v>8</v>
      </c>
      <c r="AA155" s="21">
        <f t="shared" si="117"/>
        <v>100</v>
      </c>
      <c r="AB155" s="21">
        <v>9</v>
      </c>
      <c r="AC155" s="21">
        <f t="shared" si="118"/>
        <v>100</v>
      </c>
      <c r="AD155" s="21">
        <v>9</v>
      </c>
      <c r="AE155" s="21">
        <f t="shared" si="119"/>
        <v>100</v>
      </c>
      <c r="AF155" s="21">
        <v>3</v>
      </c>
      <c r="AG155" s="21">
        <f t="shared" si="124"/>
        <v>100</v>
      </c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6"/>
      <c r="AT155" s="21">
        <f t="shared" si="120"/>
        <v>99.259259259259267</v>
      </c>
      <c r="AU155" s="143"/>
      <c r="AV155" s="17"/>
      <c r="AW155" s="49"/>
      <c r="AX155" s="14"/>
    </row>
    <row r="156" spans="1:50" s="16" customFormat="1" ht="16.5" customHeight="1" x14ac:dyDescent="0.2">
      <c r="A156" s="50">
        <v>12</v>
      </c>
      <c r="B156" s="71">
        <v>18101055</v>
      </c>
      <c r="C156" s="69" t="s">
        <v>192</v>
      </c>
      <c r="D156" s="1">
        <v>3</v>
      </c>
      <c r="E156" s="21">
        <f t="shared" si="121"/>
        <v>100</v>
      </c>
      <c r="F156" s="1">
        <v>9</v>
      </c>
      <c r="G156" s="21">
        <f t="shared" si="109"/>
        <v>100</v>
      </c>
      <c r="H156" s="1">
        <v>9</v>
      </c>
      <c r="I156" s="21">
        <f t="shared" si="110"/>
        <v>100</v>
      </c>
      <c r="J156" s="1">
        <v>8</v>
      </c>
      <c r="K156" s="21">
        <f t="shared" si="111"/>
        <v>100</v>
      </c>
      <c r="L156" s="1">
        <v>7</v>
      </c>
      <c r="M156" s="21">
        <f t="shared" si="122"/>
        <v>100</v>
      </c>
      <c r="N156" s="1">
        <v>9</v>
      </c>
      <c r="O156" s="21">
        <f t="shared" si="112"/>
        <v>100</v>
      </c>
      <c r="P156" s="1">
        <v>1</v>
      </c>
      <c r="Q156" s="21">
        <f t="shared" si="123"/>
        <v>100</v>
      </c>
      <c r="R156" s="1">
        <v>2</v>
      </c>
      <c r="S156" s="21">
        <f t="shared" si="113"/>
        <v>100</v>
      </c>
      <c r="T156" s="1">
        <v>5</v>
      </c>
      <c r="U156" s="1">
        <f t="shared" si="114"/>
        <v>100</v>
      </c>
      <c r="V156" s="1" t="s">
        <v>452</v>
      </c>
      <c r="W156" s="21"/>
      <c r="X156" s="21" t="s">
        <v>452</v>
      </c>
      <c r="Y156" s="21"/>
      <c r="Z156" s="1">
        <v>8</v>
      </c>
      <c r="AA156" s="21">
        <f t="shared" si="117"/>
        <v>100</v>
      </c>
      <c r="AB156" s="21">
        <v>9</v>
      </c>
      <c r="AC156" s="21">
        <f t="shared" si="118"/>
        <v>100</v>
      </c>
      <c r="AD156" s="21">
        <v>8</v>
      </c>
      <c r="AE156" s="21">
        <f t="shared" si="119"/>
        <v>88.888888888888886</v>
      </c>
      <c r="AF156" s="21">
        <v>2</v>
      </c>
      <c r="AG156" s="21">
        <f t="shared" si="124"/>
        <v>66.666666666666657</v>
      </c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6"/>
      <c r="AT156" s="21">
        <f t="shared" si="120"/>
        <v>96.581196581196593</v>
      </c>
      <c r="AU156" s="143"/>
      <c r="AV156" s="17"/>
      <c r="AW156" s="49"/>
      <c r="AX156" s="14"/>
    </row>
    <row r="157" spans="1:50" s="16" customFormat="1" ht="16.5" customHeight="1" x14ac:dyDescent="0.2">
      <c r="A157" s="50">
        <v>13</v>
      </c>
      <c r="B157" s="71">
        <v>18102019</v>
      </c>
      <c r="C157" s="69" t="s">
        <v>193</v>
      </c>
      <c r="D157" s="1">
        <v>3</v>
      </c>
      <c r="E157" s="21">
        <f t="shared" si="121"/>
        <v>100</v>
      </c>
      <c r="F157" s="1">
        <v>9</v>
      </c>
      <c r="G157" s="21">
        <f t="shared" si="109"/>
        <v>100</v>
      </c>
      <c r="H157" s="1">
        <v>9</v>
      </c>
      <c r="I157" s="21">
        <f t="shared" si="110"/>
        <v>100</v>
      </c>
      <c r="J157" s="1">
        <v>7</v>
      </c>
      <c r="K157" s="21">
        <f t="shared" si="111"/>
        <v>87.5</v>
      </c>
      <c r="L157" s="1">
        <v>7</v>
      </c>
      <c r="M157" s="21">
        <f t="shared" si="122"/>
        <v>100</v>
      </c>
      <c r="N157" s="1">
        <v>9</v>
      </c>
      <c r="O157" s="21">
        <f t="shared" si="112"/>
        <v>100</v>
      </c>
      <c r="P157" s="1">
        <v>1</v>
      </c>
      <c r="Q157" s="21">
        <f t="shared" si="123"/>
        <v>100</v>
      </c>
      <c r="R157" s="1">
        <v>2</v>
      </c>
      <c r="S157" s="21">
        <f t="shared" si="113"/>
        <v>100</v>
      </c>
      <c r="T157" s="1">
        <v>5</v>
      </c>
      <c r="U157" s="1">
        <f t="shared" si="114"/>
        <v>100</v>
      </c>
      <c r="V157" s="1">
        <v>6</v>
      </c>
      <c r="W157" s="21">
        <f t="shared" si="115"/>
        <v>100</v>
      </c>
      <c r="X157" s="21">
        <v>9</v>
      </c>
      <c r="Y157" s="21">
        <f t="shared" si="116"/>
        <v>100</v>
      </c>
      <c r="Z157" s="1">
        <v>8</v>
      </c>
      <c r="AA157" s="21">
        <f t="shared" si="117"/>
        <v>100</v>
      </c>
      <c r="AB157" s="21">
        <v>9</v>
      </c>
      <c r="AC157" s="21">
        <f t="shared" si="118"/>
        <v>100</v>
      </c>
      <c r="AD157" s="21">
        <v>7</v>
      </c>
      <c r="AE157" s="21">
        <f t="shared" si="119"/>
        <v>77.777777777777786</v>
      </c>
      <c r="AF157" s="21">
        <v>2</v>
      </c>
      <c r="AG157" s="21">
        <f t="shared" si="124"/>
        <v>66.666666666666657</v>
      </c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6"/>
      <c r="AT157" s="21">
        <f t="shared" si="120"/>
        <v>95.462962962962962</v>
      </c>
      <c r="AU157" s="143"/>
      <c r="AV157" s="17"/>
      <c r="AW157" s="49"/>
      <c r="AX157" s="14"/>
    </row>
    <row r="158" spans="1:50" s="16" customFormat="1" ht="16.5" customHeight="1" x14ac:dyDescent="0.2">
      <c r="A158" s="50">
        <v>14</v>
      </c>
      <c r="B158" s="71">
        <v>18101102</v>
      </c>
      <c r="C158" s="69" t="s">
        <v>194</v>
      </c>
      <c r="D158" s="1">
        <v>3</v>
      </c>
      <c r="E158" s="21">
        <f t="shared" si="121"/>
        <v>100</v>
      </c>
      <c r="F158" s="1">
        <v>9</v>
      </c>
      <c r="G158" s="21">
        <f t="shared" si="109"/>
        <v>100</v>
      </c>
      <c r="H158" s="1">
        <v>9</v>
      </c>
      <c r="I158" s="21">
        <f t="shared" si="110"/>
        <v>100</v>
      </c>
      <c r="J158" s="1">
        <v>8</v>
      </c>
      <c r="K158" s="21">
        <f t="shared" si="111"/>
        <v>100</v>
      </c>
      <c r="L158" s="1">
        <v>7</v>
      </c>
      <c r="M158" s="21">
        <f t="shared" si="122"/>
        <v>100</v>
      </c>
      <c r="N158" s="1">
        <v>9</v>
      </c>
      <c r="O158" s="21">
        <f t="shared" si="112"/>
        <v>100</v>
      </c>
      <c r="P158" s="1">
        <v>1</v>
      </c>
      <c r="Q158" s="21">
        <f t="shared" si="123"/>
        <v>100</v>
      </c>
      <c r="R158" s="1">
        <v>2</v>
      </c>
      <c r="S158" s="21">
        <f t="shared" si="113"/>
        <v>100</v>
      </c>
      <c r="T158" s="1">
        <v>5</v>
      </c>
      <c r="U158" s="1">
        <f t="shared" si="114"/>
        <v>100</v>
      </c>
      <c r="V158" s="1">
        <v>6</v>
      </c>
      <c r="W158" s="21">
        <f t="shared" si="115"/>
        <v>100</v>
      </c>
      <c r="X158" s="21">
        <v>9</v>
      </c>
      <c r="Y158" s="21">
        <f t="shared" si="116"/>
        <v>100</v>
      </c>
      <c r="Z158" s="1">
        <v>7</v>
      </c>
      <c r="AA158" s="21">
        <f t="shared" si="117"/>
        <v>87.5</v>
      </c>
      <c r="AB158" s="21">
        <v>9</v>
      </c>
      <c r="AC158" s="21">
        <f t="shared" si="118"/>
        <v>100</v>
      </c>
      <c r="AD158" s="21">
        <v>9</v>
      </c>
      <c r="AE158" s="21">
        <f t="shared" si="119"/>
        <v>100</v>
      </c>
      <c r="AF158" s="21">
        <v>2</v>
      </c>
      <c r="AG158" s="21">
        <f t="shared" si="124"/>
        <v>66.666666666666657</v>
      </c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6"/>
      <c r="AT158" s="21">
        <f t="shared" si="120"/>
        <v>96.944444444444429</v>
      </c>
      <c r="AU158" s="143"/>
      <c r="AV158" s="17"/>
      <c r="AW158" s="49"/>
      <c r="AX158" s="14"/>
    </row>
    <row r="159" spans="1:50" s="16" customFormat="1" ht="16.5" customHeight="1" x14ac:dyDescent="0.2">
      <c r="A159" s="50">
        <v>15</v>
      </c>
      <c r="B159" s="71">
        <v>18101051</v>
      </c>
      <c r="C159" s="19" t="s">
        <v>195</v>
      </c>
      <c r="D159" s="1">
        <v>3</v>
      </c>
      <c r="E159" s="21">
        <f t="shared" si="121"/>
        <v>100</v>
      </c>
      <c r="F159" s="1">
        <v>9</v>
      </c>
      <c r="G159" s="21">
        <f t="shared" si="109"/>
        <v>100</v>
      </c>
      <c r="H159" s="1">
        <v>9</v>
      </c>
      <c r="I159" s="21">
        <f t="shared" si="110"/>
        <v>100</v>
      </c>
      <c r="J159" s="1">
        <v>8</v>
      </c>
      <c r="K159" s="21">
        <f t="shared" si="111"/>
        <v>100</v>
      </c>
      <c r="L159" s="1">
        <v>7</v>
      </c>
      <c r="M159" s="21">
        <f t="shared" si="122"/>
        <v>100</v>
      </c>
      <c r="N159" s="1">
        <v>9</v>
      </c>
      <c r="O159" s="21">
        <f t="shared" si="112"/>
        <v>100</v>
      </c>
      <c r="P159" s="1">
        <v>1</v>
      </c>
      <c r="Q159" s="21">
        <f t="shared" si="123"/>
        <v>100</v>
      </c>
      <c r="R159" s="1">
        <v>2</v>
      </c>
      <c r="S159" s="21">
        <f t="shared" si="113"/>
        <v>100</v>
      </c>
      <c r="T159" s="1">
        <v>5</v>
      </c>
      <c r="U159" s="1">
        <f t="shared" si="114"/>
        <v>100</v>
      </c>
      <c r="V159" s="1">
        <v>6</v>
      </c>
      <c r="W159" s="21">
        <f t="shared" si="115"/>
        <v>100</v>
      </c>
      <c r="X159" s="21">
        <v>9</v>
      </c>
      <c r="Y159" s="21">
        <f t="shared" si="116"/>
        <v>100</v>
      </c>
      <c r="Z159" s="1">
        <v>8</v>
      </c>
      <c r="AA159" s="21">
        <f t="shared" si="117"/>
        <v>100</v>
      </c>
      <c r="AB159" s="21">
        <v>9</v>
      </c>
      <c r="AC159" s="21">
        <f t="shared" si="118"/>
        <v>100</v>
      </c>
      <c r="AD159" s="21">
        <v>9</v>
      </c>
      <c r="AE159" s="21">
        <f t="shared" si="119"/>
        <v>100</v>
      </c>
      <c r="AF159" s="21">
        <v>3</v>
      </c>
      <c r="AG159" s="21">
        <f t="shared" si="124"/>
        <v>100</v>
      </c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6"/>
      <c r="AT159" s="21">
        <f t="shared" si="120"/>
        <v>100</v>
      </c>
      <c r="AU159" s="143"/>
      <c r="AV159" s="17"/>
      <c r="AW159" s="49"/>
      <c r="AX159" s="14"/>
    </row>
    <row r="160" spans="1:50" s="16" customFormat="1" ht="16.5" customHeight="1" x14ac:dyDescent="0.2">
      <c r="A160" s="50">
        <v>16</v>
      </c>
      <c r="B160" s="71">
        <v>18102007</v>
      </c>
      <c r="C160" s="69" t="s">
        <v>196</v>
      </c>
      <c r="D160" s="1">
        <v>3</v>
      </c>
      <c r="E160" s="21">
        <f t="shared" si="121"/>
        <v>100</v>
      </c>
      <c r="F160" s="1">
        <v>9</v>
      </c>
      <c r="G160" s="21">
        <f t="shared" si="109"/>
        <v>100</v>
      </c>
      <c r="H160" s="1">
        <v>9</v>
      </c>
      <c r="I160" s="21">
        <f t="shared" si="110"/>
        <v>100</v>
      </c>
      <c r="J160" s="1">
        <v>7</v>
      </c>
      <c r="K160" s="21">
        <f t="shared" si="111"/>
        <v>87.5</v>
      </c>
      <c r="L160" s="1">
        <v>7</v>
      </c>
      <c r="M160" s="21">
        <f t="shared" si="122"/>
        <v>100</v>
      </c>
      <c r="N160" s="1">
        <v>9</v>
      </c>
      <c r="O160" s="21">
        <f t="shared" si="112"/>
        <v>100</v>
      </c>
      <c r="P160" s="1">
        <v>1</v>
      </c>
      <c r="Q160" s="21">
        <f t="shared" si="123"/>
        <v>100</v>
      </c>
      <c r="R160" s="1">
        <v>2</v>
      </c>
      <c r="S160" s="21">
        <f t="shared" si="113"/>
        <v>100</v>
      </c>
      <c r="T160" s="1">
        <v>5</v>
      </c>
      <c r="U160" s="1">
        <f t="shared" si="114"/>
        <v>100</v>
      </c>
      <c r="V160" s="1">
        <v>6</v>
      </c>
      <c r="W160" s="21">
        <f t="shared" si="115"/>
        <v>100</v>
      </c>
      <c r="X160" s="21">
        <v>8</v>
      </c>
      <c r="Y160" s="21">
        <f t="shared" si="116"/>
        <v>88.888888888888886</v>
      </c>
      <c r="Z160" s="1">
        <v>7</v>
      </c>
      <c r="AA160" s="21">
        <f t="shared" si="117"/>
        <v>87.5</v>
      </c>
      <c r="AB160" s="21">
        <v>9</v>
      </c>
      <c r="AC160" s="21">
        <f t="shared" si="118"/>
        <v>100</v>
      </c>
      <c r="AD160" s="21">
        <v>9</v>
      </c>
      <c r="AE160" s="21">
        <f t="shared" si="119"/>
        <v>100</v>
      </c>
      <c r="AF160" s="21">
        <v>2</v>
      </c>
      <c r="AG160" s="21">
        <f t="shared" si="124"/>
        <v>66.666666666666657</v>
      </c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6"/>
      <c r="AT160" s="21">
        <f t="shared" si="120"/>
        <v>95.370370370370381</v>
      </c>
      <c r="AU160" s="143"/>
      <c r="AV160" s="17"/>
      <c r="AW160" s="49"/>
      <c r="AX160" s="14"/>
    </row>
    <row r="161" spans="1:50" s="16" customFormat="1" ht="16.5" customHeight="1" x14ac:dyDescent="0.2">
      <c r="A161" s="50">
        <v>17</v>
      </c>
      <c r="B161" s="71">
        <v>18101170</v>
      </c>
      <c r="C161" s="19" t="s">
        <v>197</v>
      </c>
      <c r="D161" s="1">
        <v>3</v>
      </c>
      <c r="E161" s="21">
        <f t="shared" si="121"/>
        <v>100</v>
      </c>
      <c r="F161" s="1">
        <v>7</v>
      </c>
      <c r="G161" s="21">
        <f t="shared" si="109"/>
        <v>77.777777777777786</v>
      </c>
      <c r="H161" s="1">
        <v>7</v>
      </c>
      <c r="I161" s="21">
        <f t="shared" si="110"/>
        <v>77.777777777777786</v>
      </c>
      <c r="J161" s="1">
        <v>6</v>
      </c>
      <c r="K161" s="21">
        <f t="shared" si="111"/>
        <v>75</v>
      </c>
      <c r="L161" s="1">
        <v>5</v>
      </c>
      <c r="M161" s="21">
        <f t="shared" si="122"/>
        <v>71.428571428571431</v>
      </c>
      <c r="N161" s="1">
        <v>6</v>
      </c>
      <c r="O161" s="21">
        <f t="shared" si="112"/>
        <v>66.666666666666657</v>
      </c>
      <c r="P161" s="1">
        <v>1</v>
      </c>
      <c r="Q161" s="21">
        <f t="shared" si="123"/>
        <v>100</v>
      </c>
      <c r="R161" s="1">
        <v>2</v>
      </c>
      <c r="S161" s="21">
        <f t="shared" si="113"/>
        <v>100</v>
      </c>
      <c r="T161" s="1">
        <v>5</v>
      </c>
      <c r="U161" s="1">
        <f t="shared" si="114"/>
        <v>100</v>
      </c>
      <c r="V161" s="1">
        <v>3</v>
      </c>
      <c r="W161" s="21">
        <f t="shared" si="115"/>
        <v>50</v>
      </c>
      <c r="X161" s="21">
        <v>5</v>
      </c>
      <c r="Y161" s="21">
        <f t="shared" si="116"/>
        <v>55.555555555555557</v>
      </c>
      <c r="Z161" s="1">
        <v>6</v>
      </c>
      <c r="AA161" s="21">
        <f t="shared" si="117"/>
        <v>75</v>
      </c>
      <c r="AB161" s="21">
        <v>6</v>
      </c>
      <c r="AC161" s="21">
        <f t="shared" si="118"/>
        <v>66.666666666666657</v>
      </c>
      <c r="AD161" s="21">
        <v>6</v>
      </c>
      <c r="AE161" s="21">
        <f t="shared" si="119"/>
        <v>66.666666666666657</v>
      </c>
      <c r="AF161" s="21">
        <v>1</v>
      </c>
      <c r="AG161" s="21">
        <f t="shared" si="124"/>
        <v>33.333333333333329</v>
      </c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6"/>
      <c r="AT161" s="21">
        <f t="shared" si="120"/>
        <v>74.391534391534393</v>
      </c>
      <c r="AU161" s="143"/>
      <c r="AV161" s="17"/>
      <c r="AW161" s="49"/>
      <c r="AX161" s="14"/>
    </row>
    <row r="162" spans="1:50" s="16" customFormat="1" ht="16.5" customHeight="1" x14ac:dyDescent="0.2">
      <c r="A162" s="50">
        <v>18</v>
      </c>
      <c r="B162" s="71">
        <v>18102059</v>
      </c>
      <c r="C162" s="19" t="s">
        <v>198</v>
      </c>
      <c r="D162" s="1">
        <v>3</v>
      </c>
      <c r="E162" s="21">
        <f t="shared" si="121"/>
        <v>100</v>
      </c>
      <c r="F162" s="1">
        <v>9</v>
      </c>
      <c r="G162" s="21">
        <f t="shared" si="109"/>
        <v>100</v>
      </c>
      <c r="H162" s="1">
        <v>9</v>
      </c>
      <c r="I162" s="21">
        <f t="shared" si="110"/>
        <v>100</v>
      </c>
      <c r="J162" s="1">
        <v>7</v>
      </c>
      <c r="K162" s="21">
        <f t="shared" si="111"/>
        <v>87.5</v>
      </c>
      <c r="L162" s="1">
        <v>6</v>
      </c>
      <c r="M162" s="21">
        <f t="shared" si="122"/>
        <v>85.714285714285708</v>
      </c>
      <c r="N162" s="1">
        <v>9</v>
      </c>
      <c r="O162" s="21">
        <f t="shared" si="112"/>
        <v>100</v>
      </c>
      <c r="P162" s="1">
        <v>1</v>
      </c>
      <c r="Q162" s="21">
        <f t="shared" si="123"/>
        <v>100</v>
      </c>
      <c r="R162" s="1">
        <v>2</v>
      </c>
      <c r="S162" s="21">
        <f t="shared" si="113"/>
        <v>100</v>
      </c>
      <c r="T162" s="1">
        <v>5</v>
      </c>
      <c r="U162" s="1">
        <f t="shared" si="114"/>
        <v>100</v>
      </c>
      <c r="V162" s="1">
        <v>6</v>
      </c>
      <c r="W162" s="21">
        <f t="shared" si="115"/>
        <v>100</v>
      </c>
      <c r="X162" s="21">
        <v>8</v>
      </c>
      <c r="Y162" s="21">
        <f t="shared" si="116"/>
        <v>88.888888888888886</v>
      </c>
      <c r="Z162" s="1">
        <v>7</v>
      </c>
      <c r="AA162" s="21">
        <f t="shared" si="117"/>
        <v>87.5</v>
      </c>
      <c r="AB162" s="21">
        <v>8</v>
      </c>
      <c r="AC162" s="21">
        <f t="shared" si="118"/>
        <v>88.888888888888886</v>
      </c>
      <c r="AD162" s="21">
        <v>8</v>
      </c>
      <c r="AE162" s="21">
        <f t="shared" si="119"/>
        <v>88.888888888888886</v>
      </c>
      <c r="AF162" s="21">
        <v>2</v>
      </c>
      <c r="AG162" s="21">
        <f t="shared" si="124"/>
        <v>66.666666666666657</v>
      </c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6"/>
      <c r="AT162" s="21">
        <f t="shared" si="120"/>
        <v>92.936507936507937</v>
      </c>
      <c r="AU162" s="143"/>
      <c r="AV162" s="17"/>
      <c r="AW162" s="49"/>
      <c r="AX162" s="14"/>
    </row>
    <row r="163" spans="1:50" s="16" customFormat="1" ht="16.5" customHeight="1" x14ac:dyDescent="0.2">
      <c r="A163" s="50">
        <v>19</v>
      </c>
      <c r="B163" s="71">
        <v>18103020</v>
      </c>
      <c r="C163" s="19" t="s">
        <v>199</v>
      </c>
      <c r="D163" s="1">
        <v>3</v>
      </c>
      <c r="E163" s="21">
        <f t="shared" si="121"/>
        <v>100</v>
      </c>
      <c r="F163" s="1">
        <v>9</v>
      </c>
      <c r="G163" s="21">
        <f t="shared" si="109"/>
        <v>100</v>
      </c>
      <c r="H163" s="1">
        <v>9</v>
      </c>
      <c r="I163" s="21">
        <f t="shared" si="110"/>
        <v>100</v>
      </c>
      <c r="J163" s="1">
        <v>8</v>
      </c>
      <c r="K163" s="21">
        <f t="shared" si="111"/>
        <v>100</v>
      </c>
      <c r="L163" s="1">
        <v>7</v>
      </c>
      <c r="M163" s="21">
        <f t="shared" si="122"/>
        <v>100</v>
      </c>
      <c r="N163" s="1">
        <v>9</v>
      </c>
      <c r="O163" s="21">
        <f t="shared" si="112"/>
        <v>100</v>
      </c>
      <c r="P163" s="1">
        <v>1</v>
      </c>
      <c r="Q163" s="21">
        <f t="shared" si="123"/>
        <v>100</v>
      </c>
      <c r="R163" s="1">
        <v>2</v>
      </c>
      <c r="S163" s="21">
        <f t="shared" si="113"/>
        <v>100</v>
      </c>
      <c r="T163" s="1">
        <v>5</v>
      </c>
      <c r="U163" s="1">
        <f t="shared" si="114"/>
        <v>100</v>
      </c>
      <c r="V163" s="1">
        <v>6</v>
      </c>
      <c r="W163" s="21">
        <f t="shared" si="115"/>
        <v>100</v>
      </c>
      <c r="X163" s="21">
        <v>9</v>
      </c>
      <c r="Y163" s="21">
        <f t="shared" si="116"/>
        <v>100</v>
      </c>
      <c r="Z163" s="1">
        <v>8</v>
      </c>
      <c r="AA163" s="21">
        <f t="shared" si="117"/>
        <v>100</v>
      </c>
      <c r="AB163" s="21">
        <v>9</v>
      </c>
      <c r="AC163" s="21">
        <f t="shared" si="118"/>
        <v>100</v>
      </c>
      <c r="AD163" s="21">
        <v>8</v>
      </c>
      <c r="AE163" s="21">
        <f t="shared" si="119"/>
        <v>88.888888888888886</v>
      </c>
      <c r="AF163" s="21">
        <v>3</v>
      </c>
      <c r="AG163" s="21">
        <f t="shared" si="124"/>
        <v>100</v>
      </c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6"/>
      <c r="AT163" s="21">
        <f t="shared" si="120"/>
        <v>99.259259259259267</v>
      </c>
      <c r="AU163" s="143"/>
      <c r="AV163" s="17"/>
      <c r="AW163" s="49"/>
      <c r="AX163" s="14"/>
    </row>
    <row r="164" spans="1:50" s="16" customFormat="1" ht="16.5" customHeight="1" x14ac:dyDescent="0.2">
      <c r="A164" s="50">
        <v>20</v>
      </c>
      <c r="B164" s="71">
        <v>18101172</v>
      </c>
      <c r="C164" s="19" t="s">
        <v>200</v>
      </c>
      <c r="D164" s="1">
        <v>2</v>
      </c>
      <c r="E164" s="21">
        <f t="shared" si="121"/>
        <v>66.666666666666657</v>
      </c>
      <c r="F164" s="1">
        <v>7</v>
      </c>
      <c r="G164" s="21">
        <f t="shared" si="109"/>
        <v>77.777777777777786</v>
      </c>
      <c r="H164" s="1">
        <v>7</v>
      </c>
      <c r="I164" s="21">
        <f t="shared" si="110"/>
        <v>77.777777777777786</v>
      </c>
      <c r="J164" s="1">
        <v>8</v>
      </c>
      <c r="K164" s="21">
        <f t="shared" si="111"/>
        <v>100</v>
      </c>
      <c r="L164" s="1">
        <v>7</v>
      </c>
      <c r="M164" s="21">
        <f t="shared" si="122"/>
        <v>100</v>
      </c>
      <c r="N164" s="1">
        <v>8</v>
      </c>
      <c r="O164" s="21">
        <f t="shared" si="112"/>
        <v>88.888888888888886</v>
      </c>
      <c r="P164" s="1">
        <v>1</v>
      </c>
      <c r="Q164" s="21">
        <f t="shared" si="123"/>
        <v>100</v>
      </c>
      <c r="R164" s="1">
        <v>2</v>
      </c>
      <c r="S164" s="21">
        <f t="shared" si="113"/>
        <v>100</v>
      </c>
      <c r="T164" s="1">
        <v>4</v>
      </c>
      <c r="U164" s="1">
        <f t="shared" si="114"/>
        <v>80</v>
      </c>
      <c r="V164" s="1">
        <v>4</v>
      </c>
      <c r="W164" s="21">
        <f t="shared" si="115"/>
        <v>66.666666666666657</v>
      </c>
      <c r="X164" s="21">
        <v>7</v>
      </c>
      <c r="Y164" s="21">
        <f t="shared" si="116"/>
        <v>77.777777777777786</v>
      </c>
      <c r="Z164" s="1">
        <v>6</v>
      </c>
      <c r="AA164" s="21">
        <f t="shared" si="117"/>
        <v>75</v>
      </c>
      <c r="AB164" s="21">
        <v>7</v>
      </c>
      <c r="AC164" s="21">
        <f t="shared" si="118"/>
        <v>77.777777777777786</v>
      </c>
      <c r="AD164" s="21">
        <v>6</v>
      </c>
      <c r="AE164" s="21">
        <f t="shared" si="119"/>
        <v>66.666666666666657</v>
      </c>
      <c r="AF164" s="21">
        <v>2</v>
      </c>
      <c r="AG164" s="21">
        <f t="shared" si="124"/>
        <v>66.666666666666657</v>
      </c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6"/>
      <c r="AT164" s="21">
        <f t="shared" si="120"/>
        <v>81.444444444444443</v>
      </c>
      <c r="AU164" s="143"/>
      <c r="AV164" s="17"/>
      <c r="AW164" s="49"/>
      <c r="AX164" s="14"/>
    </row>
    <row r="165" spans="1:50" s="16" customFormat="1" ht="16.5" customHeight="1" x14ac:dyDescent="0.2">
      <c r="A165" s="54"/>
      <c r="B165" s="74"/>
      <c r="C165" s="14"/>
      <c r="D165" s="15"/>
      <c r="E165" s="25"/>
      <c r="F165" s="15"/>
      <c r="G165" s="25"/>
      <c r="H165" s="15"/>
      <c r="I165" s="25"/>
      <c r="J165" s="15"/>
      <c r="K165" s="25"/>
      <c r="L165" s="15"/>
      <c r="M165" s="25"/>
      <c r="N165" s="15"/>
      <c r="O165" s="25"/>
      <c r="P165" s="15"/>
      <c r="Q165" s="25"/>
      <c r="T165" s="15"/>
      <c r="U165" s="15"/>
      <c r="V165" s="15"/>
      <c r="W165" s="15"/>
      <c r="X165" s="15"/>
      <c r="Y165" s="15"/>
      <c r="Z165" s="1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143"/>
      <c r="AV165" s="17"/>
      <c r="AW165" s="49"/>
      <c r="AX165" s="14"/>
    </row>
    <row r="166" spans="1:50" s="16" customFormat="1" ht="16.5" customHeight="1" x14ac:dyDescent="0.2">
      <c r="A166" s="54"/>
      <c r="B166" s="74"/>
      <c r="C166" s="14"/>
      <c r="D166" s="15"/>
      <c r="E166" s="25"/>
      <c r="F166" s="15"/>
      <c r="G166" s="25"/>
      <c r="H166" s="15"/>
      <c r="I166" s="25"/>
      <c r="J166" s="15"/>
      <c r="K166" s="25"/>
      <c r="L166" s="15"/>
      <c r="M166" s="25"/>
      <c r="N166" s="15"/>
      <c r="O166" s="25"/>
      <c r="P166" s="15"/>
      <c r="Q166" s="25"/>
      <c r="T166" s="15"/>
      <c r="U166" s="15"/>
      <c r="V166" s="1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143"/>
      <c r="AV166" s="17"/>
      <c r="AW166" s="49"/>
      <c r="AX166" s="14"/>
    </row>
    <row r="167" spans="1:50" s="16" customFormat="1" ht="16.5" customHeight="1" x14ac:dyDescent="0.2">
      <c r="A167" s="54"/>
      <c r="B167" s="54"/>
      <c r="C167" s="55"/>
      <c r="D167" s="76"/>
      <c r="E167" s="85"/>
      <c r="F167" s="76"/>
      <c r="G167" s="85"/>
      <c r="H167" s="76"/>
      <c r="I167" s="85"/>
      <c r="J167" s="76"/>
      <c r="K167" s="85"/>
      <c r="L167" s="76"/>
      <c r="M167" s="85"/>
      <c r="N167" s="76"/>
      <c r="O167" s="85"/>
      <c r="P167" s="76"/>
      <c r="Q167" s="85"/>
      <c r="R167" s="55"/>
      <c r="S167" s="55"/>
      <c r="T167" s="76"/>
      <c r="U167" s="76"/>
      <c r="V167" s="76"/>
      <c r="W167" s="85"/>
      <c r="X167" s="85"/>
      <c r="Y167" s="85"/>
      <c r="Z167" s="85"/>
      <c r="AA167" s="85"/>
      <c r="AB167" s="85"/>
      <c r="AC167" s="85"/>
      <c r="AD167" s="85"/>
      <c r="AE167" s="85"/>
      <c r="AF167" s="85"/>
      <c r="AG167" s="85"/>
      <c r="AH167" s="85"/>
      <c r="AI167" s="85"/>
      <c r="AJ167" s="85"/>
      <c r="AK167" s="85"/>
      <c r="AL167" s="85"/>
      <c r="AM167" s="85"/>
      <c r="AN167" s="85"/>
      <c r="AO167" s="85"/>
      <c r="AP167" s="85"/>
      <c r="AQ167" s="85"/>
      <c r="AR167" s="85"/>
      <c r="AS167" s="85"/>
      <c r="AT167" s="85"/>
      <c r="AU167" s="87"/>
      <c r="AV167" s="17"/>
      <c r="AW167" s="49"/>
      <c r="AX167" s="14"/>
    </row>
    <row r="168" spans="1:50" s="16" customFormat="1" ht="16.5" customHeight="1" x14ac:dyDescent="0.2">
      <c r="A168" s="50">
        <v>1</v>
      </c>
      <c r="B168" s="71">
        <v>18102018</v>
      </c>
      <c r="C168" s="69" t="s">
        <v>201</v>
      </c>
      <c r="D168" s="1">
        <v>3</v>
      </c>
      <c r="E168" s="21">
        <f t="shared" ref="E168:E187" si="125">D168/3*100</f>
        <v>100</v>
      </c>
      <c r="F168" s="1">
        <v>9</v>
      </c>
      <c r="G168" s="21">
        <f t="shared" ref="G168:G187" si="126">F168/9*100</f>
        <v>100</v>
      </c>
      <c r="H168" s="1">
        <v>9</v>
      </c>
      <c r="I168" s="21">
        <f t="shared" ref="I168:I187" si="127">H168/9*100</f>
        <v>100</v>
      </c>
      <c r="J168" s="1">
        <v>8</v>
      </c>
      <c r="K168" s="21">
        <f t="shared" ref="K168:K187" si="128">J168/8*100</f>
        <v>100</v>
      </c>
      <c r="L168" s="1">
        <v>7</v>
      </c>
      <c r="M168" s="21">
        <f t="shared" ref="M168:M187" si="129">L168/7*100</f>
        <v>100</v>
      </c>
      <c r="N168" s="1">
        <v>8</v>
      </c>
      <c r="O168" s="21">
        <f t="shared" ref="O168:O187" si="130">N168/8*100</f>
        <v>100</v>
      </c>
      <c r="P168" s="1">
        <v>2</v>
      </c>
      <c r="Q168" s="21">
        <f t="shared" ref="Q168:Q187" si="131">P168/2*100</f>
        <v>100</v>
      </c>
      <c r="R168" s="1">
        <v>2</v>
      </c>
      <c r="S168" s="21">
        <f t="shared" ref="S168:S187" si="132">R168/2*100</f>
        <v>100</v>
      </c>
      <c r="T168" s="1">
        <v>5</v>
      </c>
      <c r="U168" s="1">
        <f t="shared" ref="U168:U187" si="133">T168/5*100</f>
        <v>100</v>
      </c>
      <c r="V168" s="1">
        <v>7</v>
      </c>
      <c r="W168" s="21">
        <f>V168/7*100</f>
        <v>100</v>
      </c>
      <c r="X168" s="21">
        <v>8</v>
      </c>
      <c r="Y168" s="21">
        <f>X168/8*100</f>
        <v>100</v>
      </c>
      <c r="Z168" s="1">
        <v>7</v>
      </c>
      <c r="AA168" s="21">
        <f t="shared" ref="AA168:AA187" si="134">Z168/8*100</f>
        <v>87.5</v>
      </c>
      <c r="AB168" s="21">
        <v>9</v>
      </c>
      <c r="AC168" s="21">
        <f t="shared" ref="AC168:AC187" si="135">AB168/9*100</f>
        <v>100</v>
      </c>
      <c r="AD168" s="21">
        <v>9</v>
      </c>
      <c r="AE168" s="21">
        <f t="shared" ref="AE168:AE187" si="136">AD168/9*100</f>
        <v>100</v>
      </c>
      <c r="AF168" s="21">
        <v>2</v>
      </c>
      <c r="AG168" s="21">
        <f>AF168/2*100</f>
        <v>100</v>
      </c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6"/>
      <c r="AT168" s="21">
        <f t="shared" ref="AT168:AT187" si="137">AVERAGE(Q168,S168,U168,W168,Y168,AA168,AC168,AE168,AG168,AI168,AK168,AM168,AO168,AQ168,AS168,O168,M168,K168,I168,G168,E168)</f>
        <v>99.166666666666671</v>
      </c>
      <c r="AU168" s="143" t="s">
        <v>7</v>
      </c>
      <c r="AV168" s="17"/>
      <c r="AW168" s="49"/>
      <c r="AX168" s="14"/>
    </row>
    <row r="169" spans="1:50" s="16" customFormat="1" ht="16.5" customHeight="1" x14ac:dyDescent="0.2">
      <c r="A169" s="50">
        <v>2</v>
      </c>
      <c r="B169" s="71">
        <v>18103004</v>
      </c>
      <c r="C169" s="69" t="s">
        <v>202</v>
      </c>
      <c r="D169" s="1">
        <v>3</v>
      </c>
      <c r="E169" s="21">
        <f t="shared" si="125"/>
        <v>100</v>
      </c>
      <c r="F169" s="1">
        <v>9</v>
      </c>
      <c r="G169" s="21">
        <f t="shared" si="126"/>
        <v>100</v>
      </c>
      <c r="H169" s="1">
        <v>9</v>
      </c>
      <c r="I169" s="21">
        <f t="shared" si="127"/>
        <v>100</v>
      </c>
      <c r="J169" s="1">
        <v>8</v>
      </c>
      <c r="K169" s="21">
        <f t="shared" si="128"/>
        <v>100</v>
      </c>
      <c r="L169" s="1">
        <v>7</v>
      </c>
      <c r="M169" s="21">
        <f t="shared" si="129"/>
        <v>100</v>
      </c>
      <c r="N169" s="1">
        <v>8</v>
      </c>
      <c r="O169" s="21">
        <f t="shared" si="130"/>
        <v>100</v>
      </c>
      <c r="P169" s="1">
        <v>2</v>
      </c>
      <c r="Q169" s="21">
        <f t="shared" si="131"/>
        <v>100</v>
      </c>
      <c r="R169" s="1">
        <v>2</v>
      </c>
      <c r="S169" s="21">
        <f t="shared" si="132"/>
        <v>100</v>
      </c>
      <c r="T169" s="1">
        <v>5</v>
      </c>
      <c r="U169" s="1">
        <f t="shared" si="133"/>
        <v>100</v>
      </c>
      <c r="V169" s="1">
        <v>7</v>
      </c>
      <c r="W169" s="21">
        <f t="shared" ref="W169:W187" si="138">V169/7*100</f>
        <v>100</v>
      </c>
      <c r="X169" s="21">
        <v>8</v>
      </c>
      <c r="Y169" s="21">
        <f t="shared" ref="Y169:Y187" si="139">X169/8*100</f>
        <v>100</v>
      </c>
      <c r="Z169" s="1">
        <v>8</v>
      </c>
      <c r="AA169" s="21">
        <f t="shared" si="134"/>
        <v>100</v>
      </c>
      <c r="AB169" s="21">
        <v>9</v>
      </c>
      <c r="AC169" s="21">
        <f t="shared" si="135"/>
        <v>100</v>
      </c>
      <c r="AD169" s="21">
        <v>9</v>
      </c>
      <c r="AE169" s="21">
        <f t="shared" si="136"/>
        <v>100</v>
      </c>
      <c r="AF169" s="21">
        <v>2</v>
      </c>
      <c r="AG169" s="21">
        <f t="shared" ref="AG169:AG187" si="140">AF169/2*100</f>
        <v>100</v>
      </c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6"/>
      <c r="AT169" s="21">
        <f t="shared" si="137"/>
        <v>100</v>
      </c>
      <c r="AU169" s="143"/>
      <c r="AV169" s="17"/>
      <c r="AW169" s="49"/>
      <c r="AX169" s="14"/>
    </row>
    <row r="170" spans="1:50" s="16" customFormat="1" ht="16.5" customHeight="1" x14ac:dyDescent="0.2">
      <c r="A170" s="50">
        <v>3</v>
      </c>
      <c r="B170" s="71">
        <v>18103035</v>
      </c>
      <c r="C170" s="69" t="s">
        <v>203</v>
      </c>
      <c r="D170" s="1">
        <v>3</v>
      </c>
      <c r="E170" s="21">
        <f t="shared" si="125"/>
        <v>100</v>
      </c>
      <c r="F170" s="1">
        <v>9</v>
      </c>
      <c r="G170" s="21">
        <f t="shared" si="126"/>
        <v>100</v>
      </c>
      <c r="H170" s="1">
        <v>9</v>
      </c>
      <c r="I170" s="21">
        <f t="shared" si="127"/>
        <v>100</v>
      </c>
      <c r="J170" s="1">
        <v>8</v>
      </c>
      <c r="K170" s="21">
        <f t="shared" si="128"/>
        <v>100</v>
      </c>
      <c r="L170" s="1">
        <v>7</v>
      </c>
      <c r="M170" s="21">
        <f t="shared" si="129"/>
        <v>100</v>
      </c>
      <c r="N170" s="1">
        <v>8</v>
      </c>
      <c r="O170" s="21">
        <f t="shared" si="130"/>
        <v>100</v>
      </c>
      <c r="P170" s="1">
        <v>2</v>
      </c>
      <c r="Q170" s="21">
        <f t="shared" si="131"/>
        <v>100</v>
      </c>
      <c r="R170" s="1">
        <v>2</v>
      </c>
      <c r="S170" s="21">
        <f t="shared" si="132"/>
        <v>100</v>
      </c>
      <c r="T170" s="1">
        <v>4</v>
      </c>
      <c r="U170" s="1">
        <f t="shared" si="133"/>
        <v>80</v>
      </c>
      <c r="V170" s="1">
        <v>5</v>
      </c>
      <c r="W170" s="21">
        <f t="shared" si="138"/>
        <v>71.428571428571431</v>
      </c>
      <c r="X170" s="21">
        <v>6</v>
      </c>
      <c r="Y170" s="21">
        <f t="shared" si="139"/>
        <v>75</v>
      </c>
      <c r="Z170" s="1">
        <v>8</v>
      </c>
      <c r="AA170" s="21">
        <f t="shared" si="134"/>
        <v>100</v>
      </c>
      <c r="AB170" s="21">
        <v>9</v>
      </c>
      <c r="AC170" s="21">
        <f t="shared" si="135"/>
        <v>100</v>
      </c>
      <c r="AD170" s="21">
        <v>8</v>
      </c>
      <c r="AE170" s="21">
        <f t="shared" si="136"/>
        <v>88.888888888888886</v>
      </c>
      <c r="AF170" s="21">
        <v>2</v>
      </c>
      <c r="AG170" s="21">
        <f t="shared" si="140"/>
        <v>100</v>
      </c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6"/>
      <c r="AT170" s="21">
        <f t="shared" si="137"/>
        <v>94.354497354497354</v>
      </c>
      <c r="AU170" s="143"/>
      <c r="AV170" s="17"/>
      <c r="AW170" s="49"/>
      <c r="AX170" s="14"/>
    </row>
    <row r="171" spans="1:50" s="16" customFormat="1" ht="16.5" customHeight="1" x14ac:dyDescent="0.2">
      <c r="A171" s="50">
        <v>4</v>
      </c>
      <c r="B171" s="71">
        <v>18108013</v>
      </c>
      <c r="C171" s="19" t="s">
        <v>204</v>
      </c>
      <c r="D171" s="1">
        <v>3</v>
      </c>
      <c r="E171" s="21">
        <f t="shared" si="125"/>
        <v>100</v>
      </c>
      <c r="F171" s="1">
        <v>9</v>
      </c>
      <c r="G171" s="21">
        <f t="shared" si="126"/>
        <v>100</v>
      </c>
      <c r="H171" s="1">
        <v>8</v>
      </c>
      <c r="I171" s="21">
        <f t="shared" si="127"/>
        <v>88.888888888888886</v>
      </c>
      <c r="J171" s="1">
        <v>7</v>
      </c>
      <c r="K171" s="21">
        <f t="shared" si="128"/>
        <v>87.5</v>
      </c>
      <c r="L171" s="1">
        <v>7</v>
      </c>
      <c r="M171" s="21">
        <f t="shared" si="129"/>
        <v>100</v>
      </c>
      <c r="N171" s="1">
        <v>8</v>
      </c>
      <c r="O171" s="21">
        <f t="shared" si="130"/>
        <v>100</v>
      </c>
      <c r="P171" s="1">
        <v>2</v>
      </c>
      <c r="Q171" s="21">
        <f t="shared" si="131"/>
        <v>100</v>
      </c>
      <c r="R171" s="1">
        <v>2</v>
      </c>
      <c r="S171" s="21">
        <f t="shared" si="132"/>
        <v>100</v>
      </c>
      <c r="T171" s="1">
        <v>5</v>
      </c>
      <c r="U171" s="1">
        <f t="shared" si="133"/>
        <v>100</v>
      </c>
      <c r="V171" s="1">
        <v>7</v>
      </c>
      <c r="W171" s="21">
        <f t="shared" si="138"/>
        <v>100</v>
      </c>
      <c r="X171" s="21">
        <v>8</v>
      </c>
      <c r="Y171" s="21">
        <f t="shared" si="139"/>
        <v>100</v>
      </c>
      <c r="Z171" s="1">
        <v>8</v>
      </c>
      <c r="AA171" s="21">
        <f t="shared" si="134"/>
        <v>100</v>
      </c>
      <c r="AB171" s="21">
        <v>9</v>
      </c>
      <c r="AC171" s="21">
        <f t="shared" si="135"/>
        <v>100</v>
      </c>
      <c r="AD171" s="21">
        <v>9</v>
      </c>
      <c r="AE171" s="21">
        <f t="shared" si="136"/>
        <v>100</v>
      </c>
      <c r="AF171" s="21">
        <v>2</v>
      </c>
      <c r="AG171" s="21">
        <f t="shared" si="140"/>
        <v>100</v>
      </c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6"/>
      <c r="AT171" s="21">
        <f t="shared" si="137"/>
        <v>98.425925925925924</v>
      </c>
      <c r="AU171" s="143"/>
      <c r="AV171" s="17"/>
      <c r="AW171" s="49"/>
      <c r="AX171" s="14"/>
    </row>
    <row r="172" spans="1:50" s="16" customFormat="1" ht="16.5" customHeight="1" x14ac:dyDescent="0.2">
      <c r="A172" s="50">
        <v>5</v>
      </c>
      <c r="B172" s="71">
        <v>18103001</v>
      </c>
      <c r="C172" s="69" t="s">
        <v>205</v>
      </c>
      <c r="D172" s="1">
        <v>3</v>
      </c>
      <c r="E172" s="21">
        <f t="shared" si="125"/>
        <v>100</v>
      </c>
      <c r="F172" s="1">
        <v>9</v>
      </c>
      <c r="G172" s="21">
        <f t="shared" si="126"/>
        <v>100</v>
      </c>
      <c r="H172" s="1">
        <v>9</v>
      </c>
      <c r="I172" s="21">
        <f t="shared" si="127"/>
        <v>100</v>
      </c>
      <c r="J172" s="1">
        <v>8</v>
      </c>
      <c r="K172" s="21">
        <f t="shared" si="128"/>
        <v>100</v>
      </c>
      <c r="L172" s="1">
        <v>7</v>
      </c>
      <c r="M172" s="21">
        <f t="shared" si="129"/>
        <v>100</v>
      </c>
      <c r="N172" s="1">
        <v>8</v>
      </c>
      <c r="O172" s="21">
        <f t="shared" si="130"/>
        <v>100</v>
      </c>
      <c r="P172" s="1">
        <v>2</v>
      </c>
      <c r="Q172" s="21">
        <f t="shared" si="131"/>
        <v>100</v>
      </c>
      <c r="R172" s="1">
        <v>2</v>
      </c>
      <c r="S172" s="21">
        <f t="shared" si="132"/>
        <v>100</v>
      </c>
      <c r="T172" s="1">
        <v>5</v>
      </c>
      <c r="U172" s="1">
        <f t="shared" si="133"/>
        <v>100</v>
      </c>
      <c r="V172" s="1">
        <v>7</v>
      </c>
      <c r="W172" s="21">
        <f t="shared" si="138"/>
        <v>100</v>
      </c>
      <c r="X172" s="21">
        <v>8</v>
      </c>
      <c r="Y172" s="21">
        <f t="shared" si="139"/>
        <v>100</v>
      </c>
      <c r="Z172" s="1">
        <v>8</v>
      </c>
      <c r="AA172" s="21">
        <f t="shared" si="134"/>
        <v>100</v>
      </c>
      <c r="AB172" s="21">
        <v>9</v>
      </c>
      <c r="AC172" s="21">
        <f t="shared" si="135"/>
        <v>100</v>
      </c>
      <c r="AD172" s="21">
        <v>9</v>
      </c>
      <c r="AE172" s="21">
        <f t="shared" si="136"/>
        <v>100</v>
      </c>
      <c r="AF172" s="21">
        <v>2</v>
      </c>
      <c r="AG172" s="21">
        <f t="shared" si="140"/>
        <v>100</v>
      </c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6"/>
      <c r="AT172" s="21">
        <f t="shared" si="137"/>
        <v>100</v>
      </c>
      <c r="AU172" s="143"/>
      <c r="AV172" s="17"/>
      <c r="AW172" s="49"/>
      <c r="AX172" s="14"/>
    </row>
    <row r="173" spans="1:50" s="16" customFormat="1" ht="16.5" customHeight="1" x14ac:dyDescent="0.2">
      <c r="A173" s="50">
        <v>6</v>
      </c>
      <c r="B173" s="71">
        <v>18101050</v>
      </c>
      <c r="C173" s="69" t="s">
        <v>206</v>
      </c>
      <c r="D173" s="1">
        <v>3</v>
      </c>
      <c r="E173" s="21">
        <f t="shared" si="125"/>
        <v>100</v>
      </c>
      <c r="F173" s="1">
        <v>9</v>
      </c>
      <c r="G173" s="21">
        <f t="shared" si="126"/>
        <v>100</v>
      </c>
      <c r="H173" s="1">
        <v>9</v>
      </c>
      <c r="I173" s="21">
        <f t="shared" si="127"/>
        <v>100</v>
      </c>
      <c r="J173" s="1">
        <v>8</v>
      </c>
      <c r="K173" s="21">
        <f t="shared" si="128"/>
        <v>100</v>
      </c>
      <c r="L173" s="1">
        <v>7</v>
      </c>
      <c r="M173" s="21">
        <f t="shared" si="129"/>
        <v>100</v>
      </c>
      <c r="N173" s="1">
        <v>8</v>
      </c>
      <c r="O173" s="21">
        <f t="shared" si="130"/>
        <v>100</v>
      </c>
      <c r="P173" s="1">
        <v>2</v>
      </c>
      <c r="Q173" s="21">
        <f t="shared" si="131"/>
        <v>100</v>
      </c>
      <c r="R173" s="1">
        <v>2</v>
      </c>
      <c r="S173" s="21">
        <f t="shared" si="132"/>
        <v>100</v>
      </c>
      <c r="T173" s="1">
        <v>5</v>
      </c>
      <c r="U173" s="1">
        <f t="shared" si="133"/>
        <v>100</v>
      </c>
      <c r="V173" s="1">
        <v>5</v>
      </c>
      <c r="W173" s="21">
        <f t="shared" si="138"/>
        <v>71.428571428571431</v>
      </c>
      <c r="X173" s="21" t="s">
        <v>452</v>
      </c>
      <c r="Y173" s="21"/>
      <c r="Z173" s="1">
        <v>8</v>
      </c>
      <c r="AA173" s="21">
        <f t="shared" si="134"/>
        <v>100</v>
      </c>
      <c r="AB173" s="21">
        <v>9</v>
      </c>
      <c r="AC173" s="21">
        <f t="shared" si="135"/>
        <v>100</v>
      </c>
      <c r="AD173" s="21">
        <v>9</v>
      </c>
      <c r="AE173" s="21">
        <f t="shared" si="136"/>
        <v>100</v>
      </c>
      <c r="AF173" s="21">
        <v>2</v>
      </c>
      <c r="AG173" s="21">
        <f t="shared" si="140"/>
        <v>100</v>
      </c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6"/>
      <c r="AT173" s="21">
        <f t="shared" si="137"/>
        <v>97.959183673469397</v>
      </c>
      <c r="AU173" s="143"/>
      <c r="AV173" s="17"/>
      <c r="AW173" s="49"/>
      <c r="AX173" s="14"/>
    </row>
    <row r="174" spans="1:50" s="16" customFormat="1" ht="16.5" customHeight="1" x14ac:dyDescent="0.2">
      <c r="A174" s="50">
        <v>7</v>
      </c>
      <c r="B174" s="71">
        <v>18103016</v>
      </c>
      <c r="C174" s="18" t="s">
        <v>207</v>
      </c>
      <c r="D174" s="1">
        <v>3</v>
      </c>
      <c r="E174" s="21">
        <f t="shared" si="125"/>
        <v>100</v>
      </c>
      <c r="F174" s="1">
        <v>9</v>
      </c>
      <c r="G174" s="21">
        <f t="shared" si="126"/>
        <v>100</v>
      </c>
      <c r="H174" s="1">
        <v>9</v>
      </c>
      <c r="I174" s="21">
        <f t="shared" si="127"/>
        <v>100</v>
      </c>
      <c r="J174" s="1">
        <v>8</v>
      </c>
      <c r="K174" s="21">
        <f t="shared" si="128"/>
        <v>100</v>
      </c>
      <c r="L174" s="1">
        <v>7</v>
      </c>
      <c r="M174" s="21">
        <f t="shared" si="129"/>
        <v>100</v>
      </c>
      <c r="N174" s="1">
        <v>8</v>
      </c>
      <c r="O174" s="21">
        <f t="shared" si="130"/>
        <v>100</v>
      </c>
      <c r="P174" s="1">
        <v>2</v>
      </c>
      <c r="Q174" s="21">
        <f t="shared" si="131"/>
        <v>100</v>
      </c>
      <c r="R174" s="1">
        <v>2</v>
      </c>
      <c r="S174" s="21">
        <f t="shared" si="132"/>
        <v>100</v>
      </c>
      <c r="T174" s="1">
        <v>5</v>
      </c>
      <c r="U174" s="1">
        <f t="shared" si="133"/>
        <v>100</v>
      </c>
      <c r="V174" s="1">
        <v>7</v>
      </c>
      <c r="W174" s="21">
        <f t="shared" si="138"/>
        <v>100</v>
      </c>
      <c r="X174" s="21">
        <v>8</v>
      </c>
      <c r="Y174" s="21">
        <f t="shared" si="139"/>
        <v>100</v>
      </c>
      <c r="Z174" s="1">
        <v>8</v>
      </c>
      <c r="AA174" s="21">
        <f t="shared" si="134"/>
        <v>100</v>
      </c>
      <c r="AB174" s="21">
        <v>9</v>
      </c>
      <c r="AC174" s="21">
        <f t="shared" si="135"/>
        <v>100</v>
      </c>
      <c r="AD174" s="21">
        <v>9</v>
      </c>
      <c r="AE174" s="21">
        <f t="shared" si="136"/>
        <v>100</v>
      </c>
      <c r="AF174" s="21">
        <v>2</v>
      </c>
      <c r="AG174" s="21">
        <f t="shared" si="140"/>
        <v>100</v>
      </c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6"/>
      <c r="AT174" s="21">
        <f t="shared" si="137"/>
        <v>100</v>
      </c>
      <c r="AU174" s="143"/>
      <c r="AV174" s="17"/>
      <c r="AW174" s="49"/>
      <c r="AX174" s="14"/>
    </row>
    <row r="175" spans="1:50" s="16" customFormat="1" ht="16.5" customHeight="1" x14ac:dyDescent="0.2">
      <c r="A175" s="50">
        <v>8</v>
      </c>
      <c r="B175" s="71">
        <v>18101045</v>
      </c>
      <c r="C175" s="69" t="s">
        <v>208</v>
      </c>
      <c r="D175" s="1">
        <v>3</v>
      </c>
      <c r="E175" s="21">
        <f t="shared" si="125"/>
        <v>100</v>
      </c>
      <c r="F175" s="1">
        <v>9</v>
      </c>
      <c r="G175" s="21">
        <f t="shared" si="126"/>
        <v>100</v>
      </c>
      <c r="H175" s="1">
        <v>9</v>
      </c>
      <c r="I175" s="21">
        <f t="shared" si="127"/>
        <v>100</v>
      </c>
      <c r="J175" s="1">
        <v>8</v>
      </c>
      <c r="K175" s="21">
        <f t="shared" si="128"/>
        <v>100</v>
      </c>
      <c r="L175" s="1">
        <v>7</v>
      </c>
      <c r="M175" s="21">
        <f t="shared" si="129"/>
        <v>100</v>
      </c>
      <c r="N175" s="1">
        <v>8</v>
      </c>
      <c r="O175" s="21">
        <f t="shared" si="130"/>
        <v>100</v>
      </c>
      <c r="P175" s="1">
        <v>2</v>
      </c>
      <c r="Q175" s="21">
        <f t="shared" si="131"/>
        <v>100</v>
      </c>
      <c r="R175" s="1">
        <v>2</v>
      </c>
      <c r="S175" s="21">
        <f t="shared" si="132"/>
        <v>100</v>
      </c>
      <c r="T175" s="1">
        <v>4</v>
      </c>
      <c r="U175" s="1">
        <f t="shared" si="133"/>
        <v>80</v>
      </c>
      <c r="V175" s="1">
        <v>7</v>
      </c>
      <c r="W175" s="21">
        <f t="shared" si="138"/>
        <v>100</v>
      </c>
      <c r="X175" s="21">
        <v>2</v>
      </c>
      <c r="Y175" s="21">
        <f>X175/(8-3)*100</f>
        <v>40</v>
      </c>
      <c r="Z175" s="1">
        <v>6</v>
      </c>
      <c r="AA175" s="21">
        <f t="shared" si="134"/>
        <v>75</v>
      </c>
      <c r="AB175" s="21">
        <v>9</v>
      </c>
      <c r="AC175" s="21">
        <f t="shared" si="135"/>
        <v>100</v>
      </c>
      <c r="AD175" s="21">
        <v>2</v>
      </c>
      <c r="AE175" s="21">
        <f t="shared" si="136"/>
        <v>22.222222222222221</v>
      </c>
      <c r="AF175" s="21">
        <v>0</v>
      </c>
      <c r="AG175" s="21">
        <f t="shared" si="140"/>
        <v>0</v>
      </c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6"/>
      <c r="AT175" s="21">
        <f t="shared" si="137"/>
        <v>81.148148148148138</v>
      </c>
      <c r="AU175" s="143"/>
      <c r="AV175" s="17"/>
      <c r="AW175" s="49"/>
      <c r="AX175" s="14"/>
    </row>
    <row r="176" spans="1:50" s="16" customFormat="1" ht="16.5" customHeight="1" x14ac:dyDescent="0.2">
      <c r="A176" s="50">
        <v>9</v>
      </c>
      <c r="B176" s="71">
        <v>18101007</v>
      </c>
      <c r="C176" s="20" t="s">
        <v>209</v>
      </c>
      <c r="D176" s="1">
        <v>3</v>
      </c>
      <c r="E176" s="21">
        <f t="shared" si="125"/>
        <v>100</v>
      </c>
      <c r="F176" s="1">
        <v>9</v>
      </c>
      <c r="G176" s="21">
        <f t="shared" si="126"/>
        <v>100</v>
      </c>
      <c r="H176" s="1">
        <v>9</v>
      </c>
      <c r="I176" s="21">
        <f t="shared" si="127"/>
        <v>100</v>
      </c>
      <c r="J176" s="1">
        <v>8</v>
      </c>
      <c r="K176" s="21">
        <f t="shared" si="128"/>
        <v>100</v>
      </c>
      <c r="L176" s="1">
        <v>7</v>
      </c>
      <c r="M176" s="21">
        <f t="shared" si="129"/>
        <v>100</v>
      </c>
      <c r="N176" s="1">
        <v>8</v>
      </c>
      <c r="O176" s="21">
        <f t="shared" si="130"/>
        <v>100</v>
      </c>
      <c r="P176" s="1">
        <v>2</v>
      </c>
      <c r="Q176" s="21">
        <f t="shared" si="131"/>
        <v>100</v>
      </c>
      <c r="R176" s="1">
        <v>2</v>
      </c>
      <c r="S176" s="21">
        <f t="shared" si="132"/>
        <v>100</v>
      </c>
      <c r="T176" s="1">
        <v>4</v>
      </c>
      <c r="U176" s="1">
        <f t="shared" si="133"/>
        <v>80</v>
      </c>
      <c r="V176" s="1">
        <v>7</v>
      </c>
      <c r="W176" s="21">
        <f t="shared" si="138"/>
        <v>100</v>
      </c>
      <c r="X176" s="21">
        <v>8</v>
      </c>
      <c r="Y176" s="21">
        <f t="shared" si="139"/>
        <v>100</v>
      </c>
      <c r="Z176" s="1">
        <v>8</v>
      </c>
      <c r="AA176" s="21">
        <f t="shared" si="134"/>
        <v>100</v>
      </c>
      <c r="AB176" s="21">
        <v>9</v>
      </c>
      <c r="AC176" s="21">
        <f t="shared" si="135"/>
        <v>100</v>
      </c>
      <c r="AD176" s="21">
        <v>7</v>
      </c>
      <c r="AE176" s="21">
        <f t="shared" si="136"/>
        <v>77.777777777777786</v>
      </c>
      <c r="AF176" s="21">
        <v>2</v>
      </c>
      <c r="AG176" s="21">
        <f t="shared" si="140"/>
        <v>100</v>
      </c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6"/>
      <c r="AT176" s="21">
        <f t="shared" si="137"/>
        <v>97.18518518518519</v>
      </c>
      <c r="AU176" s="143"/>
      <c r="AV176" s="17"/>
      <c r="AW176" s="49"/>
      <c r="AX176" s="14"/>
    </row>
    <row r="177" spans="1:50" s="16" customFormat="1" ht="16.5" customHeight="1" x14ac:dyDescent="0.2">
      <c r="A177" s="50">
        <v>10</v>
      </c>
      <c r="B177" s="36">
        <v>18101201</v>
      </c>
      <c r="C177" s="19" t="s">
        <v>210</v>
      </c>
      <c r="D177" s="1">
        <v>3</v>
      </c>
      <c r="E177" s="21">
        <f t="shared" si="125"/>
        <v>100</v>
      </c>
      <c r="F177" s="1">
        <v>9</v>
      </c>
      <c r="G177" s="21">
        <f t="shared" si="126"/>
        <v>100</v>
      </c>
      <c r="H177" s="1">
        <v>9</v>
      </c>
      <c r="I177" s="21">
        <f t="shared" si="127"/>
        <v>100</v>
      </c>
      <c r="J177" s="1">
        <v>8</v>
      </c>
      <c r="K177" s="21">
        <f t="shared" si="128"/>
        <v>100</v>
      </c>
      <c r="L177" s="1">
        <v>7</v>
      </c>
      <c r="M177" s="21">
        <f t="shared" si="129"/>
        <v>100</v>
      </c>
      <c r="N177" s="1">
        <v>8</v>
      </c>
      <c r="O177" s="21">
        <f t="shared" si="130"/>
        <v>100</v>
      </c>
      <c r="P177" s="1">
        <v>2</v>
      </c>
      <c r="Q177" s="21">
        <f t="shared" si="131"/>
        <v>100</v>
      </c>
      <c r="R177" s="1">
        <v>2</v>
      </c>
      <c r="S177" s="21">
        <f t="shared" si="132"/>
        <v>100</v>
      </c>
      <c r="T177" s="1">
        <v>5</v>
      </c>
      <c r="U177" s="1">
        <f t="shared" si="133"/>
        <v>100</v>
      </c>
      <c r="V177" s="1">
        <v>7</v>
      </c>
      <c r="W177" s="21">
        <f t="shared" si="138"/>
        <v>100</v>
      </c>
      <c r="X177" s="21">
        <v>8</v>
      </c>
      <c r="Y177" s="21">
        <f t="shared" si="139"/>
        <v>100</v>
      </c>
      <c r="Z177" s="1">
        <v>8</v>
      </c>
      <c r="AA177" s="21">
        <f t="shared" si="134"/>
        <v>100</v>
      </c>
      <c r="AB177" s="21">
        <v>9</v>
      </c>
      <c r="AC177" s="21">
        <f t="shared" si="135"/>
        <v>100</v>
      </c>
      <c r="AD177" s="21">
        <v>9</v>
      </c>
      <c r="AE177" s="21">
        <f t="shared" si="136"/>
        <v>100</v>
      </c>
      <c r="AF177" s="21">
        <v>2</v>
      </c>
      <c r="AG177" s="21">
        <f t="shared" si="140"/>
        <v>100</v>
      </c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6"/>
      <c r="AT177" s="21">
        <f t="shared" si="137"/>
        <v>100</v>
      </c>
      <c r="AU177" s="143"/>
      <c r="AV177" s="17"/>
      <c r="AW177" s="49"/>
      <c r="AX177" s="14"/>
    </row>
    <row r="178" spans="1:50" s="16" customFormat="1" ht="16.5" customHeight="1" x14ac:dyDescent="0.2">
      <c r="A178" s="50">
        <v>11</v>
      </c>
      <c r="B178" s="36">
        <v>18101209</v>
      </c>
      <c r="C178" s="19" t="s">
        <v>211</v>
      </c>
      <c r="D178" s="1">
        <v>3</v>
      </c>
      <c r="E178" s="21">
        <f t="shared" si="125"/>
        <v>100</v>
      </c>
      <c r="F178" s="1">
        <v>9</v>
      </c>
      <c r="G178" s="21">
        <f t="shared" si="126"/>
        <v>100</v>
      </c>
      <c r="H178" s="1">
        <v>9</v>
      </c>
      <c r="I178" s="21">
        <f t="shared" si="127"/>
        <v>100</v>
      </c>
      <c r="J178" s="1">
        <v>8</v>
      </c>
      <c r="K178" s="21">
        <f t="shared" si="128"/>
        <v>100</v>
      </c>
      <c r="L178" s="1">
        <v>7</v>
      </c>
      <c r="M178" s="21">
        <f t="shared" si="129"/>
        <v>100</v>
      </c>
      <c r="N178" s="1">
        <v>8</v>
      </c>
      <c r="O178" s="21">
        <f t="shared" si="130"/>
        <v>100</v>
      </c>
      <c r="P178" s="1">
        <v>2</v>
      </c>
      <c r="Q178" s="21">
        <f t="shared" si="131"/>
        <v>100</v>
      </c>
      <c r="R178" s="1">
        <v>2</v>
      </c>
      <c r="S178" s="21">
        <f t="shared" si="132"/>
        <v>100</v>
      </c>
      <c r="T178" s="1">
        <v>5</v>
      </c>
      <c r="U178" s="1">
        <f t="shared" si="133"/>
        <v>100</v>
      </c>
      <c r="V178" s="1">
        <v>7</v>
      </c>
      <c r="W178" s="21">
        <f t="shared" si="138"/>
        <v>100</v>
      </c>
      <c r="X178" s="21">
        <v>8</v>
      </c>
      <c r="Y178" s="21">
        <f t="shared" si="139"/>
        <v>100</v>
      </c>
      <c r="Z178" s="1">
        <v>8</v>
      </c>
      <c r="AA178" s="21">
        <f t="shared" si="134"/>
        <v>100</v>
      </c>
      <c r="AB178" s="21">
        <v>9</v>
      </c>
      <c r="AC178" s="21">
        <f t="shared" si="135"/>
        <v>100</v>
      </c>
      <c r="AD178" s="21">
        <v>9</v>
      </c>
      <c r="AE178" s="21">
        <f t="shared" si="136"/>
        <v>100</v>
      </c>
      <c r="AF178" s="21">
        <v>2</v>
      </c>
      <c r="AG178" s="21">
        <f t="shared" si="140"/>
        <v>100</v>
      </c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6"/>
      <c r="AT178" s="21">
        <f t="shared" si="137"/>
        <v>100</v>
      </c>
      <c r="AU178" s="143"/>
      <c r="AV178" s="17"/>
      <c r="AW178" s="49"/>
      <c r="AX178" s="14"/>
    </row>
    <row r="179" spans="1:50" s="16" customFormat="1" ht="16.5" customHeight="1" x14ac:dyDescent="0.2">
      <c r="A179" s="50">
        <v>12</v>
      </c>
      <c r="B179" s="71">
        <v>18101176</v>
      </c>
      <c r="C179" s="69" t="s">
        <v>212</v>
      </c>
      <c r="D179" s="1">
        <v>3</v>
      </c>
      <c r="E179" s="21">
        <f t="shared" si="125"/>
        <v>100</v>
      </c>
      <c r="F179" s="1">
        <v>8</v>
      </c>
      <c r="G179" s="21">
        <f t="shared" si="126"/>
        <v>88.888888888888886</v>
      </c>
      <c r="H179" s="1">
        <v>9</v>
      </c>
      <c r="I179" s="21">
        <f t="shared" si="127"/>
        <v>100</v>
      </c>
      <c r="J179" s="1">
        <v>8</v>
      </c>
      <c r="K179" s="21">
        <f t="shared" si="128"/>
        <v>100</v>
      </c>
      <c r="L179" s="1">
        <v>7</v>
      </c>
      <c r="M179" s="21">
        <f t="shared" si="129"/>
        <v>100</v>
      </c>
      <c r="N179" s="1">
        <v>8</v>
      </c>
      <c r="O179" s="21">
        <f t="shared" si="130"/>
        <v>100</v>
      </c>
      <c r="P179" s="1">
        <v>2</v>
      </c>
      <c r="Q179" s="21">
        <f t="shared" si="131"/>
        <v>100</v>
      </c>
      <c r="R179" s="1">
        <v>2</v>
      </c>
      <c r="S179" s="21">
        <f t="shared" si="132"/>
        <v>100</v>
      </c>
      <c r="T179" s="1">
        <v>4</v>
      </c>
      <c r="U179" s="1">
        <f t="shared" si="133"/>
        <v>80</v>
      </c>
      <c r="V179" s="1">
        <v>7</v>
      </c>
      <c r="W179" s="21">
        <f t="shared" si="138"/>
        <v>100</v>
      </c>
      <c r="X179" s="21">
        <v>8</v>
      </c>
      <c r="Y179" s="21">
        <f t="shared" si="139"/>
        <v>100</v>
      </c>
      <c r="Z179" s="1">
        <v>8</v>
      </c>
      <c r="AA179" s="21">
        <f t="shared" si="134"/>
        <v>100</v>
      </c>
      <c r="AB179" s="21">
        <v>9</v>
      </c>
      <c r="AC179" s="21">
        <f t="shared" si="135"/>
        <v>100</v>
      </c>
      <c r="AD179" s="21">
        <v>8</v>
      </c>
      <c r="AE179" s="21">
        <f t="shared" si="136"/>
        <v>88.888888888888886</v>
      </c>
      <c r="AF179" s="21">
        <v>2</v>
      </c>
      <c r="AG179" s="21">
        <f t="shared" si="140"/>
        <v>100</v>
      </c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6"/>
      <c r="AT179" s="21">
        <f t="shared" si="137"/>
        <v>97.18518518518519</v>
      </c>
      <c r="AU179" s="143"/>
      <c r="AV179" s="17"/>
      <c r="AW179" s="49"/>
      <c r="AX179" s="14"/>
    </row>
    <row r="180" spans="1:50" s="16" customFormat="1" ht="16.5" customHeight="1" x14ac:dyDescent="0.2">
      <c r="A180" s="50">
        <v>13</v>
      </c>
      <c r="B180" s="71">
        <v>18101110</v>
      </c>
      <c r="C180" s="69" t="s">
        <v>213</v>
      </c>
      <c r="D180" s="1">
        <v>3</v>
      </c>
      <c r="E180" s="21">
        <f t="shared" si="125"/>
        <v>100</v>
      </c>
      <c r="F180" s="1">
        <v>9</v>
      </c>
      <c r="G180" s="21">
        <f t="shared" si="126"/>
        <v>100</v>
      </c>
      <c r="H180" s="1">
        <v>9</v>
      </c>
      <c r="I180" s="21">
        <f t="shared" si="127"/>
        <v>100</v>
      </c>
      <c r="J180" s="1">
        <v>8</v>
      </c>
      <c r="K180" s="21">
        <f t="shared" si="128"/>
        <v>100</v>
      </c>
      <c r="L180" s="1">
        <v>7</v>
      </c>
      <c r="M180" s="21">
        <f t="shared" si="129"/>
        <v>100</v>
      </c>
      <c r="N180" s="1">
        <v>8</v>
      </c>
      <c r="O180" s="21">
        <f t="shared" si="130"/>
        <v>100</v>
      </c>
      <c r="P180" s="1">
        <v>2</v>
      </c>
      <c r="Q180" s="21">
        <f t="shared" si="131"/>
        <v>100</v>
      </c>
      <c r="R180" s="1">
        <v>2</v>
      </c>
      <c r="S180" s="21">
        <f t="shared" si="132"/>
        <v>100</v>
      </c>
      <c r="T180" s="1">
        <v>5</v>
      </c>
      <c r="U180" s="1">
        <f t="shared" si="133"/>
        <v>100</v>
      </c>
      <c r="V180" s="1">
        <v>7</v>
      </c>
      <c r="W180" s="21">
        <f t="shared" si="138"/>
        <v>100</v>
      </c>
      <c r="X180" s="21">
        <v>8</v>
      </c>
      <c r="Y180" s="21">
        <f t="shared" si="139"/>
        <v>100</v>
      </c>
      <c r="Z180" s="1">
        <v>8</v>
      </c>
      <c r="AA180" s="21">
        <f t="shared" si="134"/>
        <v>100</v>
      </c>
      <c r="AB180" s="21">
        <v>9</v>
      </c>
      <c r="AC180" s="21">
        <f t="shared" si="135"/>
        <v>100</v>
      </c>
      <c r="AD180" s="21">
        <v>9</v>
      </c>
      <c r="AE180" s="21">
        <f t="shared" si="136"/>
        <v>100</v>
      </c>
      <c r="AF180" s="21">
        <v>2</v>
      </c>
      <c r="AG180" s="21">
        <f t="shared" si="140"/>
        <v>100</v>
      </c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6"/>
      <c r="AT180" s="21">
        <f t="shared" si="137"/>
        <v>100</v>
      </c>
      <c r="AU180" s="143"/>
      <c r="AV180" s="17"/>
      <c r="AW180" s="49"/>
      <c r="AX180" s="14"/>
    </row>
    <row r="181" spans="1:50" s="16" customFormat="1" ht="16.5" customHeight="1" x14ac:dyDescent="0.2">
      <c r="A181" s="50">
        <v>14</v>
      </c>
      <c r="B181" s="71">
        <v>18102016</v>
      </c>
      <c r="C181" s="69" t="s">
        <v>214</v>
      </c>
      <c r="D181" s="1">
        <v>3</v>
      </c>
      <c r="E181" s="21">
        <f t="shared" si="125"/>
        <v>100</v>
      </c>
      <c r="F181" s="1">
        <v>9</v>
      </c>
      <c r="G181" s="21">
        <f t="shared" si="126"/>
        <v>100</v>
      </c>
      <c r="H181" s="1">
        <v>9</v>
      </c>
      <c r="I181" s="21">
        <f t="shared" si="127"/>
        <v>100</v>
      </c>
      <c r="J181" s="1">
        <v>8</v>
      </c>
      <c r="K181" s="21">
        <f t="shared" si="128"/>
        <v>100</v>
      </c>
      <c r="L181" s="1">
        <v>7</v>
      </c>
      <c r="M181" s="21">
        <f t="shared" si="129"/>
        <v>100</v>
      </c>
      <c r="N181" s="1">
        <v>8</v>
      </c>
      <c r="O181" s="21">
        <f t="shared" si="130"/>
        <v>100</v>
      </c>
      <c r="P181" s="1">
        <v>2</v>
      </c>
      <c r="Q181" s="21">
        <f t="shared" si="131"/>
        <v>100</v>
      </c>
      <c r="R181" s="1">
        <v>2</v>
      </c>
      <c r="S181" s="21">
        <f t="shared" si="132"/>
        <v>100</v>
      </c>
      <c r="T181" s="1">
        <v>5</v>
      </c>
      <c r="U181" s="1">
        <f t="shared" si="133"/>
        <v>100</v>
      </c>
      <c r="V181" s="1">
        <v>7</v>
      </c>
      <c r="W181" s="21">
        <f t="shared" si="138"/>
        <v>100</v>
      </c>
      <c r="X181" s="21">
        <v>8</v>
      </c>
      <c r="Y181" s="21">
        <f t="shared" si="139"/>
        <v>100</v>
      </c>
      <c r="Z181" s="1">
        <v>8</v>
      </c>
      <c r="AA181" s="21">
        <f t="shared" si="134"/>
        <v>100</v>
      </c>
      <c r="AB181" s="21">
        <v>9</v>
      </c>
      <c r="AC181" s="21">
        <f t="shared" si="135"/>
        <v>100</v>
      </c>
      <c r="AD181" s="21">
        <v>9</v>
      </c>
      <c r="AE181" s="21">
        <f t="shared" si="136"/>
        <v>100</v>
      </c>
      <c r="AF181" s="21">
        <v>2</v>
      </c>
      <c r="AG181" s="21">
        <f t="shared" si="140"/>
        <v>100</v>
      </c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6"/>
      <c r="AT181" s="21">
        <f t="shared" si="137"/>
        <v>100</v>
      </c>
      <c r="AU181" s="143"/>
      <c r="AV181" s="17"/>
      <c r="AW181" s="49"/>
      <c r="AX181" s="14"/>
    </row>
    <row r="182" spans="1:50" s="16" customFormat="1" ht="16.5" customHeight="1" x14ac:dyDescent="0.2">
      <c r="A182" s="50">
        <v>15</v>
      </c>
      <c r="B182" s="71">
        <v>18101138</v>
      </c>
      <c r="C182" s="69" t="s">
        <v>215</v>
      </c>
      <c r="D182" s="1">
        <v>3</v>
      </c>
      <c r="E182" s="21">
        <f t="shared" si="125"/>
        <v>100</v>
      </c>
      <c r="F182" s="1">
        <v>9</v>
      </c>
      <c r="G182" s="21">
        <f t="shared" si="126"/>
        <v>100</v>
      </c>
      <c r="H182" s="1">
        <v>9</v>
      </c>
      <c r="I182" s="21">
        <f t="shared" si="127"/>
        <v>100</v>
      </c>
      <c r="J182" s="1">
        <v>7</v>
      </c>
      <c r="K182" s="21">
        <f t="shared" si="128"/>
        <v>87.5</v>
      </c>
      <c r="L182" s="1">
        <v>7</v>
      </c>
      <c r="M182" s="21">
        <f t="shared" si="129"/>
        <v>100</v>
      </c>
      <c r="N182" s="1">
        <v>8</v>
      </c>
      <c r="O182" s="21">
        <f t="shared" si="130"/>
        <v>100</v>
      </c>
      <c r="P182" s="1">
        <v>2</v>
      </c>
      <c r="Q182" s="21">
        <f t="shared" si="131"/>
        <v>100</v>
      </c>
      <c r="R182" s="1">
        <v>2</v>
      </c>
      <c r="S182" s="21">
        <f t="shared" si="132"/>
        <v>100</v>
      </c>
      <c r="T182" s="1">
        <v>5</v>
      </c>
      <c r="U182" s="1">
        <f t="shared" si="133"/>
        <v>100</v>
      </c>
      <c r="V182" s="1">
        <v>7</v>
      </c>
      <c r="W182" s="21">
        <f t="shared" si="138"/>
        <v>100</v>
      </c>
      <c r="X182" s="21">
        <v>6</v>
      </c>
      <c r="Y182" s="21">
        <f t="shared" si="139"/>
        <v>75</v>
      </c>
      <c r="Z182" s="1">
        <v>6</v>
      </c>
      <c r="AA182" s="21">
        <f t="shared" si="134"/>
        <v>75</v>
      </c>
      <c r="AB182" s="21">
        <v>7</v>
      </c>
      <c r="AC182" s="21">
        <f t="shared" si="135"/>
        <v>77.777777777777786</v>
      </c>
      <c r="AD182" s="21">
        <v>9</v>
      </c>
      <c r="AE182" s="21">
        <f t="shared" si="136"/>
        <v>100</v>
      </c>
      <c r="AF182" s="21">
        <v>2</v>
      </c>
      <c r="AG182" s="21">
        <f t="shared" si="140"/>
        <v>100</v>
      </c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6"/>
      <c r="AT182" s="21">
        <f t="shared" si="137"/>
        <v>94.351851851851862</v>
      </c>
      <c r="AU182" s="143"/>
      <c r="AV182" s="17"/>
      <c r="AW182" s="49"/>
      <c r="AX182" s="14"/>
    </row>
    <row r="183" spans="1:50" s="16" customFormat="1" ht="16.5" customHeight="1" x14ac:dyDescent="0.2">
      <c r="A183" s="50">
        <v>16</v>
      </c>
      <c r="B183" s="71">
        <v>18102001</v>
      </c>
      <c r="C183" s="69" t="s">
        <v>216</v>
      </c>
      <c r="D183" s="1">
        <v>3</v>
      </c>
      <c r="E183" s="21">
        <f t="shared" si="125"/>
        <v>100</v>
      </c>
      <c r="F183" s="1">
        <v>9</v>
      </c>
      <c r="G183" s="21">
        <f t="shared" si="126"/>
        <v>100</v>
      </c>
      <c r="H183" s="1">
        <v>9</v>
      </c>
      <c r="I183" s="21">
        <f t="shared" si="127"/>
        <v>100</v>
      </c>
      <c r="J183" s="1">
        <v>8</v>
      </c>
      <c r="K183" s="21">
        <f t="shared" si="128"/>
        <v>100</v>
      </c>
      <c r="L183" s="1">
        <v>7</v>
      </c>
      <c r="M183" s="21">
        <f t="shared" si="129"/>
        <v>100</v>
      </c>
      <c r="N183" s="1">
        <v>8</v>
      </c>
      <c r="O183" s="21">
        <f t="shared" si="130"/>
        <v>100</v>
      </c>
      <c r="P183" s="1">
        <v>2</v>
      </c>
      <c r="Q183" s="21">
        <f t="shared" si="131"/>
        <v>100</v>
      </c>
      <c r="R183" s="1">
        <v>2</v>
      </c>
      <c r="S183" s="21">
        <f t="shared" si="132"/>
        <v>100</v>
      </c>
      <c r="T183" s="1">
        <v>5</v>
      </c>
      <c r="U183" s="1">
        <f t="shared" si="133"/>
        <v>100</v>
      </c>
      <c r="V183" s="1">
        <v>7</v>
      </c>
      <c r="W183" s="21">
        <f t="shared" si="138"/>
        <v>100</v>
      </c>
      <c r="X183" s="21">
        <v>7</v>
      </c>
      <c r="Y183" s="21">
        <f t="shared" si="139"/>
        <v>87.5</v>
      </c>
      <c r="Z183" s="1">
        <v>8</v>
      </c>
      <c r="AA183" s="21">
        <f t="shared" si="134"/>
        <v>100</v>
      </c>
      <c r="AB183" s="21">
        <v>9</v>
      </c>
      <c r="AC183" s="21">
        <f t="shared" si="135"/>
        <v>100</v>
      </c>
      <c r="AD183" s="21">
        <v>9</v>
      </c>
      <c r="AE183" s="21">
        <f t="shared" si="136"/>
        <v>100</v>
      </c>
      <c r="AF183" s="21">
        <v>2</v>
      </c>
      <c r="AG183" s="21">
        <f t="shared" si="140"/>
        <v>100</v>
      </c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6"/>
      <c r="AT183" s="21">
        <f t="shared" si="137"/>
        <v>99.166666666666671</v>
      </c>
      <c r="AU183" s="143"/>
      <c r="AV183" s="17"/>
      <c r="AW183" s="49"/>
      <c r="AX183" s="14"/>
    </row>
    <row r="184" spans="1:50" s="16" customFormat="1" ht="16.5" customHeight="1" x14ac:dyDescent="0.2">
      <c r="A184" s="50">
        <v>17</v>
      </c>
      <c r="B184" s="36">
        <v>18102069</v>
      </c>
      <c r="C184" s="19" t="s">
        <v>217</v>
      </c>
      <c r="D184" s="1">
        <v>3</v>
      </c>
      <c r="E184" s="21">
        <f t="shared" si="125"/>
        <v>100</v>
      </c>
      <c r="F184" s="1">
        <v>9</v>
      </c>
      <c r="G184" s="21">
        <f t="shared" si="126"/>
        <v>100</v>
      </c>
      <c r="H184" s="1">
        <v>9</v>
      </c>
      <c r="I184" s="21">
        <f t="shared" si="127"/>
        <v>100</v>
      </c>
      <c r="J184" s="1">
        <v>8</v>
      </c>
      <c r="K184" s="21">
        <f t="shared" si="128"/>
        <v>100</v>
      </c>
      <c r="L184" s="1">
        <v>7</v>
      </c>
      <c r="M184" s="21">
        <f t="shared" si="129"/>
        <v>100</v>
      </c>
      <c r="N184" s="1">
        <v>8</v>
      </c>
      <c r="O184" s="21">
        <f t="shared" si="130"/>
        <v>100</v>
      </c>
      <c r="P184" s="1">
        <v>2</v>
      </c>
      <c r="Q184" s="21">
        <f t="shared" si="131"/>
        <v>100</v>
      </c>
      <c r="R184" s="1">
        <v>2</v>
      </c>
      <c r="S184" s="21">
        <f t="shared" si="132"/>
        <v>100</v>
      </c>
      <c r="T184" s="1">
        <v>5</v>
      </c>
      <c r="U184" s="1">
        <f t="shared" si="133"/>
        <v>100</v>
      </c>
      <c r="V184" s="1">
        <v>7</v>
      </c>
      <c r="W184" s="21">
        <f t="shared" si="138"/>
        <v>100</v>
      </c>
      <c r="X184" s="21">
        <v>8</v>
      </c>
      <c r="Y184" s="21">
        <f t="shared" si="139"/>
        <v>100</v>
      </c>
      <c r="Z184" s="1">
        <v>8</v>
      </c>
      <c r="AA184" s="21">
        <f t="shared" si="134"/>
        <v>100</v>
      </c>
      <c r="AB184" s="21">
        <v>9</v>
      </c>
      <c r="AC184" s="21">
        <f t="shared" si="135"/>
        <v>100</v>
      </c>
      <c r="AD184" s="21">
        <v>9</v>
      </c>
      <c r="AE184" s="21">
        <f t="shared" si="136"/>
        <v>100</v>
      </c>
      <c r="AF184" s="21">
        <v>2</v>
      </c>
      <c r="AG184" s="21">
        <f t="shared" si="140"/>
        <v>100</v>
      </c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6"/>
      <c r="AT184" s="21">
        <f t="shared" si="137"/>
        <v>100</v>
      </c>
      <c r="AU184" s="143"/>
      <c r="AV184" s="17"/>
      <c r="AW184" s="49"/>
      <c r="AX184" s="14"/>
    </row>
    <row r="185" spans="1:50" s="16" customFormat="1" ht="16.5" customHeight="1" x14ac:dyDescent="0.2">
      <c r="A185" s="50">
        <v>18</v>
      </c>
      <c r="B185" s="36">
        <v>18103075</v>
      </c>
      <c r="C185" s="19" t="s">
        <v>218</v>
      </c>
      <c r="D185" s="1">
        <v>3</v>
      </c>
      <c r="E185" s="21">
        <f t="shared" si="125"/>
        <v>100</v>
      </c>
      <c r="F185" s="1">
        <v>9</v>
      </c>
      <c r="G185" s="21">
        <f t="shared" si="126"/>
        <v>100</v>
      </c>
      <c r="H185" s="1">
        <v>9</v>
      </c>
      <c r="I185" s="21">
        <f t="shared" si="127"/>
        <v>100</v>
      </c>
      <c r="J185" s="1">
        <v>8</v>
      </c>
      <c r="K185" s="21">
        <f t="shared" si="128"/>
        <v>100</v>
      </c>
      <c r="L185" s="1">
        <v>7</v>
      </c>
      <c r="M185" s="21">
        <f t="shared" si="129"/>
        <v>100</v>
      </c>
      <c r="N185" s="1">
        <v>8</v>
      </c>
      <c r="O185" s="21">
        <f t="shared" si="130"/>
        <v>100</v>
      </c>
      <c r="P185" s="1">
        <v>2</v>
      </c>
      <c r="Q185" s="21">
        <f t="shared" si="131"/>
        <v>100</v>
      </c>
      <c r="R185" s="1">
        <v>2</v>
      </c>
      <c r="S185" s="21">
        <f t="shared" si="132"/>
        <v>100</v>
      </c>
      <c r="T185" s="1">
        <v>5</v>
      </c>
      <c r="U185" s="1">
        <f t="shared" si="133"/>
        <v>100</v>
      </c>
      <c r="V185" s="1">
        <v>7</v>
      </c>
      <c r="W185" s="21">
        <f t="shared" si="138"/>
        <v>100</v>
      </c>
      <c r="X185" s="21">
        <v>8</v>
      </c>
      <c r="Y185" s="21">
        <f t="shared" si="139"/>
        <v>100</v>
      </c>
      <c r="Z185" s="1">
        <v>8</v>
      </c>
      <c r="AA185" s="21">
        <f t="shared" si="134"/>
        <v>100</v>
      </c>
      <c r="AB185" s="21">
        <v>9</v>
      </c>
      <c r="AC185" s="21">
        <f t="shared" si="135"/>
        <v>100</v>
      </c>
      <c r="AD185" s="21">
        <v>9</v>
      </c>
      <c r="AE185" s="21">
        <f t="shared" si="136"/>
        <v>100</v>
      </c>
      <c r="AF185" s="21">
        <v>2</v>
      </c>
      <c r="AG185" s="21">
        <f t="shared" si="140"/>
        <v>100</v>
      </c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6"/>
      <c r="AT185" s="21">
        <f t="shared" si="137"/>
        <v>100</v>
      </c>
      <c r="AU185" s="143"/>
      <c r="AV185" s="17"/>
      <c r="AW185" s="49"/>
      <c r="AX185" s="14"/>
    </row>
    <row r="186" spans="1:50" s="16" customFormat="1" ht="16.5" customHeight="1" x14ac:dyDescent="0.2">
      <c r="A186" s="50">
        <v>19</v>
      </c>
      <c r="B186" s="71">
        <v>18101103</v>
      </c>
      <c r="C186" s="69" t="s">
        <v>219</v>
      </c>
      <c r="D186" s="1">
        <v>3</v>
      </c>
      <c r="E186" s="21">
        <f t="shared" si="125"/>
        <v>100</v>
      </c>
      <c r="F186" s="1">
        <v>9</v>
      </c>
      <c r="G186" s="21">
        <f t="shared" si="126"/>
        <v>100</v>
      </c>
      <c r="H186" s="1">
        <v>9</v>
      </c>
      <c r="I186" s="21">
        <f t="shared" si="127"/>
        <v>100</v>
      </c>
      <c r="J186" s="1">
        <v>8</v>
      </c>
      <c r="K186" s="21">
        <f t="shared" si="128"/>
        <v>100</v>
      </c>
      <c r="L186" s="1">
        <v>7</v>
      </c>
      <c r="M186" s="21">
        <f t="shared" si="129"/>
        <v>100</v>
      </c>
      <c r="N186" s="1">
        <v>8</v>
      </c>
      <c r="O186" s="21">
        <f t="shared" si="130"/>
        <v>100</v>
      </c>
      <c r="P186" s="1">
        <v>2</v>
      </c>
      <c r="Q186" s="21">
        <f t="shared" si="131"/>
        <v>100</v>
      </c>
      <c r="R186" s="1">
        <v>2</v>
      </c>
      <c r="S186" s="21">
        <f t="shared" si="132"/>
        <v>100</v>
      </c>
      <c r="T186" s="1">
        <v>5</v>
      </c>
      <c r="U186" s="1">
        <f t="shared" si="133"/>
        <v>100</v>
      </c>
      <c r="V186" s="1">
        <v>7</v>
      </c>
      <c r="W186" s="21">
        <f t="shared" si="138"/>
        <v>100</v>
      </c>
      <c r="X186" s="21">
        <v>7</v>
      </c>
      <c r="Y186" s="21">
        <f t="shared" si="139"/>
        <v>87.5</v>
      </c>
      <c r="Z186" s="1">
        <v>8</v>
      </c>
      <c r="AA186" s="21">
        <f t="shared" si="134"/>
        <v>100</v>
      </c>
      <c r="AB186" s="21">
        <v>8</v>
      </c>
      <c r="AC186" s="21">
        <f t="shared" si="135"/>
        <v>88.888888888888886</v>
      </c>
      <c r="AD186" s="21">
        <v>8</v>
      </c>
      <c r="AE186" s="21">
        <f t="shared" si="136"/>
        <v>88.888888888888886</v>
      </c>
      <c r="AF186" s="21">
        <v>2</v>
      </c>
      <c r="AG186" s="21">
        <f t="shared" si="140"/>
        <v>100</v>
      </c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6"/>
      <c r="AT186" s="21">
        <f t="shared" si="137"/>
        <v>97.68518518518519</v>
      </c>
      <c r="AU186" s="143"/>
      <c r="AV186" s="17"/>
      <c r="AW186" s="49"/>
      <c r="AX186" s="14"/>
    </row>
    <row r="187" spans="1:50" s="16" customFormat="1" ht="16.5" customHeight="1" x14ac:dyDescent="0.2">
      <c r="A187" s="50">
        <v>20</v>
      </c>
      <c r="B187" s="71">
        <v>18104014</v>
      </c>
      <c r="C187" s="69" t="s">
        <v>220</v>
      </c>
      <c r="D187" s="1">
        <v>3</v>
      </c>
      <c r="E187" s="21">
        <f t="shared" si="125"/>
        <v>100</v>
      </c>
      <c r="F187" s="1">
        <v>9</v>
      </c>
      <c r="G187" s="21">
        <f t="shared" si="126"/>
        <v>100</v>
      </c>
      <c r="H187" s="1">
        <v>9</v>
      </c>
      <c r="I187" s="21">
        <f t="shared" si="127"/>
        <v>100</v>
      </c>
      <c r="J187" s="1">
        <v>8</v>
      </c>
      <c r="K187" s="21">
        <f t="shared" si="128"/>
        <v>100</v>
      </c>
      <c r="L187" s="1">
        <v>7</v>
      </c>
      <c r="M187" s="21">
        <f t="shared" si="129"/>
        <v>100</v>
      </c>
      <c r="N187" s="1">
        <v>8</v>
      </c>
      <c r="O187" s="21">
        <f t="shared" si="130"/>
        <v>100</v>
      </c>
      <c r="P187" s="1">
        <v>2</v>
      </c>
      <c r="Q187" s="21">
        <f t="shared" si="131"/>
        <v>100</v>
      </c>
      <c r="R187" s="1">
        <v>2</v>
      </c>
      <c r="S187" s="21">
        <f t="shared" si="132"/>
        <v>100</v>
      </c>
      <c r="T187" s="1">
        <v>5</v>
      </c>
      <c r="U187" s="1">
        <f t="shared" si="133"/>
        <v>100</v>
      </c>
      <c r="V187" s="1">
        <v>7</v>
      </c>
      <c r="W187" s="21">
        <f t="shared" si="138"/>
        <v>100</v>
      </c>
      <c r="X187" s="21">
        <v>8</v>
      </c>
      <c r="Y187" s="21">
        <f t="shared" si="139"/>
        <v>100</v>
      </c>
      <c r="Z187" s="1">
        <v>8</v>
      </c>
      <c r="AA187" s="21">
        <f t="shared" si="134"/>
        <v>100</v>
      </c>
      <c r="AB187" s="21">
        <v>9</v>
      </c>
      <c r="AC187" s="21">
        <f t="shared" si="135"/>
        <v>100</v>
      </c>
      <c r="AD187" s="21">
        <v>9</v>
      </c>
      <c r="AE187" s="21">
        <f t="shared" si="136"/>
        <v>100</v>
      </c>
      <c r="AF187" s="21">
        <v>2</v>
      </c>
      <c r="AG187" s="21">
        <f t="shared" si="140"/>
        <v>100</v>
      </c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6"/>
      <c r="AT187" s="21">
        <f t="shared" si="137"/>
        <v>100</v>
      </c>
      <c r="AU187" s="143"/>
      <c r="AV187" s="17"/>
      <c r="AW187" s="49"/>
      <c r="AX187" s="14"/>
    </row>
    <row r="188" spans="1:50" s="16" customFormat="1" ht="16.5" customHeight="1" x14ac:dyDescent="0.2">
      <c r="A188" s="54"/>
      <c r="B188" s="74"/>
      <c r="C188" s="41"/>
      <c r="D188" s="15"/>
      <c r="E188" s="25"/>
      <c r="F188" s="15"/>
      <c r="G188" s="25"/>
      <c r="H188" s="15"/>
      <c r="I188" s="25"/>
      <c r="J188" s="15"/>
      <c r="K188" s="25"/>
      <c r="L188" s="15"/>
      <c r="M188" s="25"/>
      <c r="N188" s="15"/>
      <c r="O188" s="25"/>
      <c r="P188" s="15"/>
      <c r="Q188" s="25"/>
      <c r="T188" s="15"/>
      <c r="U188" s="15"/>
      <c r="V188" s="1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143"/>
      <c r="AV188" s="17"/>
      <c r="AW188" s="49"/>
      <c r="AX188" s="14"/>
    </row>
    <row r="189" spans="1:50" s="16" customFormat="1" ht="16.5" customHeight="1" x14ac:dyDescent="0.2">
      <c r="A189" s="54"/>
      <c r="B189" s="74"/>
      <c r="C189" s="41"/>
      <c r="D189" s="15"/>
      <c r="E189" s="25"/>
      <c r="F189" s="15"/>
      <c r="G189" s="25"/>
      <c r="H189" s="15"/>
      <c r="I189" s="25"/>
      <c r="J189" s="15"/>
      <c r="K189" s="25"/>
      <c r="L189" s="15"/>
      <c r="M189" s="25"/>
      <c r="N189" s="15"/>
      <c r="O189" s="25"/>
      <c r="P189" s="15"/>
      <c r="Q189" s="25"/>
      <c r="T189" s="15"/>
      <c r="U189" s="15"/>
      <c r="V189" s="1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143"/>
      <c r="AV189" s="17"/>
      <c r="AW189" s="49"/>
      <c r="AX189" s="14"/>
    </row>
    <row r="190" spans="1:50" s="16" customFormat="1" ht="16.5" customHeight="1" x14ac:dyDescent="0.2">
      <c r="A190" s="54"/>
      <c r="B190" s="54"/>
      <c r="C190" s="55"/>
      <c r="D190" s="76"/>
      <c r="E190" s="85"/>
      <c r="F190" s="76"/>
      <c r="G190" s="85"/>
      <c r="H190" s="76"/>
      <c r="I190" s="85"/>
      <c r="J190" s="76"/>
      <c r="K190" s="85"/>
      <c r="L190" s="76"/>
      <c r="M190" s="85"/>
      <c r="N190" s="76"/>
      <c r="O190" s="85"/>
      <c r="P190" s="76"/>
      <c r="Q190" s="85"/>
      <c r="R190" s="55"/>
      <c r="S190" s="55"/>
      <c r="T190" s="76"/>
      <c r="U190" s="76"/>
      <c r="V190" s="76"/>
      <c r="W190" s="85"/>
      <c r="X190" s="85"/>
      <c r="Y190" s="85"/>
      <c r="Z190" s="85"/>
      <c r="AA190" s="85"/>
      <c r="AB190" s="85"/>
      <c r="AC190" s="85"/>
      <c r="AD190" s="85"/>
      <c r="AE190" s="85"/>
      <c r="AF190" s="85"/>
      <c r="AG190" s="85"/>
      <c r="AH190" s="85"/>
      <c r="AI190" s="85"/>
      <c r="AJ190" s="85"/>
      <c r="AK190" s="85"/>
      <c r="AL190" s="85"/>
      <c r="AM190" s="85"/>
      <c r="AN190" s="85"/>
      <c r="AO190" s="85"/>
      <c r="AP190" s="85"/>
      <c r="AQ190" s="85"/>
      <c r="AR190" s="85"/>
      <c r="AS190" s="85"/>
      <c r="AT190" s="85"/>
      <c r="AU190" s="87"/>
      <c r="AV190" s="17"/>
      <c r="AW190" s="49"/>
      <c r="AX190" s="14"/>
    </row>
    <row r="191" spans="1:50" s="16" customFormat="1" ht="16.5" customHeight="1" x14ac:dyDescent="0.2">
      <c r="A191" s="50">
        <v>1</v>
      </c>
      <c r="B191" s="71">
        <v>18101149</v>
      </c>
      <c r="C191" s="69" t="s">
        <v>221</v>
      </c>
      <c r="D191" s="1">
        <v>3</v>
      </c>
      <c r="E191" s="21">
        <f t="shared" ref="E191:E210" si="141">D191/3*100</f>
        <v>100</v>
      </c>
      <c r="F191" s="1">
        <v>9</v>
      </c>
      <c r="G191" s="21">
        <f t="shared" ref="G191:G210" si="142">F191/9*100</f>
        <v>100</v>
      </c>
      <c r="H191" s="1">
        <v>9</v>
      </c>
      <c r="I191" s="21">
        <f t="shared" ref="I191:I210" si="143">H191/9*100</f>
        <v>100</v>
      </c>
      <c r="J191" s="1">
        <v>6</v>
      </c>
      <c r="K191" s="21">
        <f t="shared" ref="K191:K210" si="144">J191/8*100</f>
        <v>75</v>
      </c>
      <c r="L191" s="1">
        <v>7</v>
      </c>
      <c r="M191" s="21">
        <f t="shared" ref="M191:M210" si="145">L191/7*100</f>
        <v>100</v>
      </c>
      <c r="N191" s="1">
        <v>4</v>
      </c>
      <c r="O191" s="21">
        <f t="shared" ref="O191:O210" si="146">N191/9*100</f>
        <v>44.444444444444443</v>
      </c>
      <c r="P191" s="1">
        <v>2</v>
      </c>
      <c r="Q191" s="21">
        <f t="shared" ref="Q191:Q210" si="147">P191/2*100</f>
        <v>100</v>
      </c>
      <c r="R191" s="1">
        <v>2</v>
      </c>
      <c r="S191" s="21">
        <f t="shared" ref="S191:S210" si="148">R191/2*100</f>
        <v>100</v>
      </c>
      <c r="T191" s="1">
        <v>3</v>
      </c>
      <c r="U191" s="1">
        <f t="shared" ref="U191:U210" si="149">T191/5*100</f>
        <v>60</v>
      </c>
      <c r="V191" s="1">
        <v>0</v>
      </c>
      <c r="W191" s="21">
        <f t="shared" ref="W191:W210" si="150">V191/6*100</f>
        <v>0</v>
      </c>
      <c r="X191" s="21">
        <v>2</v>
      </c>
      <c r="Y191" s="21">
        <f t="shared" ref="Y191:Y210" si="151">X191/9*100</f>
        <v>22.222222222222221</v>
      </c>
      <c r="Z191" s="1">
        <v>8</v>
      </c>
      <c r="AA191" s="21">
        <f t="shared" ref="AA191:AA210" si="152">Z191/8*100</f>
        <v>100</v>
      </c>
      <c r="AB191" s="21">
        <v>7</v>
      </c>
      <c r="AC191" s="21">
        <f t="shared" ref="AC191:AC210" si="153">AB191/9*100</f>
        <v>77.777777777777786</v>
      </c>
      <c r="AD191" s="21">
        <v>7</v>
      </c>
      <c r="AE191" s="21">
        <f t="shared" ref="AE191:AE210" si="154">AD191/9*100</f>
        <v>77.777777777777786</v>
      </c>
      <c r="AF191" s="21">
        <v>2</v>
      </c>
      <c r="AG191" s="21">
        <f>AF191/3*100</f>
        <v>66.666666666666657</v>
      </c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6"/>
      <c r="AT191" s="21">
        <f t="shared" ref="AT191:AT210" si="155">AVERAGE(Q191,S191,U191,W191,Y191,AA191,AC191,AE191,AG191,AI191,AK191,AM191,AO191,AQ191,AS191,O191,M191,K191,I191,G191,E191)</f>
        <v>74.925925925925924</v>
      </c>
      <c r="AU191" s="147" t="s">
        <v>59</v>
      </c>
      <c r="AV191" s="17"/>
      <c r="AW191" s="49"/>
      <c r="AX191" s="14"/>
    </row>
    <row r="192" spans="1:50" s="16" customFormat="1" ht="16.5" customHeight="1" x14ac:dyDescent="0.2">
      <c r="A192" s="50">
        <v>2</v>
      </c>
      <c r="B192" s="71">
        <v>18101106</v>
      </c>
      <c r="C192" s="18" t="s">
        <v>222</v>
      </c>
      <c r="D192" s="1">
        <v>3</v>
      </c>
      <c r="E192" s="21">
        <f t="shared" si="141"/>
        <v>100</v>
      </c>
      <c r="F192" s="1">
        <v>9</v>
      </c>
      <c r="G192" s="21">
        <f t="shared" si="142"/>
        <v>100</v>
      </c>
      <c r="H192" s="1">
        <v>9</v>
      </c>
      <c r="I192" s="21">
        <f t="shared" si="143"/>
        <v>100</v>
      </c>
      <c r="J192" s="1">
        <v>8</v>
      </c>
      <c r="K192" s="21">
        <f t="shared" si="144"/>
        <v>100</v>
      </c>
      <c r="L192" s="1">
        <v>7</v>
      </c>
      <c r="M192" s="21">
        <f t="shared" si="145"/>
        <v>100</v>
      </c>
      <c r="N192" s="1">
        <v>9</v>
      </c>
      <c r="O192" s="21">
        <f t="shared" si="146"/>
        <v>100</v>
      </c>
      <c r="P192" s="1">
        <v>2</v>
      </c>
      <c r="Q192" s="21">
        <f t="shared" si="147"/>
        <v>100</v>
      </c>
      <c r="R192" s="1">
        <v>2</v>
      </c>
      <c r="S192" s="21">
        <f t="shared" si="148"/>
        <v>100</v>
      </c>
      <c r="T192" s="1">
        <v>5</v>
      </c>
      <c r="U192" s="1">
        <f t="shared" si="149"/>
        <v>100</v>
      </c>
      <c r="V192" s="1">
        <v>6</v>
      </c>
      <c r="W192" s="21">
        <f t="shared" si="150"/>
        <v>100</v>
      </c>
      <c r="X192" s="21">
        <v>9</v>
      </c>
      <c r="Y192" s="21">
        <f t="shared" si="151"/>
        <v>100</v>
      </c>
      <c r="Z192" s="1">
        <v>8</v>
      </c>
      <c r="AA192" s="21">
        <f t="shared" si="152"/>
        <v>100</v>
      </c>
      <c r="AB192" s="21">
        <v>8</v>
      </c>
      <c r="AC192" s="21">
        <f t="shared" si="153"/>
        <v>88.888888888888886</v>
      </c>
      <c r="AD192" s="21">
        <v>9</v>
      </c>
      <c r="AE192" s="21">
        <f t="shared" si="154"/>
        <v>100</v>
      </c>
      <c r="AF192" s="21">
        <v>3</v>
      </c>
      <c r="AG192" s="21">
        <f t="shared" ref="AG192:AG210" si="156">AF192/3*100</f>
        <v>100</v>
      </c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6"/>
      <c r="AT192" s="21">
        <f t="shared" si="155"/>
        <v>99.259259259259267</v>
      </c>
      <c r="AU192" s="143"/>
      <c r="AV192" s="17"/>
      <c r="AW192" s="49"/>
      <c r="AX192" s="14"/>
    </row>
    <row r="193" spans="1:50" s="16" customFormat="1" ht="16.5" customHeight="1" x14ac:dyDescent="0.2">
      <c r="A193" s="50">
        <v>3</v>
      </c>
      <c r="B193" s="71">
        <v>18101029</v>
      </c>
      <c r="C193" s="69" t="s">
        <v>223</v>
      </c>
      <c r="D193" s="1">
        <v>3</v>
      </c>
      <c r="E193" s="21">
        <f t="shared" si="141"/>
        <v>100</v>
      </c>
      <c r="F193" s="1">
        <v>8</v>
      </c>
      <c r="G193" s="21">
        <f t="shared" si="142"/>
        <v>88.888888888888886</v>
      </c>
      <c r="H193" s="1">
        <v>9</v>
      </c>
      <c r="I193" s="21">
        <f t="shared" si="143"/>
        <v>100</v>
      </c>
      <c r="J193" s="1">
        <v>6</v>
      </c>
      <c r="K193" s="21">
        <f t="shared" si="144"/>
        <v>75</v>
      </c>
      <c r="L193" s="1">
        <v>5</v>
      </c>
      <c r="M193" s="21">
        <f t="shared" si="145"/>
        <v>71.428571428571431</v>
      </c>
      <c r="N193" s="1">
        <v>9</v>
      </c>
      <c r="O193" s="21">
        <f t="shared" si="146"/>
        <v>100</v>
      </c>
      <c r="P193" s="1">
        <v>2</v>
      </c>
      <c r="Q193" s="21">
        <f t="shared" si="147"/>
        <v>100</v>
      </c>
      <c r="R193" s="1">
        <v>2</v>
      </c>
      <c r="S193" s="21">
        <f t="shared" si="148"/>
        <v>100</v>
      </c>
      <c r="T193" s="1">
        <v>3</v>
      </c>
      <c r="U193" s="1">
        <f t="shared" si="149"/>
        <v>60</v>
      </c>
      <c r="V193" s="1">
        <v>5</v>
      </c>
      <c r="W193" s="21">
        <f t="shared" si="150"/>
        <v>83.333333333333343</v>
      </c>
      <c r="X193" s="21">
        <v>6</v>
      </c>
      <c r="Y193" s="21">
        <f t="shared" si="151"/>
        <v>66.666666666666657</v>
      </c>
      <c r="Z193" s="1">
        <v>8</v>
      </c>
      <c r="AA193" s="21">
        <f t="shared" si="152"/>
        <v>100</v>
      </c>
      <c r="AB193" s="21">
        <v>6</v>
      </c>
      <c r="AC193" s="21">
        <f t="shared" si="153"/>
        <v>66.666666666666657</v>
      </c>
      <c r="AD193" s="21">
        <v>3</v>
      </c>
      <c r="AE193" s="21">
        <f t="shared" si="154"/>
        <v>33.333333333333329</v>
      </c>
      <c r="AF193" s="21">
        <v>2</v>
      </c>
      <c r="AG193" s="21">
        <f t="shared" si="156"/>
        <v>66.666666666666657</v>
      </c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6"/>
      <c r="AT193" s="21">
        <f t="shared" si="155"/>
        <v>80.798941798941797</v>
      </c>
      <c r="AU193" s="143"/>
      <c r="AV193" s="17"/>
      <c r="AW193" s="49"/>
      <c r="AX193" s="14"/>
    </row>
    <row r="194" spans="1:50" s="16" customFormat="1" ht="16.5" customHeight="1" x14ac:dyDescent="0.2">
      <c r="A194" s="50">
        <v>4</v>
      </c>
      <c r="B194" s="71">
        <v>18101160</v>
      </c>
      <c r="C194" s="69" t="s">
        <v>224</v>
      </c>
      <c r="D194" s="1">
        <v>3</v>
      </c>
      <c r="E194" s="21">
        <f t="shared" si="141"/>
        <v>100</v>
      </c>
      <c r="F194" s="1">
        <v>8</v>
      </c>
      <c r="G194" s="21">
        <f t="shared" si="142"/>
        <v>88.888888888888886</v>
      </c>
      <c r="H194" s="1">
        <v>8</v>
      </c>
      <c r="I194" s="21">
        <f t="shared" si="143"/>
        <v>88.888888888888886</v>
      </c>
      <c r="J194" s="1">
        <v>7</v>
      </c>
      <c r="K194" s="21">
        <f t="shared" si="144"/>
        <v>87.5</v>
      </c>
      <c r="L194" s="1">
        <v>7</v>
      </c>
      <c r="M194" s="21">
        <f t="shared" si="145"/>
        <v>100</v>
      </c>
      <c r="N194" s="1">
        <v>9</v>
      </c>
      <c r="O194" s="21">
        <f t="shared" si="146"/>
        <v>100</v>
      </c>
      <c r="P194" s="1">
        <v>2</v>
      </c>
      <c r="Q194" s="21">
        <f t="shared" si="147"/>
        <v>100</v>
      </c>
      <c r="R194" s="1">
        <v>2</v>
      </c>
      <c r="S194" s="21">
        <f t="shared" si="148"/>
        <v>100</v>
      </c>
      <c r="T194" s="1">
        <v>5</v>
      </c>
      <c r="U194" s="1">
        <f t="shared" si="149"/>
        <v>100</v>
      </c>
      <c r="V194" s="1">
        <v>6</v>
      </c>
      <c r="W194" s="21">
        <f t="shared" si="150"/>
        <v>100</v>
      </c>
      <c r="X194" s="21">
        <v>9</v>
      </c>
      <c r="Y194" s="21">
        <f t="shared" si="151"/>
        <v>100</v>
      </c>
      <c r="Z194" s="1">
        <v>8</v>
      </c>
      <c r="AA194" s="21">
        <f t="shared" si="152"/>
        <v>100</v>
      </c>
      <c r="AB194" s="21">
        <v>9</v>
      </c>
      <c r="AC194" s="21">
        <f t="shared" si="153"/>
        <v>100</v>
      </c>
      <c r="AD194" s="21">
        <v>9</v>
      </c>
      <c r="AE194" s="21">
        <f t="shared" si="154"/>
        <v>100</v>
      </c>
      <c r="AF194" s="21">
        <v>2</v>
      </c>
      <c r="AG194" s="21">
        <f t="shared" si="156"/>
        <v>66.666666666666657</v>
      </c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6"/>
      <c r="AT194" s="21">
        <f t="shared" si="155"/>
        <v>95.462962962962962</v>
      </c>
      <c r="AU194" s="143"/>
      <c r="AV194" s="17"/>
      <c r="AW194" s="49"/>
      <c r="AX194" s="14"/>
    </row>
    <row r="195" spans="1:50" s="16" customFormat="1" ht="16.5" customHeight="1" x14ac:dyDescent="0.2">
      <c r="A195" s="50">
        <v>5</v>
      </c>
      <c r="B195" s="71">
        <v>18101049</v>
      </c>
      <c r="C195" s="69" t="s">
        <v>225</v>
      </c>
      <c r="D195" s="1">
        <v>3</v>
      </c>
      <c r="E195" s="21">
        <f t="shared" si="141"/>
        <v>100</v>
      </c>
      <c r="F195" s="1">
        <v>9</v>
      </c>
      <c r="G195" s="21">
        <f t="shared" si="142"/>
        <v>100</v>
      </c>
      <c r="H195" s="1">
        <v>8</v>
      </c>
      <c r="I195" s="21">
        <f t="shared" si="143"/>
        <v>88.888888888888886</v>
      </c>
      <c r="J195" s="1">
        <v>8</v>
      </c>
      <c r="K195" s="21">
        <f t="shared" si="144"/>
        <v>100</v>
      </c>
      <c r="L195" s="1">
        <v>6</v>
      </c>
      <c r="M195" s="21">
        <f t="shared" si="145"/>
        <v>85.714285714285708</v>
      </c>
      <c r="N195" s="1">
        <v>9</v>
      </c>
      <c r="O195" s="21">
        <f t="shared" si="146"/>
        <v>100</v>
      </c>
      <c r="P195" s="1">
        <v>2</v>
      </c>
      <c r="Q195" s="21">
        <f t="shared" si="147"/>
        <v>100</v>
      </c>
      <c r="R195" s="1">
        <v>2</v>
      </c>
      <c r="S195" s="21">
        <f t="shared" si="148"/>
        <v>100</v>
      </c>
      <c r="T195" s="1">
        <v>5</v>
      </c>
      <c r="U195" s="1">
        <f t="shared" si="149"/>
        <v>100</v>
      </c>
      <c r="V195" s="1">
        <v>4</v>
      </c>
      <c r="W195" s="21">
        <f t="shared" si="150"/>
        <v>66.666666666666657</v>
      </c>
      <c r="X195" s="21">
        <v>9</v>
      </c>
      <c r="Y195" s="21">
        <f t="shared" si="151"/>
        <v>100</v>
      </c>
      <c r="Z195" s="1">
        <v>8</v>
      </c>
      <c r="AA195" s="21">
        <f t="shared" si="152"/>
        <v>100</v>
      </c>
      <c r="AB195" s="21">
        <v>8</v>
      </c>
      <c r="AC195" s="21">
        <f t="shared" si="153"/>
        <v>88.888888888888886</v>
      </c>
      <c r="AD195" s="21">
        <v>7</v>
      </c>
      <c r="AE195" s="21">
        <f t="shared" si="154"/>
        <v>77.777777777777786</v>
      </c>
      <c r="AF195" s="21">
        <v>2</v>
      </c>
      <c r="AG195" s="21">
        <f t="shared" si="156"/>
        <v>66.666666666666657</v>
      </c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6"/>
      <c r="AT195" s="21">
        <f t="shared" si="155"/>
        <v>91.640211640211646</v>
      </c>
      <c r="AU195" s="143"/>
      <c r="AV195" s="17"/>
      <c r="AW195" s="49"/>
      <c r="AX195" s="14"/>
    </row>
    <row r="196" spans="1:50" s="16" customFormat="1" ht="16.5" customHeight="1" x14ac:dyDescent="0.2">
      <c r="A196" s="50">
        <v>6</v>
      </c>
      <c r="B196" s="71">
        <v>18101037</v>
      </c>
      <c r="C196" s="69" t="s">
        <v>226</v>
      </c>
      <c r="D196" s="1">
        <v>3</v>
      </c>
      <c r="E196" s="21">
        <f t="shared" si="141"/>
        <v>100</v>
      </c>
      <c r="F196" s="1">
        <v>9</v>
      </c>
      <c r="G196" s="21">
        <f t="shared" si="142"/>
        <v>100</v>
      </c>
      <c r="H196" s="1">
        <v>9</v>
      </c>
      <c r="I196" s="21">
        <f t="shared" si="143"/>
        <v>100</v>
      </c>
      <c r="J196" s="1">
        <v>8</v>
      </c>
      <c r="K196" s="21">
        <f t="shared" si="144"/>
        <v>100</v>
      </c>
      <c r="L196" s="1">
        <v>7</v>
      </c>
      <c r="M196" s="21">
        <f t="shared" si="145"/>
        <v>100</v>
      </c>
      <c r="N196" s="1">
        <v>9</v>
      </c>
      <c r="O196" s="21">
        <f t="shared" si="146"/>
        <v>100</v>
      </c>
      <c r="P196" s="1">
        <v>2</v>
      </c>
      <c r="Q196" s="21">
        <f t="shared" si="147"/>
        <v>100</v>
      </c>
      <c r="R196" s="1">
        <v>2</v>
      </c>
      <c r="S196" s="21">
        <f t="shared" si="148"/>
        <v>100</v>
      </c>
      <c r="T196" s="1">
        <v>5</v>
      </c>
      <c r="U196" s="1">
        <f t="shared" si="149"/>
        <v>100</v>
      </c>
      <c r="V196" s="1">
        <v>6</v>
      </c>
      <c r="W196" s="21">
        <f t="shared" si="150"/>
        <v>100</v>
      </c>
      <c r="X196" s="21">
        <v>9</v>
      </c>
      <c r="Y196" s="21">
        <f t="shared" si="151"/>
        <v>100</v>
      </c>
      <c r="Z196" s="1">
        <v>8</v>
      </c>
      <c r="AA196" s="21">
        <f t="shared" si="152"/>
        <v>100</v>
      </c>
      <c r="AB196" s="21">
        <v>9</v>
      </c>
      <c r="AC196" s="21">
        <f t="shared" si="153"/>
        <v>100</v>
      </c>
      <c r="AD196" s="21">
        <v>9</v>
      </c>
      <c r="AE196" s="21">
        <f t="shared" si="154"/>
        <v>100</v>
      </c>
      <c r="AF196" s="21">
        <v>3</v>
      </c>
      <c r="AG196" s="21">
        <f t="shared" si="156"/>
        <v>100</v>
      </c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6"/>
      <c r="AT196" s="21">
        <f t="shared" si="155"/>
        <v>100</v>
      </c>
      <c r="AU196" s="143"/>
      <c r="AV196" s="17"/>
      <c r="AW196" s="49"/>
      <c r="AX196" s="14"/>
    </row>
    <row r="197" spans="1:50" s="16" customFormat="1" ht="16.5" customHeight="1" x14ac:dyDescent="0.2">
      <c r="A197" s="50">
        <v>7</v>
      </c>
      <c r="B197" s="71">
        <v>18101053</v>
      </c>
      <c r="C197" s="69" t="s">
        <v>227</v>
      </c>
      <c r="D197" s="1">
        <v>3</v>
      </c>
      <c r="E197" s="21">
        <f t="shared" si="141"/>
        <v>100</v>
      </c>
      <c r="F197" s="1">
        <v>9</v>
      </c>
      <c r="G197" s="21">
        <f t="shared" si="142"/>
        <v>100</v>
      </c>
      <c r="H197" s="1">
        <v>9</v>
      </c>
      <c r="I197" s="21">
        <f t="shared" si="143"/>
        <v>100</v>
      </c>
      <c r="J197" s="1">
        <v>5</v>
      </c>
      <c r="K197" s="21">
        <f t="shared" si="144"/>
        <v>62.5</v>
      </c>
      <c r="L197" s="1">
        <v>6</v>
      </c>
      <c r="M197" s="21">
        <f t="shared" si="145"/>
        <v>85.714285714285708</v>
      </c>
      <c r="N197" s="1">
        <v>8</v>
      </c>
      <c r="O197" s="21">
        <f t="shared" si="146"/>
        <v>88.888888888888886</v>
      </c>
      <c r="P197" s="1">
        <v>2</v>
      </c>
      <c r="Q197" s="21">
        <f t="shared" si="147"/>
        <v>100</v>
      </c>
      <c r="R197" s="1">
        <v>2</v>
      </c>
      <c r="S197" s="21">
        <f t="shared" si="148"/>
        <v>100</v>
      </c>
      <c r="T197" s="1">
        <v>5</v>
      </c>
      <c r="U197" s="1">
        <f t="shared" si="149"/>
        <v>100</v>
      </c>
      <c r="V197" s="1">
        <v>5</v>
      </c>
      <c r="W197" s="21">
        <f t="shared" si="150"/>
        <v>83.333333333333343</v>
      </c>
      <c r="X197" s="21">
        <v>8</v>
      </c>
      <c r="Y197" s="21">
        <f t="shared" si="151"/>
        <v>88.888888888888886</v>
      </c>
      <c r="Z197" s="1">
        <v>7</v>
      </c>
      <c r="AA197" s="21">
        <f t="shared" si="152"/>
        <v>87.5</v>
      </c>
      <c r="AB197" s="21">
        <v>8</v>
      </c>
      <c r="AC197" s="21">
        <f t="shared" si="153"/>
        <v>88.888888888888886</v>
      </c>
      <c r="AD197" s="21">
        <v>6</v>
      </c>
      <c r="AE197" s="21">
        <f t="shared" si="154"/>
        <v>66.666666666666657</v>
      </c>
      <c r="AF197" s="21">
        <v>3</v>
      </c>
      <c r="AG197" s="21">
        <f t="shared" si="156"/>
        <v>100</v>
      </c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6"/>
      <c r="AT197" s="21">
        <f t="shared" si="155"/>
        <v>90.158730158730151</v>
      </c>
      <c r="AU197" s="144"/>
      <c r="AV197" s="17"/>
      <c r="AW197" s="49"/>
      <c r="AX197" s="14"/>
    </row>
    <row r="198" spans="1:50" s="16" customFormat="1" ht="16.5" customHeight="1" x14ac:dyDescent="0.2">
      <c r="A198" s="50">
        <v>8</v>
      </c>
      <c r="B198" s="71">
        <v>18101190</v>
      </c>
      <c r="C198" s="69" t="s">
        <v>458</v>
      </c>
      <c r="D198" s="1">
        <v>3</v>
      </c>
      <c r="E198" s="21">
        <f t="shared" si="141"/>
        <v>100</v>
      </c>
      <c r="F198" s="1">
        <v>7</v>
      </c>
      <c r="G198" s="21">
        <f t="shared" si="142"/>
        <v>77.777777777777786</v>
      </c>
      <c r="H198" s="1">
        <v>6</v>
      </c>
      <c r="I198" s="21">
        <f t="shared" si="143"/>
        <v>66.666666666666657</v>
      </c>
      <c r="J198" s="1">
        <v>7</v>
      </c>
      <c r="K198" s="21">
        <f t="shared" si="144"/>
        <v>87.5</v>
      </c>
      <c r="L198" s="1">
        <v>7</v>
      </c>
      <c r="M198" s="21">
        <f t="shared" si="145"/>
        <v>100</v>
      </c>
      <c r="N198" s="1">
        <v>9</v>
      </c>
      <c r="O198" s="21">
        <f t="shared" si="146"/>
        <v>100</v>
      </c>
      <c r="P198" s="1">
        <v>2</v>
      </c>
      <c r="Q198" s="21">
        <f t="shared" si="147"/>
        <v>100</v>
      </c>
      <c r="R198" s="1">
        <v>2</v>
      </c>
      <c r="S198" s="21">
        <f t="shared" si="148"/>
        <v>100</v>
      </c>
      <c r="T198" s="1">
        <v>5</v>
      </c>
      <c r="U198" s="1">
        <f t="shared" si="149"/>
        <v>100</v>
      </c>
      <c r="V198" s="1">
        <v>3</v>
      </c>
      <c r="W198" s="21">
        <f t="shared" si="150"/>
        <v>50</v>
      </c>
      <c r="X198" s="21">
        <v>7</v>
      </c>
      <c r="Y198" s="21">
        <f t="shared" si="151"/>
        <v>77.777777777777786</v>
      </c>
      <c r="Z198" s="1">
        <v>5</v>
      </c>
      <c r="AA198" s="21">
        <f t="shared" si="152"/>
        <v>62.5</v>
      </c>
      <c r="AB198" s="21">
        <v>5</v>
      </c>
      <c r="AC198" s="21">
        <f t="shared" si="153"/>
        <v>55.555555555555557</v>
      </c>
      <c r="AD198" s="21">
        <v>8</v>
      </c>
      <c r="AE198" s="21">
        <f t="shared" si="154"/>
        <v>88.888888888888886</v>
      </c>
      <c r="AF198" s="21">
        <v>3</v>
      </c>
      <c r="AG198" s="21">
        <f t="shared" si="156"/>
        <v>100</v>
      </c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6"/>
      <c r="AT198" s="21">
        <f t="shared" si="155"/>
        <v>84.444444444444443</v>
      </c>
      <c r="AU198" s="143"/>
      <c r="AV198" s="17"/>
      <c r="AW198" s="49"/>
      <c r="AX198" s="14"/>
    </row>
    <row r="199" spans="1:50" s="16" customFormat="1" ht="16.5" customHeight="1" x14ac:dyDescent="0.2">
      <c r="A199" s="50">
        <v>9</v>
      </c>
      <c r="B199" s="71">
        <v>18101089</v>
      </c>
      <c r="C199" s="69" t="s">
        <v>228</v>
      </c>
      <c r="D199" s="1">
        <v>3</v>
      </c>
      <c r="E199" s="21">
        <f t="shared" si="141"/>
        <v>100</v>
      </c>
      <c r="F199" s="1">
        <v>9</v>
      </c>
      <c r="G199" s="21">
        <f t="shared" si="142"/>
        <v>100</v>
      </c>
      <c r="H199" s="1">
        <v>9</v>
      </c>
      <c r="I199" s="21">
        <f t="shared" si="143"/>
        <v>100</v>
      </c>
      <c r="J199" s="1">
        <v>8</v>
      </c>
      <c r="K199" s="21">
        <f t="shared" si="144"/>
        <v>100</v>
      </c>
      <c r="L199" s="1">
        <v>7</v>
      </c>
      <c r="M199" s="21">
        <f t="shared" si="145"/>
        <v>100</v>
      </c>
      <c r="N199" s="1">
        <v>9</v>
      </c>
      <c r="O199" s="21">
        <f t="shared" si="146"/>
        <v>100</v>
      </c>
      <c r="P199" s="1">
        <v>2</v>
      </c>
      <c r="Q199" s="21">
        <f t="shared" si="147"/>
        <v>100</v>
      </c>
      <c r="R199" s="1">
        <v>2</v>
      </c>
      <c r="S199" s="21">
        <f t="shared" si="148"/>
        <v>100</v>
      </c>
      <c r="T199" s="1">
        <v>5</v>
      </c>
      <c r="U199" s="1">
        <f t="shared" si="149"/>
        <v>100</v>
      </c>
      <c r="V199" s="1">
        <v>6</v>
      </c>
      <c r="W199" s="21">
        <f t="shared" si="150"/>
        <v>100</v>
      </c>
      <c r="X199" s="21">
        <v>9</v>
      </c>
      <c r="Y199" s="21">
        <f t="shared" si="151"/>
        <v>100</v>
      </c>
      <c r="Z199" s="1">
        <v>8</v>
      </c>
      <c r="AA199" s="21">
        <f t="shared" si="152"/>
        <v>100</v>
      </c>
      <c r="AB199" s="21">
        <v>6</v>
      </c>
      <c r="AC199" s="21">
        <f t="shared" si="153"/>
        <v>66.666666666666657</v>
      </c>
      <c r="AD199" s="21">
        <v>9</v>
      </c>
      <c r="AE199" s="21">
        <f t="shared" si="154"/>
        <v>100</v>
      </c>
      <c r="AF199" s="21">
        <v>3</v>
      </c>
      <c r="AG199" s="21">
        <f t="shared" si="156"/>
        <v>100</v>
      </c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6"/>
      <c r="AT199" s="21">
        <f t="shared" si="155"/>
        <v>97.777777777777771</v>
      </c>
      <c r="AU199" s="143"/>
      <c r="AV199" s="17"/>
      <c r="AW199" s="49"/>
      <c r="AX199" s="14"/>
    </row>
    <row r="200" spans="1:50" s="16" customFormat="1" ht="16.5" customHeight="1" x14ac:dyDescent="0.2">
      <c r="A200" s="50">
        <v>10</v>
      </c>
      <c r="B200" s="71">
        <v>18101043</v>
      </c>
      <c r="C200" s="69" t="s">
        <v>229</v>
      </c>
      <c r="D200" s="1">
        <v>3</v>
      </c>
      <c r="E200" s="21">
        <f t="shared" si="141"/>
        <v>100</v>
      </c>
      <c r="F200" s="1">
        <v>9</v>
      </c>
      <c r="G200" s="21">
        <f t="shared" si="142"/>
        <v>100</v>
      </c>
      <c r="H200" s="1">
        <v>9</v>
      </c>
      <c r="I200" s="21">
        <f t="shared" si="143"/>
        <v>100</v>
      </c>
      <c r="J200" s="1">
        <v>8</v>
      </c>
      <c r="K200" s="21">
        <f t="shared" si="144"/>
        <v>100</v>
      </c>
      <c r="L200" s="1">
        <v>7</v>
      </c>
      <c r="M200" s="21">
        <f t="shared" si="145"/>
        <v>100</v>
      </c>
      <c r="N200" s="1">
        <v>8</v>
      </c>
      <c r="O200" s="21">
        <f t="shared" si="146"/>
        <v>88.888888888888886</v>
      </c>
      <c r="P200" s="1">
        <v>2</v>
      </c>
      <c r="Q200" s="21">
        <f t="shared" si="147"/>
        <v>100</v>
      </c>
      <c r="R200" s="1">
        <v>2</v>
      </c>
      <c r="S200" s="21">
        <f t="shared" si="148"/>
        <v>100</v>
      </c>
      <c r="T200" s="1">
        <v>5</v>
      </c>
      <c r="U200" s="1">
        <f t="shared" si="149"/>
        <v>100</v>
      </c>
      <c r="V200" s="1">
        <v>6</v>
      </c>
      <c r="W200" s="21">
        <f t="shared" si="150"/>
        <v>100</v>
      </c>
      <c r="X200" s="21">
        <v>9</v>
      </c>
      <c r="Y200" s="21">
        <f t="shared" si="151"/>
        <v>100</v>
      </c>
      <c r="Z200" s="1">
        <v>8</v>
      </c>
      <c r="AA200" s="21">
        <f t="shared" si="152"/>
        <v>100</v>
      </c>
      <c r="AB200" s="21">
        <v>9</v>
      </c>
      <c r="AC200" s="21">
        <f t="shared" si="153"/>
        <v>100</v>
      </c>
      <c r="AD200" s="21">
        <v>9</v>
      </c>
      <c r="AE200" s="21">
        <f t="shared" si="154"/>
        <v>100</v>
      </c>
      <c r="AF200" s="21">
        <v>3</v>
      </c>
      <c r="AG200" s="21">
        <f t="shared" si="156"/>
        <v>100</v>
      </c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6"/>
      <c r="AT200" s="21">
        <f t="shared" si="155"/>
        <v>99.259259259259267</v>
      </c>
      <c r="AU200" s="144"/>
      <c r="AV200" s="17"/>
      <c r="AW200" s="49"/>
      <c r="AX200" s="14"/>
    </row>
    <row r="201" spans="1:50" s="16" customFormat="1" ht="16.5" customHeight="1" x14ac:dyDescent="0.2">
      <c r="A201" s="50">
        <v>11</v>
      </c>
      <c r="B201" s="71">
        <v>18103040</v>
      </c>
      <c r="C201" s="69" t="s">
        <v>230</v>
      </c>
      <c r="D201" s="1">
        <v>3</v>
      </c>
      <c r="E201" s="21">
        <f t="shared" si="141"/>
        <v>100</v>
      </c>
      <c r="F201" s="1">
        <v>9</v>
      </c>
      <c r="G201" s="21">
        <f t="shared" si="142"/>
        <v>100</v>
      </c>
      <c r="H201" s="1">
        <v>9</v>
      </c>
      <c r="I201" s="21">
        <f t="shared" si="143"/>
        <v>100</v>
      </c>
      <c r="J201" s="1">
        <v>8</v>
      </c>
      <c r="K201" s="21">
        <f t="shared" si="144"/>
        <v>100</v>
      </c>
      <c r="L201" s="1">
        <v>7</v>
      </c>
      <c r="M201" s="21">
        <f t="shared" si="145"/>
        <v>100</v>
      </c>
      <c r="N201" s="1">
        <v>9</v>
      </c>
      <c r="O201" s="21">
        <f t="shared" si="146"/>
        <v>100</v>
      </c>
      <c r="P201" s="1">
        <v>2</v>
      </c>
      <c r="Q201" s="21">
        <f t="shared" si="147"/>
        <v>100</v>
      </c>
      <c r="R201" s="1">
        <v>2</v>
      </c>
      <c r="S201" s="21">
        <f t="shared" si="148"/>
        <v>100</v>
      </c>
      <c r="T201" s="1">
        <v>3</v>
      </c>
      <c r="U201" s="1">
        <f t="shared" si="149"/>
        <v>60</v>
      </c>
      <c r="V201" s="1">
        <v>5</v>
      </c>
      <c r="W201" s="21">
        <f t="shared" si="150"/>
        <v>83.333333333333343</v>
      </c>
      <c r="X201" s="21">
        <v>8</v>
      </c>
      <c r="Y201" s="21">
        <f t="shared" si="151"/>
        <v>88.888888888888886</v>
      </c>
      <c r="Z201" s="1">
        <v>8</v>
      </c>
      <c r="AA201" s="21">
        <f t="shared" si="152"/>
        <v>100</v>
      </c>
      <c r="AB201" s="21">
        <v>6</v>
      </c>
      <c r="AC201" s="21">
        <f t="shared" si="153"/>
        <v>66.666666666666657</v>
      </c>
      <c r="AD201" s="21">
        <v>6</v>
      </c>
      <c r="AE201" s="21">
        <f t="shared" si="154"/>
        <v>66.666666666666657</v>
      </c>
      <c r="AF201" s="21">
        <v>1</v>
      </c>
      <c r="AG201" s="21">
        <f t="shared" si="156"/>
        <v>33.333333333333329</v>
      </c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6"/>
      <c r="AT201" s="21">
        <f t="shared" si="155"/>
        <v>86.592592592592595</v>
      </c>
      <c r="AU201" s="144"/>
      <c r="AV201" s="17"/>
      <c r="AW201" s="49"/>
      <c r="AX201" s="14"/>
    </row>
    <row r="202" spans="1:50" s="16" customFormat="1" ht="16.5" customHeight="1" x14ac:dyDescent="0.2">
      <c r="A202" s="50">
        <v>12</v>
      </c>
      <c r="B202" s="71">
        <v>18101142</v>
      </c>
      <c r="C202" s="69" t="s">
        <v>231</v>
      </c>
      <c r="D202" s="1">
        <v>3</v>
      </c>
      <c r="E202" s="21">
        <f t="shared" si="141"/>
        <v>100</v>
      </c>
      <c r="F202" s="1">
        <v>9</v>
      </c>
      <c r="G202" s="21">
        <f t="shared" si="142"/>
        <v>100</v>
      </c>
      <c r="H202" s="1">
        <v>9</v>
      </c>
      <c r="I202" s="21">
        <f t="shared" si="143"/>
        <v>100</v>
      </c>
      <c r="J202" s="1">
        <v>8</v>
      </c>
      <c r="K202" s="21">
        <f t="shared" si="144"/>
        <v>100</v>
      </c>
      <c r="L202" s="1">
        <v>7</v>
      </c>
      <c r="M202" s="21">
        <f t="shared" si="145"/>
        <v>100</v>
      </c>
      <c r="N202" s="1">
        <v>9</v>
      </c>
      <c r="O202" s="21">
        <f t="shared" si="146"/>
        <v>100</v>
      </c>
      <c r="P202" s="1">
        <v>2</v>
      </c>
      <c r="Q202" s="21">
        <f t="shared" si="147"/>
        <v>100</v>
      </c>
      <c r="R202" s="1">
        <v>2</v>
      </c>
      <c r="S202" s="21">
        <f t="shared" si="148"/>
        <v>100</v>
      </c>
      <c r="T202" s="1">
        <v>5</v>
      </c>
      <c r="U202" s="1">
        <f t="shared" si="149"/>
        <v>100</v>
      </c>
      <c r="V202" s="1">
        <v>6</v>
      </c>
      <c r="W202" s="21">
        <f t="shared" si="150"/>
        <v>100</v>
      </c>
      <c r="X202" s="21">
        <v>9</v>
      </c>
      <c r="Y202" s="21">
        <f t="shared" si="151"/>
        <v>100</v>
      </c>
      <c r="Z202" s="1">
        <v>8</v>
      </c>
      <c r="AA202" s="21">
        <f t="shared" si="152"/>
        <v>100</v>
      </c>
      <c r="AB202" s="21">
        <v>9</v>
      </c>
      <c r="AC202" s="21">
        <f t="shared" si="153"/>
        <v>100</v>
      </c>
      <c r="AD202" s="21">
        <v>9</v>
      </c>
      <c r="AE202" s="21">
        <f t="shared" si="154"/>
        <v>100</v>
      </c>
      <c r="AF202" s="21">
        <v>3</v>
      </c>
      <c r="AG202" s="21">
        <f t="shared" si="156"/>
        <v>100</v>
      </c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6"/>
      <c r="AT202" s="21">
        <f t="shared" si="155"/>
        <v>100</v>
      </c>
      <c r="AU202" s="144"/>
      <c r="AV202" s="17"/>
      <c r="AW202" s="49"/>
      <c r="AX202" s="14"/>
    </row>
    <row r="203" spans="1:50" s="16" customFormat="1" ht="16.5" customHeight="1" x14ac:dyDescent="0.2">
      <c r="A203" s="50">
        <v>13</v>
      </c>
      <c r="B203" s="71">
        <v>18101152</v>
      </c>
      <c r="C203" s="69" t="s">
        <v>232</v>
      </c>
      <c r="D203" s="1">
        <v>3</v>
      </c>
      <c r="E203" s="21">
        <f t="shared" si="141"/>
        <v>100</v>
      </c>
      <c r="F203" s="1">
        <v>9</v>
      </c>
      <c r="G203" s="21">
        <f t="shared" si="142"/>
        <v>100</v>
      </c>
      <c r="H203" s="1">
        <v>9</v>
      </c>
      <c r="I203" s="21">
        <f t="shared" si="143"/>
        <v>100</v>
      </c>
      <c r="J203" s="1">
        <v>8</v>
      </c>
      <c r="K203" s="21">
        <f t="shared" si="144"/>
        <v>100</v>
      </c>
      <c r="L203" s="1">
        <v>7</v>
      </c>
      <c r="M203" s="21">
        <f t="shared" si="145"/>
        <v>100</v>
      </c>
      <c r="N203" s="1">
        <v>9</v>
      </c>
      <c r="O203" s="21">
        <f t="shared" si="146"/>
        <v>100</v>
      </c>
      <c r="P203" s="1">
        <v>2</v>
      </c>
      <c r="Q203" s="21">
        <f t="shared" si="147"/>
        <v>100</v>
      </c>
      <c r="R203" s="1">
        <v>2</v>
      </c>
      <c r="S203" s="21">
        <f t="shared" si="148"/>
        <v>100</v>
      </c>
      <c r="T203" s="1">
        <v>5</v>
      </c>
      <c r="U203" s="1">
        <f t="shared" si="149"/>
        <v>100</v>
      </c>
      <c r="V203" s="1">
        <v>6</v>
      </c>
      <c r="W203" s="21">
        <f t="shared" si="150"/>
        <v>100</v>
      </c>
      <c r="X203" s="21">
        <v>9</v>
      </c>
      <c r="Y203" s="21">
        <f t="shared" si="151"/>
        <v>100</v>
      </c>
      <c r="Z203" s="1">
        <v>8</v>
      </c>
      <c r="AA203" s="21">
        <f t="shared" si="152"/>
        <v>100</v>
      </c>
      <c r="AB203" s="21">
        <v>9</v>
      </c>
      <c r="AC203" s="21">
        <f t="shared" si="153"/>
        <v>100</v>
      </c>
      <c r="AD203" s="21">
        <v>9</v>
      </c>
      <c r="AE203" s="21">
        <f t="shared" si="154"/>
        <v>100</v>
      </c>
      <c r="AF203" s="21">
        <v>3</v>
      </c>
      <c r="AG203" s="21">
        <f t="shared" si="156"/>
        <v>100</v>
      </c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6"/>
      <c r="AT203" s="21">
        <f t="shared" si="155"/>
        <v>100</v>
      </c>
      <c r="AU203" s="144"/>
      <c r="AV203" s="17"/>
      <c r="AW203" s="49"/>
      <c r="AX203" s="14"/>
    </row>
    <row r="204" spans="1:50" s="16" customFormat="1" ht="16.5" customHeight="1" x14ac:dyDescent="0.2">
      <c r="A204" s="50">
        <v>14</v>
      </c>
      <c r="B204" s="71">
        <v>18101115</v>
      </c>
      <c r="C204" s="69" t="s">
        <v>233</v>
      </c>
      <c r="D204" s="1">
        <v>3</v>
      </c>
      <c r="E204" s="21">
        <f t="shared" si="141"/>
        <v>100</v>
      </c>
      <c r="F204" s="1">
        <v>7</v>
      </c>
      <c r="G204" s="21">
        <f t="shared" si="142"/>
        <v>77.777777777777786</v>
      </c>
      <c r="H204" s="1">
        <v>8</v>
      </c>
      <c r="I204" s="21">
        <f t="shared" si="143"/>
        <v>88.888888888888886</v>
      </c>
      <c r="J204" s="1">
        <v>8</v>
      </c>
      <c r="K204" s="21">
        <f t="shared" si="144"/>
        <v>100</v>
      </c>
      <c r="L204" s="1">
        <v>5</v>
      </c>
      <c r="M204" s="21">
        <f t="shared" si="145"/>
        <v>71.428571428571431</v>
      </c>
      <c r="N204" s="1">
        <v>9</v>
      </c>
      <c r="O204" s="21">
        <f t="shared" si="146"/>
        <v>100</v>
      </c>
      <c r="P204" s="1">
        <v>2</v>
      </c>
      <c r="Q204" s="21">
        <f t="shared" si="147"/>
        <v>100</v>
      </c>
      <c r="R204" s="1">
        <v>2</v>
      </c>
      <c r="S204" s="21">
        <f t="shared" si="148"/>
        <v>100</v>
      </c>
      <c r="T204" s="1">
        <v>4</v>
      </c>
      <c r="U204" s="1">
        <f t="shared" si="149"/>
        <v>80</v>
      </c>
      <c r="V204" s="1">
        <v>5</v>
      </c>
      <c r="W204" s="21">
        <f t="shared" si="150"/>
        <v>83.333333333333343</v>
      </c>
      <c r="X204" s="21">
        <v>8</v>
      </c>
      <c r="Y204" s="21">
        <f t="shared" si="151"/>
        <v>88.888888888888886</v>
      </c>
      <c r="Z204" s="1">
        <v>6</v>
      </c>
      <c r="AA204" s="21">
        <f t="shared" si="152"/>
        <v>75</v>
      </c>
      <c r="AB204" s="21">
        <v>4</v>
      </c>
      <c r="AC204" s="21">
        <f t="shared" si="153"/>
        <v>44.444444444444443</v>
      </c>
      <c r="AD204" s="21">
        <v>6</v>
      </c>
      <c r="AE204" s="21">
        <f t="shared" si="154"/>
        <v>66.666666666666657</v>
      </c>
      <c r="AF204" s="21">
        <v>3</v>
      </c>
      <c r="AG204" s="21">
        <f t="shared" si="156"/>
        <v>100</v>
      </c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6"/>
      <c r="AT204" s="21">
        <f t="shared" si="155"/>
        <v>85.095238095238102</v>
      </c>
      <c r="AU204" s="144"/>
      <c r="AV204" s="17"/>
      <c r="AW204" s="49"/>
      <c r="AX204" s="14"/>
    </row>
    <row r="205" spans="1:50" s="16" customFormat="1" ht="16.5" customHeight="1" x14ac:dyDescent="0.2">
      <c r="A205" s="50">
        <v>15</v>
      </c>
      <c r="B205" s="71">
        <v>18103055</v>
      </c>
      <c r="C205" s="19" t="s">
        <v>234</v>
      </c>
      <c r="D205" s="1">
        <v>3</v>
      </c>
      <c r="E205" s="21">
        <f t="shared" si="141"/>
        <v>100</v>
      </c>
      <c r="F205" s="1">
        <v>9</v>
      </c>
      <c r="G205" s="21">
        <f t="shared" si="142"/>
        <v>100</v>
      </c>
      <c r="H205" s="1">
        <v>9</v>
      </c>
      <c r="I205" s="21">
        <f t="shared" si="143"/>
        <v>100</v>
      </c>
      <c r="J205" s="1">
        <v>8</v>
      </c>
      <c r="K205" s="21">
        <f t="shared" si="144"/>
        <v>100</v>
      </c>
      <c r="L205" s="1">
        <v>7</v>
      </c>
      <c r="M205" s="21">
        <f t="shared" si="145"/>
        <v>100</v>
      </c>
      <c r="N205" s="1">
        <v>9</v>
      </c>
      <c r="O205" s="21">
        <f t="shared" si="146"/>
        <v>100</v>
      </c>
      <c r="P205" s="1">
        <v>2</v>
      </c>
      <c r="Q205" s="21">
        <f t="shared" si="147"/>
        <v>100</v>
      </c>
      <c r="R205" s="1">
        <v>2</v>
      </c>
      <c r="S205" s="21">
        <f t="shared" si="148"/>
        <v>100</v>
      </c>
      <c r="T205" s="1">
        <v>5</v>
      </c>
      <c r="U205" s="1">
        <f t="shared" si="149"/>
        <v>100</v>
      </c>
      <c r="V205" s="1">
        <v>6</v>
      </c>
      <c r="W205" s="21">
        <f t="shared" si="150"/>
        <v>100</v>
      </c>
      <c r="X205" s="21">
        <v>9</v>
      </c>
      <c r="Y205" s="21">
        <f t="shared" si="151"/>
        <v>100</v>
      </c>
      <c r="Z205" s="1">
        <v>8</v>
      </c>
      <c r="AA205" s="21">
        <f t="shared" si="152"/>
        <v>100</v>
      </c>
      <c r="AB205" s="21">
        <v>9</v>
      </c>
      <c r="AC205" s="21">
        <f t="shared" si="153"/>
        <v>100</v>
      </c>
      <c r="AD205" s="21">
        <v>9</v>
      </c>
      <c r="AE205" s="21">
        <f t="shared" si="154"/>
        <v>100</v>
      </c>
      <c r="AF205" s="21">
        <v>3</v>
      </c>
      <c r="AG205" s="21">
        <f t="shared" si="156"/>
        <v>100</v>
      </c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6"/>
      <c r="AT205" s="21">
        <f t="shared" si="155"/>
        <v>100</v>
      </c>
      <c r="AU205" s="144"/>
      <c r="AV205" s="17"/>
      <c r="AW205" s="49"/>
      <c r="AX205" s="14"/>
    </row>
    <row r="206" spans="1:50" s="16" customFormat="1" ht="16.5" customHeight="1" x14ac:dyDescent="0.2">
      <c r="A206" s="50">
        <v>16</v>
      </c>
      <c r="B206" s="71">
        <v>18108005</v>
      </c>
      <c r="C206" s="19" t="s">
        <v>235</v>
      </c>
      <c r="D206" s="1">
        <v>3</v>
      </c>
      <c r="E206" s="21">
        <f t="shared" si="141"/>
        <v>100</v>
      </c>
      <c r="F206" s="1">
        <v>9</v>
      </c>
      <c r="G206" s="21">
        <f t="shared" si="142"/>
        <v>100</v>
      </c>
      <c r="H206" s="1">
        <v>9</v>
      </c>
      <c r="I206" s="21">
        <f t="shared" si="143"/>
        <v>100</v>
      </c>
      <c r="J206" s="1">
        <v>8</v>
      </c>
      <c r="K206" s="21">
        <f t="shared" si="144"/>
        <v>100</v>
      </c>
      <c r="L206" s="1">
        <v>6</v>
      </c>
      <c r="M206" s="21">
        <f t="shared" si="145"/>
        <v>85.714285714285708</v>
      </c>
      <c r="N206" s="1">
        <v>9</v>
      </c>
      <c r="O206" s="21">
        <f t="shared" si="146"/>
        <v>100</v>
      </c>
      <c r="P206" s="1">
        <v>2</v>
      </c>
      <c r="Q206" s="21">
        <f t="shared" si="147"/>
        <v>100</v>
      </c>
      <c r="R206" s="1">
        <v>2</v>
      </c>
      <c r="S206" s="21">
        <f t="shared" si="148"/>
        <v>100</v>
      </c>
      <c r="T206" s="1">
        <v>3</v>
      </c>
      <c r="U206" s="1">
        <f t="shared" si="149"/>
        <v>60</v>
      </c>
      <c r="V206" s="1">
        <v>5</v>
      </c>
      <c r="W206" s="21">
        <f t="shared" si="150"/>
        <v>83.333333333333343</v>
      </c>
      <c r="X206" s="21">
        <v>9</v>
      </c>
      <c r="Y206" s="21">
        <f t="shared" si="151"/>
        <v>100</v>
      </c>
      <c r="Z206" s="1">
        <v>8</v>
      </c>
      <c r="AA206" s="21">
        <f t="shared" si="152"/>
        <v>100</v>
      </c>
      <c r="AB206" s="21">
        <v>8</v>
      </c>
      <c r="AC206" s="21">
        <f t="shared" si="153"/>
        <v>88.888888888888886</v>
      </c>
      <c r="AD206" s="21">
        <v>9</v>
      </c>
      <c r="AE206" s="21">
        <f t="shared" si="154"/>
        <v>100</v>
      </c>
      <c r="AF206" s="21">
        <v>3</v>
      </c>
      <c r="AG206" s="21">
        <f t="shared" si="156"/>
        <v>100</v>
      </c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6"/>
      <c r="AT206" s="21">
        <f t="shared" si="155"/>
        <v>94.529100529100532</v>
      </c>
      <c r="AU206" s="144"/>
      <c r="AV206" s="17"/>
      <c r="AW206" s="49"/>
      <c r="AX206" s="14"/>
    </row>
    <row r="207" spans="1:50" s="16" customFormat="1" ht="16.5" customHeight="1" x14ac:dyDescent="0.2">
      <c r="A207" s="50">
        <v>17</v>
      </c>
      <c r="B207" s="71">
        <v>18101168</v>
      </c>
      <c r="C207" s="19" t="s">
        <v>236</v>
      </c>
      <c r="D207" s="1">
        <v>3</v>
      </c>
      <c r="E207" s="21">
        <f t="shared" si="141"/>
        <v>100</v>
      </c>
      <c r="F207" s="1">
        <v>9</v>
      </c>
      <c r="G207" s="21">
        <f t="shared" si="142"/>
        <v>100</v>
      </c>
      <c r="H207" s="1">
        <v>9</v>
      </c>
      <c r="I207" s="21">
        <f t="shared" si="143"/>
        <v>100</v>
      </c>
      <c r="J207" s="1">
        <v>8</v>
      </c>
      <c r="K207" s="21">
        <f t="shared" si="144"/>
        <v>100</v>
      </c>
      <c r="L207" s="1">
        <v>7</v>
      </c>
      <c r="M207" s="21">
        <f t="shared" si="145"/>
        <v>100</v>
      </c>
      <c r="N207" s="1">
        <v>9</v>
      </c>
      <c r="O207" s="21">
        <f t="shared" si="146"/>
        <v>100</v>
      </c>
      <c r="P207" s="1">
        <v>2</v>
      </c>
      <c r="Q207" s="21">
        <f t="shared" si="147"/>
        <v>100</v>
      </c>
      <c r="R207" s="1">
        <v>2</v>
      </c>
      <c r="S207" s="21">
        <f t="shared" si="148"/>
        <v>100</v>
      </c>
      <c r="T207" s="1">
        <v>5</v>
      </c>
      <c r="U207" s="1">
        <f t="shared" si="149"/>
        <v>100</v>
      </c>
      <c r="V207" s="1">
        <v>6</v>
      </c>
      <c r="W207" s="21">
        <f t="shared" si="150"/>
        <v>100</v>
      </c>
      <c r="X207" s="21">
        <v>9</v>
      </c>
      <c r="Y207" s="21">
        <f t="shared" si="151"/>
        <v>100</v>
      </c>
      <c r="Z207" s="1">
        <v>8</v>
      </c>
      <c r="AA207" s="21">
        <f t="shared" si="152"/>
        <v>100</v>
      </c>
      <c r="AB207" s="21">
        <v>9</v>
      </c>
      <c r="AC207" s="21">
        <f t="shared" si="153"/>
        <v>100</v>
      </c>
      <c r="AD207" s="21">
        <v>9</v>
      </c>
      <c r="AE207" s="21">
        <f t="shared" si="154"/>
        <v>100</v>
      </c>
      <c r="AF207" s="21">
        <v>3</v>
      </c>
      <c r="AG207" s="21">
        <f t="shared" si="156"/>
        <v>100</v>
      </c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6"/>
      <c r="AT207" s="21">
        <f t="shared" si="155"/>
        <v>100</v>
      </c>
      <c r="AU207" s="143"/>
      <c r="AV207" s="17"/>
      <c r="AW207" s="49"/>
      <c r="AX207" s="14"/>
    </row>
    <row r="208" spans="1:50" s="16" customFormat="1" ht="16.5" customHeight="1" x14ac:dyDescent="0.2">
      <c r="A208" s="50">
        <v>18</v>
      </c>
      <c r="B208" s="71">
        <v>18103047</v>
      </c>
      <c r="C208" s="19" t="s">
        <v>237</v>
      </c>
      <c r="D208" s="1">
        <v>3</v>
      </c>
      <c r="E208" s="21">
        <f t="shared" si="141"/>
        <v>100</v>
      </c>
      <c r="F208" s="1">
        <v>9</v>
      </c>
      <c r="G208" s="21">
        <f t="shared" si="142"/>
        <v>100</v>
      </c>
      <c r="H208" s="1">
        <v>9</v>
      </c>
      <c r="I208" s="21">
        <f t="shared" si="143"/>
        <v>100</v>
      </c>
      <c r="J208" s="1">
        <v>8</v>
      </c>
      <c r="K208" s="21">
        <f t="shared" si="144"/>
        <v>100</v>
      </c>
      <c r="L208" s="1">
        <v>7</v>
      </c>
      <c r="M208" s="21">
        <f t="shared" si="145"/>
        <v>100</v>
      </c>
      <c r="N208" s="1">
        <v>9</v>
      </c>
      <c r="O208" s="21">
        <f t="shared" si="146"/>
        <v>100</v>
      </c>
      <c r="P208" s="1">
        <v>2</v>
      </c>
      <c r="Q208" s="21">
        <f t="shared" si="147"/>
        <v>100</v>
      </c>
      <c r="R208" s="1">
        <v>2</v>
      </c>
      <c r="S208" s="21">
        <f t="shared" si="148"/>
        <v>100</v>
      </c>
      <c r="T208" s="1">
        <v>3</v>
      </c>
      <c r="U208" s="1">
        <f t="shared" si="149"/>
        <v>60</v>
      </c>
      <c r="V208" s="1">
        <v>6</v>
      </c>
      <c r="W208" s="21">
        <f t="shared" si="150"/>
        <v>100</v>
      </c>
      <c r="X208" s="21">
        <v>8</v>
      </c>
      <c r="Y208" s="21">
        <f t="shared" si="151"/>
        <v>88.888888888888886</v>
      </c>
      <c r="Z208" s="1">
        <v>8</v>
      </c>
      <c r="AA208" s="21">
        <f t="shared" si="152"/>
        <v>100</v>
      </c>
      <c r="AB208" s="21">
        <v>6</v>
      </c>
      <c r="AC208" s="21">
        <f t="shared" si="153"/>
        <v>66.666666666666657</v>
      </c>
      <c r="AD208" s="21">
        <v>8</v>
      </c>
      <c r="AE208" s="21">
        <f t="shared" si="154"/>
        <v>88.888888888888886</v>
      </c>
      <c r="AF208" s="21">
        <v>3</v>
      </c>
      <c r="AG208" s="21">
        <f t="shared" si="156"/>
        <v>100</v>
      </c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6"/>
      <c r="AT208" s="21">
        <f t="shared" si="155"/>
        <v>93.629629629629619</v>
      </c>
      <c r="AU208" s="143"/>
      <c r="AV208" s="17"/>
      <c r="AW208" s="49"/>
      <c r="AX208" s="14"/>
    </row>
    <row r="209" spans="1:50" s="16" customFormat="1" ht="16.5" customHeight="1" x14ac:dyDescent="0.2">
      <c r="A209" s="50">
        <v>19</v>
      </c>
      <c r="B209" s="71">
        <v>18102057</v>
      </c>
      <c r="C209" s="19" t="s">
        <v>238</v>
      </c>
      <c r="D209" s="1">
        <v>3</v>
      </c>
      <c r="E209" s="21">
        <f t="shared" si="141"/>
        <v>100</v>
      </c>
      <c r="F209" s="1">
        <v>9</v>
      </c>
      <c r="G209" s="21">
        <f t="shared" si="142"/>
        <v>100</v>
      </c>
      <c r="H209" s="1">
        <v>9</v>
      </c>
      <c r="I209" s="21">
        <f t="shared" si="143"/>
        <v>100</v>
      </c>
      <c r="J209" s="1">
        <v>8</v>
      </c>
      <c r="K209" s="21">
        <f t="shared" si="144"/>
        <v>100</v>
      </c>
      <c r="L209" s="1">
        <v>7</v>
      </c>
      <c r="M209" s="21">
        <f t="shared" si="145"/>
        <v>100</v>
      </c>
      <c r="N209" s="1">
        <v>9</v>
      </c>
      <c r="O209" s="21">
        <f t="shared" si="146"/>
        <v>100</v>
      </c>
      <c r="P209" s="1">
        <v>2</v>
      </c>
      <c r="Q209" s="21">
        <f t="shared" si="147"/>
        <v>100</v>
      </c>
      <c r="R209" s="1">
        <v>2</v>
      </c>
      <c r="S209" s="21">
        <f t="shared" si="148"/>
        <v>100</v>
      </c>
      <c r="T209" s="1">
        <v>5</v>
      </c>
      <c r="U209" s="1">
        <f t="shared" si="149"/>
        <v>100</v>
      </c>
      <c r="V209" s="1">
        <v>6</v>
      </c>
      <c r="W209" s="21">
        <f t="shared" si="150"/>
        <v>100</v>
      </c>
      <c r="X209" s="21">
        <v>9</v>
      </c>
      <c r="Y209" s="21">
        <f t="shared" si="151"/>
        <v>100</v>
      </c>
      <c r="Z209" s="1">
        <v>8</v>
      </c>
      <c r="AA209" s="21">
        <f t="shared" si="152"/>
        <v>100</v>
      </c>
      <c r="AB209" s="21">
        <v>9</v>
      </c>
      <c r="AC209" s="21">
        <f t="shared" si="153"/>
        <v>100</v>
      </c>
      <c r="AD209" s="21">
        <v>9</v>
      </c>
      <c r="AE209" s="21">
        <f t="shared" si="154"/>
        <v>100</v>
      </c>
      <c r="AF209" s="21">
        <v>3</v>
      </c>
      <c r="AG209" s="21">
        <f t="shared" si="156"/>
        <v>100</v>
      </c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6"/>
      <c r="AT209" s="21">
        <f t="shared" si="155"/>
        <v>100</v>
      </c>
      <c r="AU209" s="144"/>
      <c r="AV209" s="17"/>
      <c r="AW209" s="49"/>
      <c r="AX209" s="14"/>
    </row>
    <row r="210" spans="1:50" s="16" customFormat="1" ht="16.5" customHeight="1" x14ac:dyDescent="0.2">
      <c r="A210" s="50">
        <v>20</v>
      </c>
      <c r="B210" s="71">
        <v>18108009</v>
      </c>
      <c r="C210" s="19" t="s">
        <v>239</v>
      </c>
      <c r="D210" s="1">
        <v>3</v>
      </c>
      <c r="E210" s="21">
        <f t="shared" si="141"/>
        <v>100</v>
      </c>
      <c r="F210" s="1">
        <v>9</v>
      </c>
      <c r="G210" s="21">
        <f t="shared" si="142"/>
        <v>100</v>
      </c>
      <c r="H210" s="1">
        <v>9</v>
      </c>
      <c r="I210" s="21">
        <f t="shared" si="143"/>
        <v>100</v>
      </c>
      <c r="J210" s="1">
        <v>8</v>
      </c>
      <c r="K210" s="21">
        <f t="shared" si="144"/>
        <v>100</v>
      </c>
      <c r="L210" s="1">
        <v>6</v>
      </c>
      <c r="M210" s="21">
        <f t="shared" si="145"/>
        <v>85.714285714285708</v>
      </c>
      <c r="N210" s="1">
        <v>9</v>
      </c>
      <c r="O210" s="21">
        <f t="shared" si="146"/>
        <v>100</v>
      </c>
      <c r="P210" s="1">
        <v>2</v>
      </c>
      <c r="Q210" s="21">
        <f t="shared" si="147"/>
        <v>100</v>
      </c>
      <c r="R210" s="1">
        <v>2</v>
      </c>
      <c r="S210" s="21">
        <f t="shared" si="148"/>
        <v>100</v>
      </c>
      <c r="T210" s="1">
        <v>5</v>
      </c>
      <c r="U210" s="1">
        <f t="shared" si="149"/>
        <v>100</v>
      </c>
      <c r="V210" s="1">
        <v>6</v>
      </c>
      <c r="W210" s="21">
        <f t="shared" si="150"/>
        <v>100</v>
      </c>
      <c r="X210" s="21">
        <v>9</v>
      </c>
      <c r="Y210" s="21">
        <f t="shared" si="151"/>
        <v>100</v>
      </c>
      <c r="Z210" s="1">
        <v>7</v>
      </c>
      <c r="AA210" s="21">
        <f t="shared" si="152"/>
        <v>87.5</v>
      </c>
      <c r="AB210" s="21">
        <v>9</v>
      </c>
      <c r="AC210" s="21">
        <f t="shared" si="153"/>
        <v>100</v>
      </c>
      <c r="AD210" s="21">
        <v>8</v>
      </c>
      <c r="AE210" s="21">
        <f t="shared" si="154"/>
        <v>88.888888888888886</v>
      </c>
      <c r="AF210" s="21">
        <v>3</v>
      </c>
      <c r="AG210" s="21">
        <f t="shared" si="156"/>
        <v>100</v>
      </c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6"/>
      <c r="AT210" s="21">
        <f t="shared" si="155"/>
        <v>97.473544973544975</v>
      </c>
      <c r="AU210" s="144"/>
      <c r="AV210" s="17"/>
      <c r="AW210" s="49"/>
      <c r="AX210" s="14"/>
    </row>
    <row r="211" spans="1:50" s="16" customFormat="1" ht="16.5" customHeight="1" x14ac:dyDescent="0.2">
      <c r="A211" s="54"/>
      <c r="B211" s="74"/>
      <c r="C211" s="14"/>
      <c r="D211" s="15"/>
      <c r="E211" s="25"/>
      <c r="F211" s="15"/>
      <c r="G211" s="25"/>
      <c r="H211" s="15"/>
      <c r="I211" s="25"/>
      <c r="J211" s="15"/>
      <c r="K211" s="25"/>
      <c r="L211" s="15"/>
      <c r="M211" s="25"/>
      <c r="N211" s="15"/>
      <c r="O211" s="25"/>
      <c r="P211" s="15"/>
      <c r="Q211" s="25"/>
      <c r="T211" s="15"/>
      <c r="U211" s="15"/>
      <c r="V211" s="1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144"/>
      <c r="AV211" s="17"/>
      <c r="AW211" s="49"/>
      <c r="AX211" s="14"/>
    </row>
    <row r="212" spans="1:50" s="16" customFormat="1" ht="16.5" customHeight="1" x14ac:dyDescent="0.2">
      <c r="A212" s="54"/>
      <c r="B212" s="74"/>
      <c r="C212" s="14"/>
      <c r="D212" s="15"/>
      <c r="E212" s="25"/>
      <c r="F212" s="15"/>
      <c r="G212" s="25"/>
      <c r="H212" s="15"/>
      <c r="I212" s="25"/>
      <c r="J212" s="15"/>
      <c r="K212" s="25"/>
      <c r="L212" s="15"/>
      <c r="M212" s="25"/>
      <c r="N212" s="15"/>
      <c r="O212" s="25"/>
      <c r="P212" s="15"/>
      <c r="Q212" s="25"/>
      <c r="T212" s="15"/>
      <c r="U212" s="15"/>
      <c r="V212" s="1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144"/>
      <c r="AV212" s="17"/>
      <c r="AW212" s="49"/>
      <c r="AX212" s="14"/>
    </row>
    <row r="213" spans="1:50" s="16" customFormat="1" ht="16.5" customHeight="1" x14ac:dyDescent="0.2">
      <c r="A213" s="54"/>
      <c r="B213" s="54"/>
      <c r="C213" s="55"/>
      <c r="D213" s="76"/>
      <c r="E213" s="85"/>
      <c r="F213" s="76"/>
      <c r="G213" s="85"/>
      <c r="H213" s="76"/>
      <c r="I213" s="85"/>
      <c r="J213" s="76"/>
      <c r="K213" s="85"/>
      <c r="L213" s="76"/>
      <c r="M213" s="85"/>
      <c r="N213" s="76"/>
      <c r="O213" s="85"/>
      <c r="P213" s="76"/>
      <c r="Q213" s="85"/>
      <c r="R213" s="55"/>
      <c r="S213" s="55"/>
      <c r="T213" s="76"/>
      <c r="U213" s="76"/>
      <c r="V213" s="76"/>
      <c r="W213" s="85"/>
      <c r="X213" s="85"/>
      <c r="Y213" s="85"/>
      <c r="Z213" s="85"/>
      <c r="AA213" s="85"/>
      <c r="AB213" s="85"/>
      <c r="AC213" s="85"/>
      <c r="AD213" s="85"/>
      <c r="AE213" s="85"/>
      <c r="AF213" s="85"/>
      <c r="AG213" s="85"/>
      <c r="AH213" s="85"/>
      <c r="AI213" s="85"/>
      <c r="AJ213" s="85"/>
      <c r="AK213" s="85"/>
      <c r="AL213" s="85"/>
      <c r="AM213" s="85"/>
      <c r="AN213" s="85"/>
      <c r="AO213" s="85"/>
      <c r="AP213" s="85"/>
      <c r="AQ213" s="85"/>
      <c r="AR213" s="85"/>
      <c r="AS213" s="85"/>
      <c r="AT213" s="85"/>
      <c r="AU213" s="87"/>
      <c r="AV213" s="17"/>
      <c r="AW213" s="49"/>
      <c r="AX213" s="14"/>
    </row>
    <row r="214" spans="1:50" s="16" customFormat="1" ht="16.5" customHeight="1" x14ac:dyDescent="0.2">
      <c r="A214" s="50">
        <v>1</v>
      </c>
      <c r="B214" s="71">
        <v>18104001</v>
      </c>
      <c r="C214" s="69" t="s">
        <v>240</v>
      </c>
      <c r="D214" s="1">
        <v>3</v>
      </c>
      <c r="E214" s="21">
        <f t="shared" ref="E214:E221" si="157">D214/3*100</f>
        <v>100</v>
      </c>
      <c r="F214" s="1">
        <v>9</v>
      </c>
      <c r="G214" s="21">
        <f t="shared" ref="G214:G221" si="158">F214/9*100</f>
        <v>100</v>
      </c>
      <c r="H214" s="1">
        <v>9</v>
      </c>
      <c r="I214" s="21">
        <f t="shared" ref="I214:I223" si="159">H214/9*100</f>
        <v>100</v>
      </c>
      <c r="J214" s="1">
        <v>8</v>
      </c>
      <c r="K214" s="21">
        <f t="shared" ref="K214:K223" si="160">J214/8*100</f>
        <v>100</v>
      </c>
      <c r="L214" s="1">
        <v>7</v>
      </c>
      <c r="M214" s="21">
        <f t="shared" ref="M214:M223" si="161">L214/7*100</f>
        <v>100</v>
      </c>
      <c r="N214" s="1">
        <v>9</v>
      </c>
      <c r="O214" s="21">
        <f t="shared" ref="O214:O223" si="162">N214/9*100</f>
        <v>100</v>
      </c>
      <c r="P214" s="1">
        <v>2</v>
      </c>
      <c r="Q214" s="21">
        <f t="shared" ref="Q214:Q223" si="163">P214/2*100</f>
        <v>100</v>
      </c>
      <c r="R214" s="1">
        <v>2</v>
      </c>
      <c r="S214" s="21">
        <f t="shared" ref="S214:S223" si="164">R214/2*100</f>
        <v>100</v>
      </c>
      <c r="T214" s="1">
        <v>5</v>
      </c>
      <c r="U214" s="1">
        <f t="shared" ref="U214:U223" si="165">T214/5*100</f>
        <v>100</v>
      </c>
      <c r="V214" s="1">
        <v>5</v>
      </c>
      <c r="W214" s="1">
        <f t="shared" ref="W214:W223" si="166">V214/5*100</f>
        <v>100</v>
      </c>
      <c r="X214" s="21">
        <v>9</v>
      </c>
      <c r="Y214" s="21">
        <f t="shared" ref="Y214:Y223" si="167">X214/9*100</f>
        <v>100</v>
      </c>
      <c r="Z214" s="1">
        <v>8</v>
      </c>
      <c r="AA214" s="21">
        <f t="shared" ref="AA214:AA223" si="168">Z214/8*100</f>
        <v>100</v>
      </c>
      <c r="AB214" s="1">
        <v>8</v>
      </c>
      <c r="AC214" s="21">
        <f t="shared" ref="AC214:AC223" si="169">AB214/8*100</f>
        <v>100</v>
      </c>
      <c r="AD214" s="21">
        <v>9</v>
      </c>
      <c r="AE214" s="21">
        <f t="shared" ref="AE214:AE223" si="170">AD214/9*100</f>
        <v>100</v>
      </c>
      <c r="AF214" s="21">
        <v>3</v>
      </c>
      <c r="AG214" s="21">
        <f t="shared" ref="AG214:AG223" si="171">AF214/3*100</f>
        <v>100</v>
      </c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6"/>
      <c r="AT214" s="21">
        <f t="shared" ref="AT214:AT223" si="172">AVERAGE(Q214,S214,U214,W214,Y214,AA214,AC214,AE214,AG214,AI214,AK214,AM214,AO214,AQ214,AS214,O214,M214,K214,I214,G214,E214)</f>
        <v>100</v>
      </c>
      <c r="AU214" s="147" t="s">
        <v>60</v>
      </c>
      <c r="AV214" s="17"/>
      <c r="AW214" s="49"/>
      <c r="AX214" s="14"/>
    </row>
    <row r="215" spans="1:50" s="16" customFormat="1" ht="16.5" customHeight="1" x14ac:dyDescent="0.2">
      <c r="A215" s="50">
        <v>2</v>
      </c>
      <c r="B215" s="71">
        <v>18102017</v>
      </c>
      <c r="C215" s="69" t="s">
        <v>241</v>
      </c>
      <c r="D215" s="1">
        <v>3</v>
      </c>
      <c r="E215" s="21">
        <f t="shared" si="157"/>
        <v>100</v>
      </c>
      <c r="F215" s="1">
        <v>9</v>
      </c>
      <c r="G215" s="21">
        <f t="shared" si="158"/>
        <v>100</v>
      </c>
      <c r="H215" s="1">
        <v>9</v>
      </c>
      <c r="I215" s="21">
        <f t="shared" si="159"/>
        <v>100</v>
      </c>
      <c r="J215" s="1">
        <v>8</v>
      </c>
      <c r="K215" s="21">
        <f t="shared" si="160"/>
        <v>100</v>
      </c>
      <c r="L215" s="1">
        <v>7</v>
      </c>
      <c r="M215" s="21">
        <f t="shared" si="161"/>
        <v>100</v>
      </c>
      <c r="N215" s="1">
        <v>9</v>
      </c>
      <c r="O215" s="21">
        <f t="shared" si="162"/>
        <v>100</v>
      </c>
      <c r="P215" s="1">
        <v>2</v>
      </c>
      <c r="Q215" s="21">
        <f t="shared" si="163"/>
        <v>100</v>
      </c>
      <c r="R215" s="1">
        <v>2</v>
      </c>
      <c r="S215" s="21">
        <f t="shared" si="164"/>
        <v>100</v>
      </c>
      <c r="T215" s="1">
        <v>5</v>
      </c>
      <c r="U215" s="1">
        <f t="shared" si="165"/>
        <v>100</v>
      </c>
      <c r="V215" s="1">
        <v>5</v>
      </c>
      <c r="W215" s="1">
        <f t="shared" si="166"/>
        <v>100</v>
      </c>
      <c r="X215" s="21">
        <v>9</v>
      </c>
      <c r="Y215" s="21">
        <f t="shared" si="167"/>
        <v>100</v>
      </c>
      <c r="Z215" s="1">
        <v>8</v>
      </c>
      <c r="AA215" s="21">
        <f t="shared" si="168"/>
        <v>100</v>
      </c>
      <c r="AB215" s="1">
        <v>8</v>
      </c>
      <c r="AC215" s="21">
        <f t="shared" si="169"/>
        <v>100</v>
      </c>
      <c r="AD215" s="21">
        <v>9</v>
      </c>
      <c r="AE215" s="21">
        <f t="shared" si="170"/>
        <v>100</v>
      </c>
      <c r="AF215" s="21">
        <v>3</v>
      </c>
      <c r="AG215" s="21">
        <f t="shared" si="171"/>
        <v>100</v>
      </c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6"/>
      <c r="AT215" s="21">
        <f t="shared" si="172"/>
        <v>100</v>
      </c>
      <c r="AU215" s="143"/>
      <c r="AV215" s="17"/>
      <c r="AW215" s="49"/>
      <c r="AX215" s="14"/>
    </row>
    <row r="216" spans="1:50" s="16" customFormat="1" ht="16.5" customHeight="1" x14ac:dyDescent="0.2">
      <c r="A216" s="50">
        <v>3</v>
      </c>
      <c r="B216" s="71">
        <v>18101023</v>
      </c>
      <c r="C216" s="69" t="s">
        <v>242</v>
      </c>
      <c r="D216" s="1">
        <v>3</v>
      </c>
      <c r="E216" s="21">
        <f t="shared" si="157"/>
        <v>100</v>
      </c>
      <c r="F216" s="1">
        <v>9</v>
      </c>
      <c r="G216" s="21">
        <f t="shared" si="158"/>
        <v>100</v>
      </c>
      <c r="H216" s="1">
        <v>9</v>
      </c>
      <c r="I216" s="21">
        <f t="shared" si="159"/>
        <v>100</v>
      </c>
      <c r="J216" s="1">
        <v>8</v>
      </c>
      <c r="K216" s="21">
        <f t="shared" si="160"/>
        <v>100</v>
      </c>
      <c r="L216" s="1">
        <v>7</v>
      </c>
      <c r="M216" s="21">
        <f t="shared" si="161"/>
        <v>100</v>
      </c>
      <c r="N216" s="1">
        <v>9</v>
      </c>
      <c r="O216" s="21">
        <f t="shared" si="162"/>
        <v>100</v>
      </c>
      <c r="P216" s="1">
        <v>2</v>
      </c>
      <c r="Q216" s="21">
        <f t="shared" si="163"/>
        <v>100</v>
      </c>
      <c r="R216" s="1">
        <v>2</v>
      </c>
      <c r="S216" s="21">
        <f t="shared" si="164"/>
        <v>100</v>
      </c>
      <c r="T216" s="1">
        <v>5</v>
      </c>
      <c r="U216" s="1">
        <f t="shared" si="165"/>
        <v>100</v>
      </c>
      <c r="V216" s="1">
        <v>5</v>
      </c>
      <c r="W216" s="1">
        <f t="shared" si="166"/>
        <v>100</v>
      </c>
      <c r="X216" s="21">
        <v>9</v>
      </c>
      <c r="Y216" s="21">
        <f t="shared" si="167"/>
        <v>100</v>
      </c>
      <c r="Z216" s="1">
        <v>8</v>
      </c>
      <c r="AA216" s="21">
        <f t="shared" si="168"/>
        <v>100</v>
      </c>
      <c r="AB216" s="1">
        <v>8</v>
      </c>
      <c r="AC216" s="21">
        <f t="shared" si="169"/>
        <v>100</v>
      </c>
      <c r="AD216" s="21">
        <v>9</v>
      </c>
      <c r="AE216" s="21">
        <f t="shared" si="170"/>
        <v>100</v>
      </c>
      <c r="AF216" s="21">
        <v>3</v>
      </c>
      <c r="AG216" s="21">
        <f t="shared" si="171"/>
        <v>100</v>
      </c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6"/>
      <c r="AT216" s="21">
        <f t="shared" si="172"/>
        <v>100</v>
      </c>
      <c r="AU216" s="143"/>
      <c r="AV216" s="17"/>
      <c r="AW216" s="49"/>
      <c r="AX216" s="14"/>
    </row>
    <row r="217" spans="1:50" s="16" customFormat="1" ht="16.5" customHeight="1" x14ac:dyDescent="0.2">
      <c r="A217" s="50">
        <v>4</v>
      </c>
      <c r="B217" s="71">
        <v>17103047</v>
      </c>
      <c r="C217" s="19" t="s">
        <v>18</v>
      </c>
      <c r="D217" s="1">
        <v>2</v>
      </c>
      <c r="E217" s="21">
        <f t="shared" si="157"/>
        <v>66.666666666666657</v>
      </c>
      <c r="F217" s="1">
        <v>3</v>
      </c>
      <c r="G217" s="21">
        <f t="shared" si="158"/>
        <v>33.333333333333329</v>
      </c>
      <c r="H217" s="1">
        <v>9</v>
      </c>
      <c r="I217" s="21">
        <f t="shared" si="159"/>
        <v>100</v>
      </c>
      <c r="J217" s="1">
        <v>8</v>
      </c>
      <c r="K217" s="21">
        <f t="shared" si="160"/>
        <v>100</v>
      </c>
      <c r="L217" s="1">
        <v>6</v>
      </c>
      <c r="M217" s="21">
        <f t="shared" si="161"/>
        <v>85.714285714285708</v>
      </c>
      <c r="N217" s="1">
        <v>8</v>
      </c>
      <c r="O217" s="21">
        <f t="shared" si="162"/>
        <v>88.888888888888886</v>
      </c>
      <c r="P217" s="1">
        <v>2</v>
      </c>
      <c r="Q217" s="21">
        <f t="shared" si="163"/>
        <v>100</v>
      </c>
      <c r="R217" s="1">
        <v>2</v>
      </c>
      <c r="S217" s="21">
        <f t="shared" si="164"/>
        <v>100</v>
      </c>
      <c r="T217" s="1">
        <v>5</v>
      </c>
      <c r="U217" s="1">
        <f t="shared" si="165"/>
        <v>100</v>
      </c>
      <c r="V217" s="1">
        <v>5</v>
      </c>
      <c r="W217" s="1">
        <f t="shared" si="166"/>
        <v>100</v>
      </c>
      <c r="X217" s="21">
        <v>9</v>
      </c>
      <c r="Y217" s="21">
        <f t="shared" si="167"/>
        <v>100</v>
      </c>
      <c r="Z217" s="1">
        <v>8</v>
      </c>
      <c r="AA217" s="21">
        <f t="shared" si="168"/>
        <v>100</v>
      </c>
      <c r="AB217" s="1">
        <v>8</v>
      </c>
      <c r="AC217" s="21">
        <f t="shared" si="169"/>
        <v>100</v>
      </c>
      <c r="AD217" s="21">
        <v>9</v>
      </c>
      <c r="AE217" s="21">
        <f t="shared" si="170"/>
        <v>100</v>
      </c>
      <c r="AF217" s="21">
        <v>3</v>
      </c>
      <c r="AG217" s="21">
        <f t="shared" si="171"/>
        <v>100</v>
      </c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6"/>
      <c r="AT217" s="21">
        <f t="shared" si="172"/>
        <v>91.640211640211646</v>
      </c>
      <c r="AU217" s="143"/>
      <c r="AV217" s="17"/>
      <c r="AW217" s="49"/>
      <c r="AX217" s="14"/>
    </row>
    <row r="218" spans="1:50" s="16" customFormat="1" ht="16.5" customHeight="1" x14ac:dyDescent="0.2">
      <c r="A218" s="50">
        <v>5</v>
      </c>
      <c r="B218" s="71">
        <v>18101191</v>
      </c>
      <c r="C218" s="19" t="s">
        <v>243</v>
      </c>
      <c r="D218" s="1">
        <v>3</v>
      </c>
      <c r="E218" s="21">
        <f t="shared" si="157"/>
        <v>100</v>
      </c>
      <c r="F218" s="1">
        <v>9</v>
      </c>
      <c r="G218" s="21">
        <f t="shared" si="158"/>
        <v>100</v>
      </c>
      <c r="H218" s="1">
        <v>9</v>
      </c>
      <c r="I218" s="21">
        <f t="shared" si="159"/>
        <v>100</v>
      </c>
      <c r="J218" s="1">
        <v>8</v>
      </c>
      <c r="K218" s="21">
        <f t="shared" si="160"/>
        <v>100</v>
      </c>
      <c r="L218" s="1">
        <v>7</v>
      </c>
      <c r="M218" s="21">
        <f t="shared" si="161"/>
        <v>100</v>
      </c>
      <c r="N218" s="1">
        <v>9</v>
      </c>
      <c r="O218" s="21">
        <f t="shared" si="162"/>
        <v>100</v>
      </c>
      <c r="P218" s="1">
        <v>2</v>
      </c>
      <c r="Q218" s="21">
        <f t="shared" si="163"/>
        <v>100</v>
      </c>
      <c r="R218" s="1">
        <v>2</v>
      </c>
      <c r="S218" s="21">
        <f t="shared" si="164"/>
        <v>100</v>
      </c>
      <c r="T218" s="1">
        <v>5</v>
      </c>
      <c r="U218" s="1">
        <f t="shared" si="165"/>
        <v>100</v>
      </c>
      <c r="V218" s="1">
        <v>5</v>
      </c>
      <c r="W218" s="1">
        <f t="shared" si="166"/>
        <v>100</v>
      </c>
      <c r="X218" s="21">
        <v>9</v>
      </c>
      <c r="Y218" s="21">
        <f t="shared" si="167"/>
        <v>100</v>
      </c>
      <c r="Z218" s="1">
        <v>8</v>
      </c>
      <c r="AA218" s="21">
        <f t="shared" si="168"/>
        <v>100</v>
      </c>
      <c r="AB218" s="1">
        <v>8</v>
      </c>
      <c r="AC218" s="21">
        <f t="shared" si="169"/>
        <v>100</v>
      </c>
      <c r="AD218" s="21">
        <v>9</v>
      </c>
      <c r="AE218" s="21">
        <f t="shared" si="170"/>
        <v>100</v>
      </c>
      <c r="AF218" s="21">
        <v>3</v>
      </c>
      <c r="AG218" s="21">
        <f t="shared" si="171"/>
        <v>100</v>
      </c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6"/>
      <c r="AT218" s="21">
        <f t="shared" si="172"/>
        <v>100</v>
      </c>
      <c r="AU218" s="143"/>
      <c r="AV218" s="17"/>
      <c r="AW218" s="49"/>
      <c r="AX218" s="14"/>
    </row>
    <row r="219" spans="1:50" s="16" customFormat="1" ht="16.5" customHeight="1" x14ac:dyDescent="0.2">
      <c r="A219" s="50">
        <v>6</v>
      </c>
      <c r="B219" s="71">
        <v>18101020</v>
      </c>
      <c r="C219" s="69" t="s">
        <v>244</v>
      </c>
      <c r="D219" s="1">
        <v>3</v>
      </c>
      <c r="E219" s="21">
        <f t="shared" si="157"/>
        <v>100</v>
      </c>
      <c r="F219" s="1">
        <v>9</v>
      </c>
      <c r="G219" s="21">
        <f t="shared" si="158"/>
        <v>100</v>
      </c>
      <c r="H219" s="1">
        <v>9</v>
      </c>
      <c r="I219" s="21">
        <f t="shared" si="159"/>
        <v>100</v>
      </c>
      <c r="J219" s="1">
        <v>8</v>
      </c>
      <c r="K219" s="21">
        <f t="shared" si="160"/>
        <v>100</v>
      </c>
      <c r="L219" s="1">
        <v>7</v>
      </c>
      <c r="M219" s="21">
        <f t="shared" si="161"/>
        <v>100</v>
      </c>
      <c r="N219" s="1">
        <v>9</v>
      </c>
      <c r="O219" s="21">
        <f t="shared" si="162"/>
        <v>100</v>
      </c>
      <c r="P219" s="1">
        <v>2</v>
      </c>
      <c r="Q219" s="21">
        <f t="shared" si="163"/>
        <v>100</v>
      </c>
      <c r="R219" s="1">
        <v>2</v>
      </c>
      <c r="S219" s="21">
        <f t="shared" si="164"/>
        <v>100</v>
      </c>
      <c r="T219" s="1">
        <v>5</v>
      </c>
      <c r="U219" s="1">
        <f t="shared" si="165"/>
        <v>100</v>
      </c>
      <c r="V219" s="1">
        <v>5</v>
      </c>
      <c r="W219" s="1">
        <f t="shared" si="166"/>
        <v>100</v>
      </c>
      <c r="X219" s="21">
        <v>9</v>
      </c>
      <c r="Y219" s="21">
        <f t="shared" si="167"/>
        <v>100</v>
      </c>
      <c r="Z219" s="1">
        <v>8</v>
      </c>
      <c r="AA219" s="21">
        <f t="shared" si="168"/>
        <v>100</v>
      </c>
      <c r="AB219" s="1">
        <v>8</v>
      </c>
      <c r="AC219" s="21">
        <f t="shared" si="169"/>
        <v>100</v>
      </c>
      <c r="AD219" s="21">
        <v>9</v>
      </c>
      <c r="AE219" s="21">
        <f t="shared" si="170"/>
        <v>100</v>
      </c>
      <c r="AF219" s="21">
        <v>3</v>
      </c>
      <c r="AG219" s="21">
        <f t="shared" si="171"/>
        <v>100</v>
      </c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6"/>
      <c r="AT219" s="21">
        <f t="shared" si="172"/>
        <v>100</v>
      </c>
      <c r="AU219" s="143"/>
      <c r="AV219" s="17"/>
      <c r="AW219" s="49"/>
      <c r="AX219" s="14"/>
    </row>
    <row r="220" spans="1:50" s="16" customFormat="1" ht="16.5" customHeight="1" x14ac:dyDescent="0.2">
      <c r="A220" s="50">
        <v>7</v>
      </c>
      <c r="B220" s="71">
        <v>18101069</v>
      </c>
      <c r="C220" s="69" t="s">
        <v>245</v>
      </c>
      <c r="D220" s="1">
        <v>3</v>
      </c>
      <c r="E220" s="21">
        <f t="shared" si="157"/>
        <v>100</v>
      </c>
      <c r="F220" s="1">
        <v>7</v>
      </c>
      <c r="G220" s="21">
        <f t="shared" si="158"/>
        <v>77.777777777777786</v>
      </c>
      <c r="H220" s="1">
        <v>9</v>
      </c>
      <c r="I220" s="21">
        <f t="shared" si="159"/>
        <v>100</v>
      </c>
      <c r="J220" s="1">
        <v>8</v>
      </c>
      <c r="K220" s="21">
        <f t="shared" si="160"/>
        <v>100</v>
      </c>
      <c r="L220" s="1">
        <v>7</v>
      </c>
      <c r="M220" s="21">
        <f t="shared" si="161"/>
        <v>100</v>
      </c>
      <c r="N220" s="1">
        <v>9</v>
      </c>
      <c r="O220" s="21">
        <f t="shared" si="162"/>
        <v>100</v>
      </c>
      <c r="P220" s="1">
        <v>2</v>
      </c>
      <c r="Q220" s="21">
        <f t="shared" si="163"/>
        <v>100</v>
      </c>
      <c r="R220" s="1">
        <v>2</v>
      </c>
      <c r="S220" s="21">
        <f t="shared" si="164"/>
        <v>100</v>
      </c>
      <c r="T220" s="1">
        <v>5</v>
      </c>
      <c r="U220" s="1">
        <f t="shared" si="165"/>
        <v>100</v>
      </c>
      <c r="V220" s="1">
        <v>5</v>
      </c>
      <c r="W220" s="1">
        <f t="shared" si="166"/>
        <v>100</v>
      </c>
      <c r="X220" s="21">
        <v>9</v>
      </c>
      <c r="Y220" s="21">
        <f t="shared" si="167"/>
        <v>100</v>
      </c>
      <c r="Z220" s="1">
        <v>8</v>
      </c>
      <c r="AA220" s="21">
        <f t="shared" si="168"/>
        <v>100</v>
      </c>
      <c r="AB220" s="1">
        <v>8</v>
      </c>
      <c r="AC220" s="21">
        <f t="shared" si="169"/>
        <v>100</v>
      </c>
      <c r="AD220" s="21">
        <v>9</v>
      </c>
      <c r="AE220" s="21">
        <f t="shared" si="170"/>
        <v>100</v>
      </c>
      <c r="AF220" s="21">
        <v>3</v>
      </c>
      <c r="AG220" s="21">
        <f t="shared" si="171"/>
        <v>100</v>
      </c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6"/>
      <c r="AT220" s="21">
        <f t="shared" si="172"/>
        <v>98.518518518518519</v>
      </c>
      <c r="AU220" s="143"/>
      <c r="AV220" s="17"/>
      <c r="AW220" s="49"/>
      <c r="AX220" s="14"/>
    </row>
    <row r="221" spans="1:50" s="16" customFormat="1" ht="16.5" customHeight="1" x14ac:dyDescent="0.2">
      <c r="A221" s="50">
        <v>8</v>
      </c>
      <c r="B221" s="71">
        <v>18101139</v>
      </c>
      <c r="C221" s="69" t="s">
        <v>246</v>
      </c>
      <c r="D221" s="1">
        <v>3</v>
      </c>
      <c r="E221" s="21">
        <f t="shared" si="157"/>
        <v>100</v>
      </c>
      <c r="F221" s="1">
        <v>7</v>
      </c>
      <c r="G221" s="21">
        <f t="shared" si="158"/>
        <v>77.777777777777786</v>
      </c>
      <c r="H221" s="1">
        <v>9</v>
      </c>
      <c r="I221" s="21">
        <f t="shared" si="159"/>
        <v>100</v>
      </c>
      <c r="J221" s="1">
        <v>8</v>
      </c>
      <c r="K221" s="21">
        <f t="shared" si="160"/>
        <v>100</v>
      </c>
      <c r="L221" s="1">
        <v>7</v>
      </c>
      <c r="M221" s="21">
        <f t="shared" si="161"/>
        <v>100</v>
      </c>
      <c r="N221" s="1">
        <v>9</v>
      </c>
      <c r="O221" s="21">
        <f t="shared" si="162"/>
        <v>100</v>
      </c>
      <c r="P221" s="1">
        <v>2</v>
      </c>
      <c r="Q221" s="21">
        <f t="shared" si="163"/>
        <v>100</v>
      </c>
      <c r="R221" s="1">
        <v>2</v>
      </c>
      <c r="S221" s="21">
        <f t="shared" si="164"/>
        <v>100</v>
      </c>
      <c r="T221" s="1">
        <v>5</v>
      </c>
      <c r="U221" s="1">
        <f t="shared" si="165"/>
        <v>100</v>
      </c>
      <c r="V221" s="1">
        <v>5</v>
      </c>
      <c r="W221" s="1">
        <f t="shared" si="166"/>
        <v>100</v>
      </c>
      <c r="X221" s="21">
        <v>9</v>
      </c>
      <c r="Y221" s="21">
        <f t="shared" si="167"/>
        <v>100</v>
      </c>
      <c r="Z221" s="1">
        <v>8</v>
      </c>
      <c r="AA221" s="21">
        <f t="shared" si="168"/>
        <v>100</v>
      </c>
      <c r="AB221" s="1">
        <v>8</v>
      </c>
      <c r="AC221" s="21">
        <f t="shared" si="169"/>
        <v>100</v>
      </c>
      <c r="AD221" s="21">
        <v>9</v>
      </c>
      <c r="AE221" s="21">
        <f t="shared" si="170"/>
        <v>100</v>
      </c>
      <c r="AF221" s="21">
        <v>3</v>
      </c>
      <c r="AG221" s="21">
        <f t="shared" si="171"/>
        <v>100</v>
      </c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6"/>
      <c r="AT221" s="21">
        <f t="shared" si="172"/>
        <v>98.518518518518519</v>
      </c>
      <c r="AU221" s="143"/>
      <c r="AV221" s="17"/>
      <c r="AW221" s="49"/>
      <c r="AX221" s="14"/>
    </row>
    <row r="222" spans="1:50" s="16" customFormat="1" ht="16.5" customHeight="1" x14ac:dyDescent="0.2">
      <c r="A222" s="50">
        <v>9</v>
      </c>
      <c r="B222" s="50">
        <v>18103076</v>
      </c>
      <c r="C222" s="69" t="s">
        <v>440</v>
      </c>
      <c r="D222" s="84"/>
      <c r="E222" s="86"/>
      <c r="F222" s="1">
        <v>6</v>
      </c>
      <c r="G222" s="21">
        <f>F222/6*100</f>
        <v>100</v>
      </c>
      <c r="H222" s="1">
        <v>9</v>
      </c>
      <c r="I222" s="21">
        <f t="shared" si="159"/>
        <v>100</v>
      </c>
      <c r="J222" s="1">
        <v>8</v>
      </c>
      <c r="K222" s="21">
        <f t="shared" si="160"/>
        <v>100</v>
      </c>
      <c r="L222" s="1">
        <v>7</v>
      </c>
      <c r="M222" s="21">
        <f t="shared" si="161"/>
        <v>100</v>
      </c>
      <c r="N222" s="1">
        <v>9</v>
      </c>
      <c r="O222" s="21">
        <f t="shared" si="162"/>
        <v>100</v>
      </c>
      <c r="P222" s="1">
        <v>2</v>
      </c>
      <c r="Q222" s="21">
        <f t="shared" si="163"/>
        <v>100</v>
      </c>
      <c r="R222" s="1">
        <v>2</v>
      </c>
      <c r="S222" s="21">
        <f t="shared" si="164"/>
        <v>100</v>
      </c>
      <c r="T222" s="1">
        <v>5</v>
      </c>
      <c r="U222" s="1">
        <f t="shared" si="165"/>
        <v>100</v>
      </c>
      <c r="V222" s="1">
        <v>5</v>
      </c>
      <c r="W222" s="1">
        <f t="shared" si="166"/>
        <v>100</v>
      </c>
      <c r="X222" s="21">
        <v>9</v>
      </c>
      <c r="Y222" s="21">
        <f t="shared" si="167"/>
        <v>100</v>
      </c>
      <c r="Z222" s="1">
        <v>8</v>
      </c>
      <c r="AA222" s="21">
        <f t="shared" si="168"/>
        <v>100</v>
      </c>
      <c r="AB222" s="1">
        <v>8</v>
      </c>
      <c r="AC222" s="21">
        <f t="shared" si="169"/>
        <v>100</v>
      </c>
      <c r="AD222" s="21">
        <v>9</v>
      </c>
      <c r="AE222" s="21">
        <f t="shared" si="170"/>
        <v>100</v>
      </c>
      <c r="AF222" s="21">
        <v>3</v>
      </c>
      <c r="AG222" s="21">
        <f t="shared" si="171"/>
        <v>100</v>
      </c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6"/>
      <c r="AT222" s="21">
        <f t="shared" si="172"/>
        <v>100</v>
      </c>
      <c r="AU222" s="143"/>
      <c r="AV222" s="17"/>
      <c r="AW222" s="49"/>
      <c r="AX222" s="14"/>
    </row>
    <row r="223" spans="1:50" s="16" customFormat="1" ht="16.5" customHeight="1" x14ac:dyDescent="0.2">
      <c r="A223" s="50">
        <v>10</v>
      </c>
      <c r="B223" s="71">
        <v>18101041</v>
      </c>
      <c r="C223" s="23" t="s">
        <v>247</v>
      </c>
      <c r="D223" s="1">
        <v>3</v>
      </c>
      <c r="E223" s="21">
        <f>D223/3*100</f>
        <v>100</v>
      </c>
      <c r="F223" s="1">
        <v>9</v>
      </c>
      <c r="G223" s="21">
        <f>F223/9*100</f>
        <v>100</v>
      </c>
      <c r="H223" s="1">
        <v>9</v>
      </c>
      <c r="I223" s="21">
        <f t="shared" si="159"/>
        <v>100</v>
      </c>
      <c r="J223" s="1">
        <v>8</v>
      </c>
      <c r="K223" s="21">
        <f t="shared" si="160"/>
        <v>100</v>
      </c>
      <c r="L223" s="1">
        <v>7</v>
      </c>
      <c r="M223" s="21">
        <f t="shared" si="161"/>
        <v>100</v>
      </c>
      <c r="N223" s="1">
        <v>9</v>
      </c>
      <c r="O223" s="21">
        <f t="shared" si="162"/>
        <v>100</v>
      </c>
      <c r="P223" s="1">
        <v>2</v>
      </c>
      <c r="Q223" s="21">
        <f t="shared" si="163"/>
        <v>100</v>
      </c>
      <c r="R223" s="1">
        <v>2</v>
      </c>
      <c r="S223" s="21">
        <f t="shared" si="164"/>
        <v>100</v>
      </c>
      <c r="T223" s="1">
        <v>5</v>
      </c>
      <c r="U223" s="1">
        <f t="shared" si="165"/>
        <v>100</v>
      </c>
      <c r="V223" s="1">
        <v>5</v>
      </c>
      <c r="W223" s="1">
        <f t="shared" si="166"/>
        <v>100</v>
      </c>
      <c r="X223" s="21">
        <v>9</v>
      </c>
      <c r="Y223" s="21">
        <f t="shared" si="167"/>
        <v>100</v>
      </c>
      <c r="Z223" s="1">
        <v>8</v>
      </c>
      <c r="AA223" s="21">
        <f t="shared" si="168"/>
        <v>100</v>
      </c>
      <c r="AB223" s="1">
        <v>8</v>
      </c>
      <c r="AC223" s="21">
        <f t="shared" si="169"/>
        <v>100</v>
      </c>
      <c r="AD223" s="21">
        <v>9</v>
      </c>
      <c r="AE223" s="21">
        <f t="shared" si="170"/>
        <v>100</v>
      </c>
      <c r="AF223" s="21">
        <v>3</v>
      </c>
      <c r="AG223" s="21">
        <f t="shared" si="171"/>
        <v>100</v>
      </c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6"/>
      <c r="AT223" s="21">
        <f t="shared" si="172"/>
        <v>100</v>
      </c>
      <c r="AU223" s="143"/>
      <c r="AV223" s="17"/>
      <c r="AW223" s="49"/>
      <c r="AX223" s="14"/>
    </row>
    <row r="224" spans="1:50" s="16" customFormat="1" ht="16.5" customHeight="1" x14ac:dyDescent="0.2">
      <c r="A224" s="50">
        <v>11</v>
      </c>
      <c r="B224" s="50"/>
      <c r="T224" s="15"/>
      <c r="U224" s="15"/>
      <c r="V224" s="1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143"/>
      <c r="AV224" s="17"/>
      <c r="AW224" s="49"/>
      <c r="AX224" s="14"/>
    </row>
    <row r="225" spans="1:50" s="16" customFormat="1" ht="16.5" hidden="1" customHeight="1" x14ac:dyDescent="0.2">
      <c r="A225" s="50">
        <v>12</v>
      </c>
      <c r="B225" s="50"/>
      <c r="C225" s="60"/>
      <c r="D225" s="1"/>
      <c r="E225" s="21"/>
      <c r="F225" s="1"/>
      <c r="G225" s="21"/>
      <c r="H225" s="1"/>
      <c r="I225" s="21"/>
      <c r="J225" s="1">
        <v>8</v>
      </c>
      <c r="K225" s="21">
        <f t="shared" ref="K225:K233" si="173">J225/8*100</f>
        <v>100</v>
      </c>
      <c r="L225" s="1"/>
      <c r="M225" s="21"/>
      <c r="N225" s="1"/>
      <c r="O225" s="21"/>
      <c r="P225" s="1"/>
      <c r="Q225" s="21"/>
      <c r="R225" s="29"/>
      <c r="S225" s="29"/>
      <c r="T225" s="1"/>
      <c r="U225" s="1"/>
      <c r="V225" s="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6"/>
      <c r="AT225" s="21"/>
      <c r="AU225" s="143"/>
      <c r="AV225" s="17"/>
      <c r="AW225" s="49"/>
      <c r="AX225" s="14"/>
    </row>
    <row r="226" spans="1:50" s="16" customFormat="1" ht="16.5" hidden="1" customHeight="1" x14ac:dyDescent="0.2">
      <c r="A226" s="50">
        <v>13</v>
      </c>
      <c r="B226" s="50"/>
      <c r="C226" s="60"/>
      <c r="D226" s="1"/>
      <c r="E226" s="21"/>
      <c r="F226" s="1"/>
      <c r="G226" s="21"/>
      <c r="H226" s="1"/>
      <c r="I226" s="21"/>
      <c r="J226" s="1">
        <v>8</v>
      </c>
      <c r="K226" s="21">
        <f t="shared" si="173"/>
        <v>100</v>
      </c>
      <c r="L226" s="1"/>
      <c r="M226" s="21"/>
      <c r="N226" s="1"/>
      <c r="O226" s="21"/>
      <c r="P226" s="1"/>
      <c r="Q226" s="21"/>
      <c r="R226" s="29"/>
      <c r="S226" s="29"/>
      <c r="T226" s="1"/>
      <c r="U226" s="1"/>
      <c r="V226" s="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6"/>
      <c r="AT226" s="21"/>
      <c r="AU226" s="143"/>
      <c r="AV226" s="17"/>
      <c r="AW226" s="49"/>
      <c r="AX226" s="14"/>
    </row>
    <row r="227" spans="1:50" s="16" customFormat="1" ht="16.5" hidden="1" customHeight="1" x14ac:dyDescent="0.2">
      <c r="A227" s="50">
        <v>14</v>
      </c>
      <c r="B227" s="50"/>
      <c r="C227" s="60"/>
      <c r="D227" s="1"/>
      <c r="E227" s="21"/>
      <c r="F227" s="1"/>
      <c r="G227" s="21"/>
      <c r="H227" s="1"/>
      <c r="I227" s="21"/>
      <c r="J227" s="1">
        <v>8</v>
      </c>
      <c r="K227" s="21">
        <f t="shared" si="173"/>
        <v>100</v>
      </c>
      <c r="L227" s="1"/>
      <c r="M227" s="21"/>
      <c r="N227" s="1"/>
      <c r="O227" s="21"/>
      <c r="P227" s="1"/>
      <c r="Q227" s="21"/>
      <c r="R227" s="29"/>
      <c r="S227" s="29"/>
      <c r="T227" s="1"/>
      <c r="U227" s="1"/>
      <c r="V227" s="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6"/>
      <c r="AT227" s="21"/>
      <c r="AU227" s="143"/>
      <c r="AV227" s="17"/>
      <c r="AW227" s="49"/>
      <c r="AX227" s="14"/>
    </row>
    <row r="228" spans="1:50" s="16" customFormat="1" ht="16.5" hidden="1" customHeight="1" x14ac:dyDescent="0.2">
      <c r="A228" s="50">
        <v>15</v>
      </c>
      <c r="B228" s="50"/>
      <c r="C228" s="60"/>
      <c r="D228" s="1"/>
      <c r="E228" s="21"/>
      <c r="F228" s="1"/>
      <c r="G228" s="21"/>
      <c r="H228" s="1"/>
      <c r="I228" s="21"/>
      <c r="J228" s="1">
        <v>8</v>
      </c>
      <c r="K228" s="21">
        <f t="shared" si="173"/>
        <v>100</v>
      </c>
      <c r="L228" s="1"/>
      <c r="M228" s="21"/>
      <c r="N228" s="1"/>
      <c r="O228" s="21"/>
      <c r="P228" s="1"/>
      <c r="Q228" s="21"/>
      <c r="R228" s="29"/>
      <c r="S228" s="29"/>
      <c r="T228" s="1"/>
      <c r="U228" s="1"/>
      <c r="V228" s="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6"/>
      <c r="AT228" s="21"/>
      <c r="AU228" s="143"/>
      <c r="AV228" s="17"/>
      <c r="AW228" s="49"/>
      <c r="AX228" s="14"/>
    </row>
    <row r="229" spans="1:50" s="16" customFormat="1" ht="16.5" hidden="1" customHeight="1" x14ac:dyDescent="0.2">
      <c r="A229" s="50">
        <v>16</v>
      </c>
      <c r="B229" s="50"/>
      <c r="C229" s="60"/>
      <c r="D229" s="1"/>
      <c r="E229" s="21"/>
      <c r="F229" s="1"/>
      <c r="G229" s="21"/>
      <c r="H229" s="1"/>
      <c r="I229" s="21"/>
      <c r="J229" s="1">
        <v>8</v>
      </c>
      <c r="K229" s="21">
        <f t="shared" si="173"/>
        <v>100</v>
      </c>
      <c r="L229" s="1"/>
      <c r="M229" s="21"/>
      <c r="N229" s="1"/>
      <c r="O229" s="21"/>
      <c r="P229" s="1"/>
      <c r="Q229" s="21"/>
      <c r="R229" s="29"/>
      <c r="S229" s="29"/>
      <c r="T229" s="1"/>
      <c r="U229" s="1"/>
      <c r="V229" s="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6"/>
      <c r="AT229" s="21"/>
      <c r="AU229" s="143"/>
      <c r="AV229" s="17"/>
      <c r="AW229" s="49"/>
      <c r="AX229" s="14"/>
    </row>
    <row r="230" spans="1:50" s="16" customFormat="1" ht="16.5" hidden="1" customHeight="1" x14ac:dyDescent="0.2">
      <c r="A230" s="50">
        <v>17</v>
      </c>
      <c r="B230" s="50"/>
      <c r="C230" s="60"/>
      <c r="D230" s="1"/>
      <c r="E230" s="21"/>
      <c r="F230" s="1"/>
      <c r="G230" s="21"/>
      <c r="H230" s="1"/>
      <c r="I230" s="21"/>
      <c r="J230" s="1">
        <v>8</v>
      </c>
      <c r="K230" s="21">
        <f t="shared" si="173"/>
        <v>100</v>
      </c>
      <c r="L230" s="1"/>
      <c r="M230" s="21"/>
      <c r="N230" s="1"/>
      <c r="O230" s="21"/>
      <c r="P230" s="1"/>
      <c r="Q230" s="21"/>
      <c r="R230" s="29"/>
      <c r="S230" s="29"/>
      <c r="T230" s="1"/>
      <c r="U230" s="1"/>
      <c r="V230" s="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6"/>
      <c r="AT230" s="21"/>
      <c r="AU230" s="143"/>
      <c r="AV230" s="17"/>
      <c r="AW230" s="49"/>
      <c r="AX230" s="14"/>
    </row>
    <row r="231" spans="1:50" s="16" customFormat="1" ht="16.5" hidden="1" customHeight="1" x14ac:dyDescent="0.2">
      <c r="A231" s="50">
        <v>18</v>
      </c>
      <c r="B231" s="50"/>
      <c r="C231" s="60"/>
      <c r="D231" s="1"/>
      <c r="E231" s="21"/>
      <c r="F231" s="1"/>
      <c r="G231" s="21"/>
      <c r="H231" s="1"/>
      <c r="I231" s="21"/>
      <c r="J231" s="1">
        <v>8</v>
      </c>
      <c r="K231" s="21">
        <f t="shared" si="173"/>
        <v>100</v>
      </c>
      <c r="L231" s="1"/>
      <c r="M231" s="21"/>
      <c r="N231" s="1"/>
      <c r="O231" s="21"/>
      <c r="P231" s="1"/>
      <c r="Q231" s="21"/>
      <c r="R231" s="29"/>
      <c r="S231" s="29"/>
      <c r="T231" s="1"/>
      <c r="U231" s="1"/>
      <c r="V231" s="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6"/>
      <c r="AT231" s="21"/>
      <c r="AU231" s="143"/>
      <c r="AV231" s="17"/>
      <c r="AW231" s="49"/>
      <c r="AX231" s="14"/>
    </row>
    <row r="232" spans="1:50" s="16" customFormat="1" ht="16.5" hidden="1" customHeight="1" x14ac:dyDescent="0.2">
      <c r="A232" s="50">
        <v>19</v>
      </c>
      <c r="B232" s="50"/>
      <c r="C232" s="60"/>
      <c r="D232" s="1"/>
      <c r="E232" s="21"/>
      <c r="F232" s="1"/>
      <c r="G232" s="21"/>
      <c r="H232" s="1"/>
      <c r="I232" s="21"/>
      <c r="J232" s="1">
        <v>8</v>
      </c>
      <c r="K232" s="21">
        <f t="shared" si="173"/>
        <v>100</v>
      </c>
      <c r="L232" s="1"/>
      <c r="M232" s="21"/>
      <c r="N232" s="1"/>
      <c r="O232" s="21"/>
      <c r="P232" s="1"/>
      <c r="Q232" s="21"/>
      <c r="R232" s="29"/>
      <c r="S232" s="29"/>
      <c r="T232" s="1"/>
      <c r="U232" s="1"/>
      <c r="V232" s="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6"/>
      <c r="AT232" s="21"/>
      <c r="AU232" s="143"/>
      <c r="AV232" s="17"/>
      <c r="AW232" s="49"/>
      <c r="AX232" s="14"/>
    </row>
    <row r="233" spans="1:50" s="16" customFormat="1" ht="16.5" hidden="1" customHeight="1" x14ac:dyDescent="0.2">
      <c r="A233" s="50">
        <v>20</v>
      </c>
      <c r="B233" s="50"/>
      <c r="C233" s="60"/>
      <c r="D233" s="1"/>
      <c r="E233" s="21"/>
      <c r="F233" s="1"/>
      <c r="G233" s="21"/>
      <c r="H233" s="1"/>
      <c r="I233" s="21"/>
      <c r="J233" s="1">
        <v>8</v>
      </c>
      <c r="K233" s="21">
        <f t="shared" si="173"/>
        <v>100</v>
      </c>
      <c r="L233" s="1"/>
      <c r="M233" s="21"/>
      <c r="N233" s="1"/>
      <c r="O233" s="21"/>
      <c r="P233" s="1"/>
      <c r="Q233" s="21"/>
      <c r="R233" s="29"/>
      <c r="S233" s="29"/>
      <c r="T233" s="1"/>
      <c r="U233" s="1"/>
      <c r="V233" s="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6"/>
      <c r="AT233" s="21"/>
      <c r="AU233" s="143"/>
      <c r="AV233" s="17"/>
      <c r="AW233" s="49"/>
      <c r="AX233" s="14"/>
    </row>
    <row r="234" spans="1:50" s="16" customFormat="1" ht="16.5" customHeight="1" x14ac:dyDescent="0.2">
      <c r="A234" s="54"/>
      <c r="B234" s="54"/>
      <c r="C234" s="63"/>
      <c r="D234" s="15"/>
      <c r="E234" s="25"/>
      <c r="F234" s="15"/>
      <c r="G234" s="25"/>
      <c r="H234" s="15"/>
      <c r="I234" s="25"/>
      <c r="J234" s="15"/>
      <c r="K234" s="25"/>
      <c r="L234" s="15"/>
      <c r="M234" s="25"/>
      <c r="N234" s="15"/>
      <c r="O234" s="25"/>
      <c r="P234" s="15"/>
      <c r="Q234" s="25"/>
      <c r="T234" s="15"/>
      <c r="U234" s="15"/>
      <c r="V234" s="1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143"/>
      <c r="AV234" s="17"/>
      <c r="AW234" s="49"/>
      <c r="AX234" s="14"/>
    </row>
    <row r="235" spans="1:50" s="16" customFormat="1" ht="16.5" customHeight="1" x14ac:dyDescent="0.2">
      <c r="A235" s="54"/>
      <c r="B235" s="54"/>
      <c r="C235" s="63"/>
      <c r="D235" s="15"/>
      <c r="E235" s="25"/>
      <c r="F235" s="15"/>
      <c r="G235" s="25"/>
      <c r="H235" s="15"/>
      <c r="I235" s="25"/>
      <c r="J235" s="15"/>
      <c r="K235" s="25"/>
      <c r="L235" s="15"/>
      <c r="M235" s="25"/>
      <c r="N235" s="15"/>
      <c r="O235" s="25"/>
      <c r="P235" s="15"/>
      <c r="Q235" s="25"/>
      <c r="T235" s="15"/>
      <c r="U235" s="15"/>
      <c r="V235" s="1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143"/>
      <c r="AV235" s="17"/>
      <c r="AW235" s="49"/>
      <c r="AX235" s="14"/>
    </row>
    <row r="236" spans="1:50" s="16" customFormat="1" ht="16.5" customHeight="1" x14ac:dyDescent="0.2">
      <c r="A236" s="54"/>
      <c r="B236" s="54"/>
      <c r="C236" s="54"/>
      <c r="D236" s="54"/>
      <c r="E236" s="87"/>
      <c r="F236" s="54"/>
      <c r="G236" s="87"/>
      <c r="H236" s="54"/>
      <c r="I236" s="87"/>
      <c r="J236" s="54"/>
      <c r="K236" s="87"/>
      <c r="L236" s="54"/>
      <c r="M236" s="87"/>
      <c r="N236" s="54"/>
      <c r="O236" s="87"/>
      <c r="P236" s="54"/>
      <c r="Q236" s="87"/>
      <c r="R236" s="54"/>
      <c r="S236" s="54"/>
      <c r="T236" s="54"/>
      <c r="U236" s="54"/>
      <c r="V236" s="54"/>
      <c r="W236" s="87"/>
      <c r="X236" s="87"/>
      <c r="Y236" s="87"/>
      <c r="Z236" s="87"/>
      <c r="AA236" s="87"/>
      <c r="AB236" s="87"/>
      <c r="AC236" s="87"/>
      <c r="AD236" s="87"/>
      <c r="AE236" s="87"/>
      <c r="AF236" s="87"/>
      <c r="AG236" s="87"/>
      <c r="AH236" s="87"/>
      <c r="AI236" s="87"/>
      <c r="AJ236" s="87"/>
      <c r="AK236" s="87"/>
      <c r="AL236" s="87"/>
      <c r="AM236" s="87"/>
      <c r="AN236" s="87"/>
      <c r="AO236" s="87"/>
      <c r="AP236" s="85"/>
      <c r="AQ236" s="85"/>
      <c r="AR236" s="85"/>
      <c r="AS236" s="85"/>
      <c r="AT236" s="85"/>
      <c r="AU236" s="87"/>
      <c r="AV236" s="55"/>
      <c r="AW236" s="49"/>
      <c r="AX236" s="14"/>
    </row>
    <row r="237" spans="1:50" s="16" customFormat="1" ht="16.5" customHeight="1" x14ac:dyDescent="0.2">
      <c r="A237" s="50">
        <v>1</v>
      </c>
      <c r="B237" s="71">
        <v>18103032</v>
      </c>
      <c r="C237" s="69" t="s">
        <v>248</v>
      </c>
      <c r="D237" s="1">
        <v>6</v>
      </c>
      <c r="E237" s="21">
        <f>D237/6*100</f>
        <v>100</v>
      </c>
      <c r="F237" s="1">
        <v>10</v>
      </c>
      <c r="G237" s="21">
        <f>F237/10*100</f>
        <v>100</v>
      </c>
      <c r="H237" s="1">
        <v>9</v>
      </c>
      <c r="I237" s="21">
        <f t="shared" ref="I237:I258" si="174">H237/10*100</f>
        <v>90</v>
      </c>
      <c r="J237" s="1">
        <v>6</v>
      </c>
      <c r="K237" s="21">
        <f t="shared" ref="K237:K258" si="175">J237/10*100</f>
        <v>60</v>
      </c>
      <c r="L237" s="1">
        <v>7</v>
      </c>
      <c r="M237" s="21">
        <f t="shared" ref="M237:M259" si="176">L237/10*100</f>
        <v>70</v>
      </c>
      <c r="N237" s="1">
        <v>8</v>
      </c>
      <c r="O237" s="21">
        <f t="shared" ref="O237:O259" si="177">N237/10*100</f>
        <v>80</v>
      </c>
      <c r="P237" s="1">
        <v>4</v>
      </c>
      <c r="Q237" s="21">
        <f>P237/10*100</f>
        <v>40</v>
      </c>
      <c r="R237" s="1">
        <v>2</v>
      </c>
      <c r="S237" s="21">
        <f t="shared" ref="S237:S259" si="178">R237/2*100</f>
        <v>100</v>
      </c>
      <c r="T237" s="1">
        <v>10</v>
      </c>
      <c r="U237" s="1">
        <f>T237/10*100</f>
        <v>100</v>
      </c>
      <c r="V237" s="1">
        <v>10</v>
      </c>
      <c r="W237" s="1">
        <f t="shared" ref="W237:W259" si="179">V237/10*100</f>
        <v>100</v>
      </c>
      <c r="X237" s="1">
        <v>6</v>
      </c>
      <c r="Y237" s="1">
        <f t="shared" ref="Y237:Y259" si="180">X237/10*100</f>
        <v>60</v>
      </c>
      <c r="Z237" s="1">
        <v>7</v>
      </c>
      <c r="AA237" s="1">
        <f t="shared" ref="AA237:AA259" si="181">Z237/10*100</f>
        <v>70</v>
      </c>
      <c r="AB237" s="1">
        <v>5</v>
      </c>
      <c r="AC237" s="1">
        <f t="shared" ref="AC237:AC259" si="182">AB237/10*100</f>
        <v>50</v>
      </c>
      <c r="AD237" s="1">
        <v>8</v>
      </c>
      <c r="AE237" s="1">
        <f t="shared" ref="AE237:AE259" si="183">AD237/10*100</f>
        <v>80</v>
      </c>
      <c r="AF237" s="21">
        <v>4</v>
      </c>
      <c r="AG237" s="21">
        <f>AF237/8*100</f>
        <v>50</v>
      </c>
      <c r="AH237" s="21">
        <v>2</v>
      </c>
      <c r="AI237" s="21">
        <f>AH237/2*100</f>
        <v>100</v>
      </c>
      <c r="AJ237" s="21"/>
      <c r="AK237" s="21"/>
      <c r="AL237" s="21"/>
      <c r="AM237" s="21"/>
      <c r="AN237" s="21"/>
      <c r="AO237" s="21"/>
      <c r="AP237" s="21"/>
      <c r="AQ237" s="21"/>
      <c r="AR237" s="21"/>
      <c r="AS237" s="26"/>
      <c r="AT237" s="21">
        <f t="shared" ref="AT237:AT259" si="184">AVERAGE(Q237,S237,U237,W237,Y237,AA237,AC237,AE237,AG237,AI237,AK237,AM237,AO237,AQ237,AS237,O237,M237,K237,I237,G237,E237)</f>
        <v>78.125</v>
      </c>
      <c r="AU237" s="147" t="s">
        <v>19</v>
      </c>
      <c r="AV237" s="17"/>
      <c r="AW237" s="49"/>
      <c r="AX237" s="14"/>
    </row>
    <row r="238" spans="1:50" s="16" customFormat="1" ht="16.5" customHeight="1" x14ac:dyDescent="0.2">
      <c r="A238" s="50">
        <v>2</v>
      </c>
      <c r="B238" s="71">
        <v>18102045</v>
      </c>
      <c r="C238" s="69" t="s">
        <v>249</v>
      </c>
      <c r="D238" s="1">
        <v>6</v>
      </c>
      <c r="E238" s="21">
        <f t="shared" ref="E238:E258" si="185">D238/6*100</f>
        <v>100</v>
      </c>
      <c r="F238" s="1">
        <v>10</v>
      </c>
      <c r="G238" s="21">
        <f t="shared" ref="G238:G258" si="186">F238/10*100</f>
        <v>100</v>
      </c>
      <c r="H238" s="1">
        <v>10</v>
      </c>
      <c r="I238" s="21">
        <f t="shared" si="174"/>
        <v>100</v>
      </c>
      <c r="J238" s="1">
        <v>10</v>
      </c>
      <c r="K238" s="21">
        <f t="shared" si="175"/>
        <v>100</v>
      </c>
      <c r="L238" s="1">
        <v>10</v>
      </c>
      <c r="M238" s="21">
        <f t="shared" si="176"/>
        <v>100</v>
      </c>
      <c r="N238" s="1">
        <v>8</v>
      </c>
      <c r="O238" s="21">
        <f t="shared" si="177"/>
        <v>80</v>
      </c>
      <c r="P238" s="1">
        <v>10</v>
      </c>
      <c r="Q238" s="21">
        <f t="shared" ref="Q238:Q259" si="187">P238/10*100</f>
        <v>100</v>
      </c>
      <c r="R238" s="1">
        <v>2</v>
      </c>
      <c r="S238" s="21">
        <f t="shared" si="178"/>
        <v>100</v>
      </c>
      <c r="T238" s="1">
        <v>10</v>
      </c>
      <c r="U238" s="1">
        <f t="shared" ref="U238:U259" si="188">T238/10*100</f>
        <v>100</v>
      </c>
      <c r="V238" s="1">
        <v>10</v>
      </c>
      <c r="W238" s="1">
        <f t="shared" si="179"/>
        <v>100</v>
      </c>
      <c r="X238" s="1">
        <v>7</v>
      </c>
      <c r="Y238" s="1">
        <f t="shared" si="180"/>
        <v>70</v>
      </c>
      <c r="Z238" s="1">
        <v>8</v>
      </c>
      <c r="AA238" s="1">
        <f t="shared" si="181"/>
        <v>80</v>
      </c>
      <c r="AB238" s="1">
        <v>10</v>
      </c>
      <c r="AC238" s="1">
        <f t="shared" si="182"/>
        <v>100</v>
      </c>
      <c r="AD238" s="1">
        <v>9</v>
      </c>
      <c r="AE238" s="1">
        <f t="shared" si="183"/>
        <v>90</v>
      </c>
      <c r="AF238" s="21">
        <v>8</v>
      </c>
      <c r="AG238" s="21">
        <f t="shared" ref="AG238:AG259" si="189">AF238/8*100</f>
        <v>100</v>
      </c>
      <c r="AH238" s="21">
        <v>2</v>
      </c>
      <c r="AI238" s="21">
        <f t="shared" ref="AI238:AI259" si="190">AH238/2*100</f>
        <v>100</v>
      </c>
      <c r="AJ238" s="21"/>
      <c r="AK238" s="21"/>
      <c r="AL238" s="21"/>
      <c r="AM238" s="21"/>
      <c r="AN238" s="21"/>
      <c r="AO238" s="21"/>
      <c r="AP238" s="21"/>
      <c r="AQ238" s="21"/>
      <c r="AR238" s="21"/>
      <c r="AS238" s="26"/>
      <c r="AT238" s="21">
        <f t="shared" si="184"/>
        <v>95</v>
      </c>
      <c r="AU238" s="143"/>
      <c r="AV238" s="17"/>
      <c r="AW238" s="49"/>
      <c r="AX238" s="14"/>
    </row>
    <row r="239" spans="1:50" s="16" customFormat="1" ht="16.5" customHeight="1" x14ac:dyDescent="0.2">
      <c r="A239" s="50">
        <v>3</v>
      </c>
      <c r="B239" s="71">
        <v>18102039</v>
      </c>
      <c r="C239" s="69" t="s">
        <v>250</v>
      </c>
      <c r="D239" s="1">
        <v>6</v>
      </c>
      <c r="E239" s="21">
        <f t="shared" si="185"/>
        <v>100</v>
      </c>
      <c r="F239" s="1">
        <v>10</v>
      </c>
      <c r="G239" s="21">
        <f t="shared" si="186"/>
        <v>100</v>
      </c>
      <c r="H239" s="1">
        <v>10</v>
      </c>
      <c r="I239" s="21">
        <f t="shared" si="174"/>
        <v>100</v>
      </c>
      <c r="J239" s="1">
        <v>10</v>
      </c>
      <c r="K239" s="21">
        <f t="shared" si="175"/>
        <v>100</v>
      </c>
      <c r="L239" s="1">
        <v>10</v>
      </c>
      <c r="M239" s="21">
        <f t="shared" si="176"/>
        <v>100</v>
      </c>
      <c r="N239" s="1">
        <v>9</v>
      </c>
      <c r="O239" s="21">
        <f t="shared" si="177"/>
        <v>90</v>
      </c>
      <c r="P239" s="1">
        <v>10</v>
      </c>
      <c r="Q239" s="21">
        <f t="shared" si="187"/>
        <v>100</v>
      </c>
      <c r="R239" s="1">
        <v>2</v>
      </c>
      <c r="S239" s="21">
        <f t="shared" si="178"/>
        <v>100</v>
      </c>
      <c r="T239" s="1">
        <v>10</v>
      </c>
      <c r="U239" s="1">
        <f t="shared" si="188"/>
        <v>100</v>
      </c>
      <c r="V239" s="1">
        <v>8</v>
      </c>
      <c r="W239" s="1">
        <f t="shared" si="179"/>
        <v>80</v>
      </c>
      <c r="X239" s="1">
        <v>7</v>
      </c>
      <c r="Y239" s="1">
        <f t="shared" si="180"/>
        <v>70</v>
      </c>
      <c r="Z239" s="1">
        <v>7</v>
      </c>
      <c r="AA239" s="1">
        <f t="shared" si="181"/>
        <v>70</v>
      </c>
      <c r="AB239" s="1">
        <v>7</v>
      </c>
      <c r="AC239" s="1">
        <f t="shared" si="182"/>
        <v>70</v>
      </c>
      <c r="AD239" s="1">
        <v>8</v>
      </c>
      <c r="AE239" s="1">
        <f t="shared" si="183"/>
        <v>80</v>
      </c>
      <c r="AF239" s="21">
        <v>4</v>
      </c>
      <c r="AG239" s="21">
        <f t="shared" si="189"/>
        <v>50</v>
      </c>
      <c r="AH239" s="21">
        <v>2</v>
      </c>
      <c r="AI239" s="21">
        <f t="shared" si="190"/>
        <v>100</v>
      </c>
      <c r="AJ239" s="21"/>
      <c r="AK239" s="21"/>
      <c r="AL239" s="21"/>
      <c r="AM239" s="21"/>
      <c r="AN239" s="21"/>
      <c r="AO239" s="21"/>
      <c r="AP239" s="21"/>
      <c r="AQ239" s="21"/>
      <c r="AR239" s="21"/>
      <c r="AS239" s="26"/>
      <c r="AT239" s="21">
        <f t="shared" si="184"/>
        <v>88.125</v>
      </c>
      <c r="AU239" s="143"/>
      <c r="AV239" s="17"/>
      <c r="AW239" s="49"/>
      <c r="AX239" s="14"/>
    </row>
    <row r="240" spans="1:50" s="16" customFormat="1" ht="16.5" customHeight="1" x14ac:dyDescent="0.2">
      <c r="A240" s="50">
        <v>4</v>
      </c>
      <c r="B240" s="71">
        <v>18101127</v>
      </c>
      <c r="C240" s="69" t="s">
        <v>251</v>
      </c>
      <c r="D240" s="1">
        <v>6</v>
      </c>
      <c r="E240" s="21">
        <f t="shared" si="185"/>
        <v>100</v>
      </c>
      <c r="F240" s="1">
        <v>10</v>
      </c>
      <c r="G240" s="21">
        <f t="shared" si="186"/>
        <v>100</v>
      </c>
      <c r="H240" s="1">
        <v>10</v>
      </c>
      <c r="I240" s="21">
        <f t="shared" si="174"/>
        <v>100</v>
      </c>
      <c r="J240" s="1">
        <v>10</v>
      </c>
      <c r="K240" s="21">
        <f t="shared" si="175"/>
        <v>100</v>
      </c>
      <c r="L240" s="1">
        <v>10</v>
      </c>
      <c r="M240" s="21">
        <f t="shared" si="176"/>
        <v>100</v>
      </c>
      <c r="N240" s="1">
        <v>10</v>
      </c>
      <c r="O240" s="21">
        <f t="shared" si="177"/>
        <v>100</v>
      </c>
      <c r="P240" s="1">
        <v>10</v>
      </c>
      <c r="Q240" s="21">
        <f t="shared" si="187"/>
        <v>100</v>
      </c>
      <c r="R240" s="1">
        <v>2</v>
      </c>
      <c r="S240" s="21">
        <f t="shared" si="178"/>
        <v>100</v>
      </c>
      <c r="T240" s="1">
        <v>8</v>
      </c>
      <c r="U240" s="1">
        <f t="shared" si="188"/>
        <v>80</v>
      </c>
      <c r="V240" s="1">
        <v>9</v>
      </c>
      <c r="W240" s="1">
        <f t="shared" si="179"/>
        <v>90</v>
      </c>
      <c r="X240" s="1">
        <v>9</v>
      </c>
      <c r="Y240" s="1">
        <f t="shared" si="180"/>
        <v>90</v>
      </c>
      <c r="Z240" s="1">
        <v>10</v>
      </c>
      <c r="AA240" s="1">
        <f t="shared" si="181"/>
        <v>100</v>
      </c>
      <c r="AB240" s="1">
        <v>8</v>
      </c>
      <c r="AC240" s="1">
        <f t="shared" si="182"/>
        <v>80</v>
      </c>
      <c r="AD240" s="1">
        <v>7</v>
      </c>
      <c r="AE240" s="1">
        <f t="shared" si="183"/>
        <v>70</v>
      </c>
      <c r="AF240" s="21">
        <v>2</v>
      </c>
      <c r="AG240" s="21">
        <f t="shared" si="189"/>
        <v>25</v>
      </c>
      <c r="AH240" s="21">
        <v>2</v>
      </c>
      <c r="AI240" s="21">
        <f t="shared" si="190"/>
        <v>100</v>
      </c>
      <c r="AJ240" s="21"/>
      <c r="AK240" s="21"/>
      <c r="AL240" s="21"/>
      <c r="AM240" s="21"/>
      <c r="AN240" s="21"/>
      <c r="AO240" s="21"/>
      <c r="AP240" s="21"/>
      <c r="AQ240" s="21"/>
      <c r="AR240" s="21"/>
      <c r="AS240" s="26"/>
      <c r="AT240" s="21">
        <f t="shared" si="184"/>
        <v>89.6875</v>
      </c>
      <c r="AU240" s="143"/>
      <c r="AV240" s="17"/>
      <c r="AW240" s="49"/>
      <c r="AX240" s="14"/>
    </row>
    <row r="241" spans="1:50" s="16" customFormat="1" ht="16.5" customHeight="1" x14ac:dyDescent="0.2">
      <c r="A241" s="50">
        <v>5</v>
      </c>
      <c r="B241" s="71">
        <v>18102009</v>
      </c>
      <c r="C241" s="69" t="s">
        <v>252</v>
      </c>
      <c r="D241" s="1">
        <v>6</v>
      </c>
      <c r="E241" s="21">
        <f t="shared" si="185"/>
        <v>100</v>
      </c>
      <c r="F241" s="1">
        <v>10</v>
      </c>
      <c r="G241" s="21">
        <f t="shared" si="186"/>
        <v>100</v>
      </c>
      <c r="H241" s="1">
        <v>8</v>
      </c>
      <c r="I241" s="21">
        <f t="shared" si="174"/>
        <v>80</v>
      </c>
      <c r="J241" s="1">
        <v>7</v>
      </c>
      <c r="K241" s="21">
        <f t="shared" si="175"/>
        <v>70</v>
      </c>
      <c r="L241" s="1">
        <v>8</v>
      </c>
      <c r="M241" s="21">
        <f t="shared" si="176"/>
        <v>80</v>
      </c>
      <c r="N241" s="1">
        <v>8</v>
      </c>
      <c r="O241" s="21">
        <f t="shared" si="177"/>
        <v>80</v>
      </c>
      <c r="P241" s="1">
        <v>3</v>
      </c>
      <c r="Q241" s="21">
        <f t="shared" si="187"/>
        <v>30</v>
      </c>
      <c r="R241" s="1">
        <v>2</v>
      </c>
      <c r="S241" s="21">
        <f t="shared" si="178"/>
        <v>100</v>
      </c>
      <c r="T241" s="1">
        <v>10</v>
      </c>
      <c r="U241" s="1">
        <f t="shared" si="188"/>
        <v>100</v>
      </c>
      <c r="V241" s="1">
        <v>10</v>
      </c>
      <c r="W241" s="1">
        <f t="shared" si="179"/>
        <v>100</v>
      </c>
      <c r="X241" s="1">
        <v>4</v>
      </c>
      <c r="Y241" s="1">
        <f t="shared" si="180"/>
        <v>40</v>
      </c>
      <c r="Z241" s="1">
        <v>6</v>
      </c>
      <c r="AA241" s="1">
        <f t="shared" si="181"/>
        <v>60</v>
      </c>
      <c r="AB241" s="1">
        <v>6</v>
      </c>
      <c r="AC241" s="1">
        <f t="shared" si="182"/>
        <v>60</v>
      </c>
      <c r="AD241" s="1">
        <v>7</v>
      </c>
      <c r="AE241" s="1">
        <f t="shared" si="183"/>
        <v>70</v>
      </c>
      <c r="AF241" s="21" t="s">
        <v>452</v>
      </c>
      <c r="AG241" s="21"/>
      <c r="AH241" s="21">
        <v>2</v>
      </c>
      <c r="AI241" s="21">
        <f t="shared" si="190"/>
        <v>100</v>
      </c>
      <c r="AJ241" s="21"/>
      <c r="AK241" s="21"/>
      <c r="AL241" s="21"/>
      <c r="AM241" s="21"/>
      <c r="AN241" s="21"/>
      <c r="AO241" s="21"/>
      <c r="AP241" s="21"/>
      <c r="AQ241" s="21"/>
      <c r="AR241" s="21"/>
      <c r="AS241" s="26"/>
      <c r="AT241" s="21">
        <f t="shared" si="184"/>
        <v>78</v>
      </c>
      <c r="AU241" s="143"/>
      <c r="AV241" s="17"/>
      <c r="AW241" s="49"/>
      <c r="AX241" s="14"/>
    </row>
    <row r="242" spans="1:50" s="16" customFormat="1" ht="16.5" customHeight="1" x14ac:dyDescent="0.2">
      <c r="A242" s="50">
        <v>6</v>
      </c>
      <c r="B242" s="71">
        <v>18101121</v>
      </c>
      <c r="C242" s="69" t="s">
        <v>253</v>
      </c>
      <c r="D242" s="1">
        <v>6</v>
      </c>
      <c r="E242" s="21">
        <f t="shared" si="185"/>
        <v>100</v>
      </c>
      <c r="F242" s="1">
        <v>10</v>
      </c>
      <c r="G242" s="21">
        <f t="shared" si="186"/>
        <v>100</v>
      </c>
      <c r="H242" s="1">
        <v>10</v>
      </c>
      <c r="I242" s="21">
        <f t="shared" si="174"/>
        <v>100</v>
      </c>
      <c r="J242" s="1">
        <v>10</v>
      </c>
      <c r="K242" s="21">
        <f t="shared" si="175"/>
        <v>100</v>
      </c>
      <c r="L242" s="1">
        <v>9</v>
      </c>
      <c r="M242" s="21">
        <f t="shared" si="176"/>
        <v>90</v>
      </c>
      <c r="N242" s="1">
        <v>10</v>
      </c>
      <c r="O242" s="21">
        <f t="shared" si="177"/>
        <v>100</v>
      </c>
      <c r="P242" s="1">
        <v>10</v>
      </c>
      <c r="Q242" s="21">
        <f t="shared" si="187"/>
        <v>100</v>
      </c>
      <c r="R242" s="1">
        <v>2</v>
      </c>
      <c r="S242" s="21">
        <f t="shared" si="178"/>
        <v>100</v>
      </c>
      <c r="T242" s="1">
        <v>10</v>
      </c>
      <c r="U242" s="1">
        <f t="shared" si="188"/>
        <v>100</v>
      </c>
      <c r="V242" s="1">
        <v>10</v>
      </c>
      <c r="W242" s="1">
        <f t="shared" si="179"/>
        <v>100</v>
      </c>
      <c r="X242" s="1">
        <v>5</v>
      </c>
      <c r="Y242" s="1">
        <f t="shared" si="180"/>
        <v>50</v>
      </c>
      <c r="Z242" s="1">
        <v>9</v>
      </c>
      <c r="AA242" s="1">
        <f t="shared" si="181"/>
        <v>90</v>
      </c>
      <c r="AB242" s="1">
        <v>6</v>
      </c>
      <c r="AC242" s="1">
        <f t="shared" si="182"/>
        <v>60</v>
      </c>
      <c r="AD242" s="1">
        <v>7</v>
      </c>
      <c r="AE242" s="1">
        <f t="shared" si="183"/>
        <v>70</v>
      </c>
      <c r="AF242" s="21">
        <v>4</v>
      </c>
      <c r="AG242" s="21">
        <f t="shared" si="189"/>
        <v>50</v>
      </c>
      <c r="AH242" s="21">
        <v>2</v>
      </c>
      <c r="AI242" s="21">
        <f t="shared" si="190"/>
        <v>100</v>
      </c>
      <c r="AJ242" s="21"/>
      <c r="AK242" s="21"/>
      <c r="AL242" s="21"/>
      <c r="AM242" s="21"/>
      <c r="AN242" s="21"/>
      <c r="AO242" s="21"/>
      <c r="AP242" s="21"/>
      <c r="AQ242" s="21"/>
      <c r="AR242" s="21"/>
      <c r="AS242" s="26"/>
      <c r="AT242" s="21">
        <f t="shared" si="184"/>
        <v>88.125</v>
      </c>
      <c r="AU242" s="143"/>
      <c r="AV242" s="17"/>
      <c r="AW242" s="49"/>
      <c r="AX242" s="14"/>
    </row>
    <row r="243" spans="1:50" s="16" customFormat="1" ht="16.5" customHeight="1" x14ac:dyDescent="0.2">
      <c r="A243" s="50">
        <v>7</v>
      </c>
      <c r="B243" s="71">
        <v>18101026</v>
      </c>
      <c r="C243" s="69" t="s">
        <v>254</v>
      </c>
      <c r="D243" s="1">
        <v>6</v>
      </c>
      <c r="E243" s="21">
        <f t="shared" si="185"/>
        <v>100</v>
      </c>
      <c r="F243" s="1">
        <v>10</v>
      </c>
      <c r="G243" s="21">
        <f t="shared" si="186"/>
        <v>100</v>
      </c>
      <c r="H243" s="1">
        <v>10</v>
      </c>
      <c r="I243" s="21">
        <f t="shared" si="174"/>
        <v>100</v>
      </c>
      <c r="J243" s="1">
        <v>10</v>
      </c>
      <c r="K243" s="21">
        <f t="shared" si="175"/>
        <v>100</v>
      </c>
      <c r="L243" s="1">
        <v>10</v>
      </c>
      <c r="M243" s="21">
        <f t="shared" si="176"/>
        <v>100</v>
      </c>
      <c r="N243" s="1">
        <v>10</v>
      </c>
      <c r="O243" s="21">
        <f t="shared" si="177"/>
        <v>100</v>
      </c>
      <c r="P243" s="1">
        <v>10</v>
      </c>
      <c r="Q243" s="21">
        <f t="shared" si="187"/>
        <v>100</v>
      </c>
      <c r="R243" s="1">
        <v>2</v>
      </c>
      <c r="S243" s="21">
        <f t="shared" si="178"/>
        <v>100</v>
      </c>
      <c r="T243" s="1">
        <v>10</v>
      </c>
      <c r="U243" s="1">
        <f t="shared" si="188"/>
        <v>100</v>
      </c>
      <c r="V243" s="1">
        <v>10</v>
      </c>
      <c r="W243" s="1">
        <f t="shared" si="179"/>
        <v>100</v>
      </c>
      <c r="X243" s="1">
        <v>10</v>
      </c>
      <c r="Y243" s="1">
        <f t="shared" si="180"/>
        <v>100</v>
      </c>
      <c r="Z243" s="1">
        <v>10</v>
      </c>
      <c r="AA243" s="1">
        <f t="shared" si="181"/>
        <v>100</v>
      </c>
      <c r="AB243" s="1">
        <v>10</v>
      </c>
      <c r="AC243" s="1">
        <f t="shared" si="182"/>
        <v>100</v>
      </c>
      <c r="AD243" s="1">
        <v>10</v>
      </c>
      <c r="AE243" s="1">
        <f t="shared" si="183"/>
        <v>100</v>
      </c>
      <c r="AF243" s="21">
        <v>8</v>
      </c>
      <c r="AG243" s="21">
        <f t="shared" si="189"/>
        <v>100</v>
      </c>
      <c r="AH243" s="21">
        <v>2</v>
      </c>
      <c r="AI243" s="21">
        <f t="shared" si="190"/>
        <v>100</v>
      </c>
      <c r="AJ243" s="21"/>
      <c r="AK243" s="21"/>
      <c r="AL243" s="21"/>
      <c r="AM243" s="21"/>
      <c r="AN243" s="21"/>
      <c r="AO243" s="21"/>
      <c r="AP243" s="21"/>
      <c r="AQ243" s="21"/>
      <c r="AR243" s="21"/>
      <c r="AS243" s="26"/>
      <c r="AT243" s="21">
        <f t="shared" si="184"/>
        <v>100</v>
      </c>
      <c r="AU243" s="143"/>
      <c r="AV243" s="17"/>
      <c r="AW243" s="49"/>
      <c r="AX243" s="14"/>
    </row>
    <row r="244" spans="1:50" s="16" customFormat="1" ht="16.5" customHeight="1" x14ac:dyDescent="0.2">
      <c r="A244" s="50">
        <v>8</v>
      </c>
      <c r="B244" s="71">
        <v>18102012</v>
      </c>
      <c r="C244" s="69" t="s">
        <v>255</v>
      </c>
      <c r="D244" s="1">
        <v>6</v>
      </c>
      <c r="E244" s="21">
        <f t="shared" si="185"/>
        <v>100</v>
      </c>
      <c r="F244" s="1">
        <v>10</v>
      </c>
      <c r="G244" s="21">
        <f t="shared" si="186"/>
        <v>100</v>
      </c>
      <c r="H244" s="1">
        <v>10</v>
      </c>
      <c r="I244" s="21">
        <f t="shared" si="174"/>
        <v>100</v>
      </c>
      <c r="J244" s="1">
        <v>10</v>
      </c>
      <c r="K244" s="21">
        <f t="shared" si="175"/>
        <v>100</v>
      </c>
      <c r="L244" s="1">
        <v>10</v>
      </c>
      <c r="M244" s="21">
        <f t="shared" si="176"/>
        <v>100</v>
      </c>
      <c r="N244" s="1">
        <v>10</v>
      </c>
      <c r="O244" s="21">
        <f t="shared" si="177"/>
        <v>100</v>
      </c>
      <c r="P244" s="1">
        <v>10</v>
      </c>
      <c r="Q244" s="21">
        <f t="shared" si="187"/>
        <v>100</v>
      </c>
      <c r="R244" s="1">
        <v>2</v>
      </c>
      <c r="S244" s="21">
        <f t="shared" si="178"/>
        <v>100</v>
      </c>
      <c r="T244" s="1">
        <v>10</v>
      </c>
      <c r="U244" s="1">
        <f t="shared" si="188"/>
        <v>100</v>
      </c>
      <c r="V244" s="1">
        <v>10</v>
      </c>
      <c r="W244" s="1">
        <f t="shared" si="179"/>
        <v>100</v>
      </c>
      <c r="X244" s="1">
        <v>10</v>
      </c>
      <c r="Y244" s="1">
        <f t="shared" si="180"/>
        <v>100</v>
      </c>
      <c r="Z244" s="1">
        <v>9</v>
      </c>
      <c r="AA244" s="1">
        <f t="shared" si="181"/>
        <v>90</v>
      </c>
      <c r="AB244" s="1">
        <v>10</v>
      </c>
      <c r="AC244" s="1">
        <f t="shared" si="182"/>
        <v>100</v>
      </c>
      <c r="AD244" s="1">
        <v>10</v>
      </c>
      <c r="AE244" s="1">
        <f t="shared" si="183"/>
        <v>100</v>
      </c>
      <c r="AF244" s="21">
        <v>8</v>
      </c>
      <c r="AG244" s="21">
        <f t="shared" si="189"/>
        <v>100</v>
      </c>
      <c r="AH244" s="21">
        <v>2</v>
      </c>
      <c r="AI244" s="21">
        <f t="shared" si="190"/>
        <v>100</v>
      </c>
      <c r="AJ244" s="21"/>
      <c r="AK244" s="21"/>
      <c r="AL244" s="21"/>
      <c r="AM244" s="21"/>
      <c r="AN244" s="21"/>
      <c r="AO244" s="21"/>
      <c r="AP244" s="21"/>
      <c r="AQ244" s="21"/>
      <c r="AR244" s="21"/>
      <c r="AS244" s="26"/>
      <c r="AT244" s="21">
        <f t="shared" si="184"/>
        <v>99.375</v>
      </c>
      <c r="AU244" s="143"/>
      <c r="AV244" s="17"/>
      <c r="AW244" s="49"/>
      <c r="AX244" s="14"/>
    </row>
    <row r="245" spans="1:50" s="16" customFormat="1" ht="16.5" customHeight="1" x14ac:dyDescent="0.2">
      <c r="A245" s="50">
        <v>9</v>
      </c>
      <c r="B245" s="71">
        <v>18101120</v>
      </c>
      <c r="C245" s="69" t="s">
        <v>256</v>
      </c>
      <c r="D245" s="1">
        <v>6</v>
      </c>
      <c r="E245" s="21">
        <f t="shared" si="185"/>
        <v>100</v>
      </c>
      <c r="F245" s="1">
        <v>10</v>
      </c>
      <c r="G245" s="21">
        <f t="shared" si="186"/>
        <v>100</v>
      </c>
      <c r="H245" s="1">
        <v>10</v>
      </c>
      <c r="I245" s="21">
        <f t="shared" si="174"/>
        <v>100</v>
      </c>
      <c r="J245" s="1">
        <v>9</v>
      </c>
      <c r="K245" s="21">
        <f t="shared" si="175"/>
        <v>90</v>
      </c>
      <c r="L245" s="1">
        <v>10</v>
      </c>
      <c r="M245" s="21">
        <f t="shared" si="176"/>
        <v>100</v>
      </c>
      <c r="N245" s="1">
        <v>10</v>
      </c>
      <c r="O245" s="21">
        <f t="shared" si="177"/>
        <v>100</v>
      </c>
      <c r="P245" s="1">
        <v>10</v>
      </c>
      <c r="Q245" s="21">
        <f t="shared" si="187"/>
        <v>100</v>
      </c>
      <c r="R245" s="1">
        <v>2</v>
      </c>
      <c r="S245" s="21">
        <f t="shared" si="178"/>
        <v>100</v>
      </c>
      <c r="T245" s="1">
        <v>10</v>
      </c>
      <c r="U245" s="1">
        <f t="shared" si="188"/>
        <v>100</v>
      </c>
      <c r="V245" s="1">
        <v>9</v>
      </c>
      <c r="W245" s="1">
        <f t="shared" si="179"/>
        <v>90</v>
      </c>
      <c r="X245" s="1">
        <v>9</v>
      </c>
      <c r="Y245" s="1">
        <f t="shared" si="180"/>
        <v>90</v>
      </c>
      <c r="Z245" s="1">
        <v>9</v>
      </c>
      <c r="AA245" s="1">
        <f t="shared" si="181"/>
        <v>90</v>
      </c>
      <c r="AB245" s="1">
        <v>9</v>
      </c>
      <c r="AC245" s="1">
        <f t="shared" si="182"/>
        <v>90</v>
      </c>
      <c r="AD245" s="1">
        <v>8</v>
      </c>
      <c r="AE245" s="1">
        <f t="shared" si="183"/>
        <v>80</v>
      </c>
      <c r="AF245" s="21">
        <v>8</v>
      </c>
      <c r="AG245" s="21">
        <f t="shared" si="189"/>
        <v>100</v>
      </c>
      <c r="AH245" s="21">
        <v>2</v>
      </c>
      <c r="AI245" s="21">
        <f t="shared" si="190"/>
        <v>100</v>
      </c>
      <c r="AJ245" s="21"/>
      <c r="AK245" s="21"/>
      <c r="AL245" s="21"/>
      <c r="AM245" s="21"/>
      <c r="AN245" s="21"/>
      <c r="AO245" s="21"/>
      <c r="AP245" s="21"/>
      <c r="AQ245" s="21"/>
      <c r="AR245" s="21"/>
      <c r="AS245" s="26"/>
      <c r="AT245" s="21">
        <f t="shared" si="184"/>
        <v>95.625</v>
      </c>
      <c r="AU245" s="143"/>
      <c r="AV245" s="17"/>
      <c r="AW245" s="49"/>
      <c r="AX245" s="14"/>
    </row>
    <row r="246" spans="1:50" s="16" customFormat="1" ht="16.5" customHeight="1" x14ac:dyDescent="0.2">
      <c r="A246" s="50">
        <v>10</v>
      </c>
      <c r="B246" s="71">
        <v>18101109</v>
      </c>
      <c r="C246" s="69" t="s">
        <v>257</v>
      </c>
      <c r="D246" s="1">
        <v>6</v>
      </c>
      <c r="E246" s="21">
        <f t="shared" si="185"/>
        <v>100</v>
      </c>
      <c r="F246" s="1">
        <v>10</v>
      </c>
      <c r="G246" s="21">
        <f t="shared" si="186"/>
        <v>100</v>
      </c>
      <c r="H246" s="1">
        <v>10</v>
      </c>
      <c r="I246" s="21">
        <f t="shared" si="174"/>
        <v>100</v>
      </c>
      <c r="J246" s="1">
        <v>10</v>
      </c>
      <c r="K246" s="21">
        <f t="shared" si="175"/>
        <v>100</v>
      </c>
      <c r="L246" s="1">
        <v>10</v>
      </c>
      <c r="M246" s="21">
        <f t="shared" si="176"/>
        <v>100</v>
      </c>
      <c r="N246" s="1">
        <v>10</v>
      </c>
      <c r="O246" s="21">
        <f t="shared" si="177"/>
        <v>100</v>
      </c>
      <c r="P246" s="1">
        <v>10</v>
      </c>
      <c r="Q246" s="21">
        <f t="shared" si="187"/>
        <v>100</v>
      </c>
      <c r="R246" s="1">
        <v>2</v>
      </c>
      <c r="S246" s="21">
        <f t="shared" si="178"/>
        <v>100</v>
      </c>
      <c r="T246" s="1">
        <v>10</v>
      </c>
      <c r="U246" s="1">
        <f t="shared" si="188"/>
        <v>100</v>
      </c>
      <c r="V246" s="1">
        <v>10</v>
      </c>
      <c r="W246" s="1">
        <f t="shared" si="179"/>
        <v>100</v>
      </c>
      <c r="X246" s="1">
        <v>10</v>
      </c>
      <c r="Y246" s="1">
        <f t="shared" si="180"/>
        <v>100</v>
      </c>
      <c r="Z246" s="1">
        <v>10</v>
      </c>
      <c r="AA246" s="1">
        <f t="shared" si="181"/>
        <v>100</v>
      </c>
      <c r="AB246" s="1">
        <v>10</v>
      </c>
      <c r="AC246" s="1">
        <f t="shared" si="182"/>
        <v>100</v>
      </c>
      <c r="AD246" s="1">
        <v>10</v>
      </c>
      <c r="AE246" s="1">
        <f t="shared" si="183"/>
        <v>100</v>
      </c>
      <c r="AF246" s="21">
        <v>8</v>
      </c>
      <c r="AG246" s="21">
        <f t="shared" si="189"/>
        <v>100</v>
      </c>
      <c r="AH246" s="21">
        <v>2</v>
      </c>
      <c r="AI246" s="21">
        <f t="shared" si="190"/>
        <v>100</v>
      </c>
      <c r="AJ246" s="21"/>
      <c r="AK246" s="21"/>
      <c r="AL246" s="21"/>
      <c r="AM246" s="21"/>
      <c r="AN246" s="21"/>
      <c r="AO246" s="21"/>
      <c r="AP246" s="21"/>
      <c r="AQ246" s="21"/>
      <c r="AR246" s="21"/>
      <c r="AS246" s="26"/>
      <c r="AT246" s="21">
        <f t="shared" si="184"/>
        <v>100</v>
      </c>
      <c r="AU246" s="143"/>
      <c r="AV246" s="17"/>
      <c r="AW246" s="49"/>
      <c r="AX246" s="14"/>
    </row>
    <row r="247" spans="1:50" s="16" customFormat="1" ht="16.5" customHeight="1" x14ac:dyDescent="0.2">
      <c r="A247" s="50">
        <v>11</v>
      </c>
      <c r="B247" s="71">
        <v>18101086</v>
      </c>
      <c r="C247" s="69" t="s">
        <v>258</v>
      </c>
      <c r="D247" s="1">
        <v>6</v>
      </c>
      <c r="E247" s="21">
        <f t="shared" si="185"/>
        <v>100</v>
      </c>
      <c r="F247" s="1">
        <v>10</v>
      </c>
      <c r="G247" s="21">
        <f t="shared" si="186"/>
        <v>100</v>
      </c>
      <c r="H247" s="1">
        <v>10</v>
      </c>
      <c r="I247" s="21">
        <f t="shared" si="174"/>
        <v>100</v>
      </c>
      <c r="J247" s="1">
        <v>10</v>
      </c>
      <c r="K247" s="21">
        <f t="shared" si="175"/>
        <v>100</v>
      </c>
      <c r="L247" s="1">
        <v>10</v>
      </c>
      <c r="M247" s="21">
        <f t="shared" si="176"/>
        <v>100</v>
      </c>
      <c r="N247" s="1">
        <v>10</v>
      </c>
      <c r="O247" s="21">
        <f t="shared" si="177"/>
        <v>100</v>
      </c>
      <c r="P247" s="1">
        <v>9</v>
      </c>
      <c r="Q247" s="21">
        <f t="shared" si="187"/>
        <v>90</v>
      </c>
      <c r="R247" s="1">
        <v>2</v>
      </c>
      <c r="S247" s="21">
        <f t="shared" si="178"/>
        <v>100</v>
      </c>
      <c r="T247" s="1">
        <v>10</v>
      </c>
      <c r="U247" s="1">
        <f t="shared" si="188"/>
        <v>100</v>
      </c>
      <c r="V247" s="1">
        <v>8</v>
      </c>
      <c r="W247" s="1">
        <f t="shared" si="179"/>
        <v>80</v>
      </c>
      <c r="X247" s="1">
        <v>8</v>
      </c>
      <c r="Y247" s="1">
        <f t="shared" si="180"/>
        <v>80</v>
      </c>
      <c r="Z247" s="1">
        <v>7</v>
      </c>
      <c r="AA247" s="1">
        <f t="shared" si="181"/>
        <v>70</v>
      </c>
      <c r="AB247" s="1">
        <v>9</v>
      </c>
      <c r="AC247" s="1">
        <f t="shared" si="182"/>
        <v>90</v>
      </c>
      <c r="AD247" s="1">
        <v>8</v>
      </c>
      <c r="AE247" s="1">
        <f t="shared" si="183"/>
        <v>80</v>
      </c>
      <c r="AF247" s="21">
        <v>3</v>
      </c>
      <c r="AG247" s="21">
        <f t="shared" si="189"/>
        <v>37.5</v>
      </c>
      <c r="AH247" s="21">
        <v>2</v>
      </c>
      <c r="AI247" s="21">
        <f t="shared" si="190"/>
        <v>100</v>
      </c>
      <c r="AJ247" s="21"/>
      <c r="AK247" s="21"/>
      <c r="AL247" s="21"/>
      <c r="AM247" s="21"/>
      <c r="AN247" s="21"/>
      <c r="AO247" s="21"/>
      <c r="AP247" s="21"/>
      <c r="AQ247" s="21"/>
      <c r="AR247" s="21"/>
      <c r="AS247" s="26"/>
      <c r="AT247" s="21">
        <f t="shared" si="184"/>
        <v>89.21875</v>
      </c>
      <c r="AU247" s="143"/>
      <c r="AV247" s="17"/>
      <c r="AW247" s="49"/>
      <c r="AX247" s="14"/>
    </row>
    <row r="248" spans="1:50" s="16" customFormat="1" ht="16.5" customHeight="1" x14ac:dyDescent="0.2">
      <c r="A248" s="50">
        <v>12</v>
      </c>
      <c r="B248" s="71">
        <v>18103059</v>
      </c>
      <c r="C248" s="69" t="s">
        <v>259</v>
      </c>
      <c r="D248" s="1">
        <v>6</v>
      </c>
      <c r="E248" s="21">
        <f t="shared" si="185"/>
        <v>100</v>
      </c>
      <c r="F248" s="1">
        <v>10</v>
      </c>
      <c r="G248" s="21">
        <f t="shared" si="186"/>
        <v>100</v>
      </c>
      <c r="H248" s="1">
        <v>10</v>
      </c>
      <c r="I248" s="21">
        <f t="shared" si="174"/>
        <v>100</v>
      </c>
      <c r="J248" s="1">
        <v>10</v>
      </c>
      <c r="K248" s="21">
        <f t="shared" si="175"/>
        <v>100</v>
      </c>
      <c r="L248" s="1">
        <v>10</v>
      </c>
      <c r="M248" s="21">
        <f t="shared" si="176"/>
        <v>100</v>
      </c>
      <c r="N248" s="1">
        <v>10</v>
      </c>
      <c r="O248" s="21">
        <f t="shared" si="177"/>
        <v>100</v>
      </c>
      <c r="P248" s="1">
        <v>10</v>
      </c>
      <c r="Q248" s="21">
        <f t="shared" si="187"/>
        <v>100</v>
      </c>
      <c r="R248" s="1">
        <v>2</v>
      </c>
      <c r="S248" s="21">
        <f t="shared" si="178"/>
        <v>100</v>
      </c>
      <c r="T248" s="1">
        <v>10</v>
      </c>
      <c r="U248" s="1">
        <f t="shared" si="188"/>
        <v>100</v>
      </c>
      <c r="V248" s="1">
        <v>9</v>
      </c>
      <c r="W248" s="1">
        <f t="shared" si="179"/>
        <v>90</v>
      </c>
      <c r="X248" s="1">
        <v>9</v>
      </c>
      <c r="Y248" s="1">
        <f t="shared" si="180"/>
        <v>90</v>
      </c>
      <c r="Z248" s="1">
        <v>10</v>
      </c>
      <c r="AA248" s="1">
        <f t="shared" si="181"/>
        <v>100</v>
      </c>
      <c r="AB248" s="1">
        <v>10</v>
      </c>
      <c r="AC248" s="1">
        <f t="shared" si="182"/>
        <v>100</v>
      </c>
      <c r="AD248" s="1">
        <v>8</v>
      </c>
      <c r="AE248" s="1">
        <f t="shared" si="183"/>
        <v>80</v>
      </c>
      <c r="AF248" s="21">
        <v>5</v>
      </c>
      <c r="AG248" s="21">
        <f t="shared" si="189"/>
        <v>62.5</v>
      </c>
      <c r="AH248" s="21">
        <v>2</v>
      </c>
      <c r="AI248" s="21">
        <f t="shared" si="190"/>
        <v>100</v>
      </c>
      <c r="AJ248" s="21"/>
      <c r="AK248" s="21"/>
      <c r="AL248" s="21"/>
      <c r="AM248" s="21"/>
      <c r="AN248" s="21"/>
      <c r="AO248" s="21"/>
      <c r="AP248" s="21"/>
      <c r="AQ248" s="21"/>
      <c r="AR248" s="21"/>
      <c r="AS248" s="26"/>
      <c r="AT248" s="21">
        <f t="shared" si="184"/>
        <v>95.15625</v>
      </c>
      <c r="AU248" s="143"/>
      <c r="AV248" s="17"/>
      <c r="AW248" s="49"/>
      <c r="AX248" s="14"/>
    </row>
    <row r="249" spans="1:50" s="16" customFormat="1" ht="16.5" customHeight="1" x14ac:dyDescent="0.2">
      <c r="A249" s="50">
        <v>13</v>
      </c>
      <c r="B249" s="71">
        <v>18101143</v>
      </c>
      <c r="C249" s="19" t="s">
        <v>260</v>
      </c>
      <c r="D249" s="1">
        <v>6</v>
      </c>
      <c r="E249" s="21">
        <f t="shared" si="185"/>
        <v>100</v>
      </c>
      <c r="F249" s="1">
        <v>10</v>
      </c>
      <c r="G249" s="21">
        <f t="shared" si="186"/>
        <v>100</v>
      </c>
      <c r="H249" s="1">
        <v>10</v>
      </c>
      <c r="I249" s="21">
        <f t="shared" si="174"/>
        <v>100</v>
      </c>
      <c r="J249" s="1">
        <v>9</v>
      </c>
      <c r="K249" s="21">
        <f t="shared" si="175"/>
        <v>90</v>
      </c>
      <c r="L249" s="1">
        <v>9</v>
      </c>
      <c r="M249" s="21">
        <f t="shared" si="176"/>
        <v>90</v>
      </c>
      <c r="N249" s="1">
        <v>9</v>
      </c>
      <c r="O249" s="21">
        <f t="shared" si="177"/>
        <v>90</v>
      </c>
      <c r="P249" s="1">
        <v>7</v>
      </c>
      <c r="Q249" s="21">
        <f t="shared" si="187"/>
        <v>70</v>
      </c>
      <c r="R249" s="1">
        <v>2</v>
      </c>
      <c r="S249" s="21">
        <f t="shared" si="178"/>
        <v>100</v>
      </c>
      <c r="T249" s="1">
        <v>10</v>
      </c>
      <c r="U249" s="1">
        <f t="shared" si="188"/>
        <v>100</v>
      </c>
      <c r="V249" s="1">
        <v>10</v>
      </c>
      <c r="W249" s="1">
        <f t="shared" si="179"/>
        <v>100</v>
      </c>
      <c r="X249" s="1">
        <v>5</v>
      </c>
      <c r="Y249" s="1">
        <f t="shared" si="180"/>
        <v>50</v>
      </c>
      <c r="Z249" s="1">
        <v>6</v>
      </c>
      <c r="AA249" s="1">
        <f t="shared" si="181"/>
        <v>60</v>
      </c>
      <c r="AB249" s="1">
        <v>7</v>
      </c>
      <c r="AC249" s="1">
        <f t="shared" si="182"/>
        <v>70</v>
      </c>
      <c r="AD249" s="1">
        <v>8</v>
      </c>
      <c r="AE249" s="1">
        <f t="shared" si="183"/>
        <v>80</v>
      </c>
      <c r="AF249" s="21">
        <v>4</v>
      </c>
      <c r="AG249" s="21">
        <f t="shared" si="189"/>
        <v>50</v>
      </c>
      <c r="AH249" s="21">
        <v>2</v>
      </c>
      <c r="AI249" s="21">
        <f t="shared" si="190"/>
        <v>100</v>
      </c>
      <c r="AJ249" s="21"/>
      <c r="AK249" s="21"/>
      <c r="AL249" s="21"/>
      <c r="AM249" s="21"/>
      <c r="AN249" s="21"/>
      <c r="AO249" s="21"/>
      <c r="AP249" s="21"/>
      <c r="AQ249" s="21"/>
      <c r="AR249" s="21"/>
      <c r="AS249" s="26"/>
      <c r="AT249" s="21">
        <f t="shared" si="184"/>
        <v>84.375</v>
      </c>
      <c r="AU249" s="143"/>
      <c r="AV249" s="17"/>
      <c r="AW249" s="49"/>
      <c r="AX249" s="14"/>
    </row>
    <row r="250" spans="1:50" s="16" customFormat="1" ht="16.5" customHeight="1" x14ac:dyDescent="0.2">
      <c r="A250" s="50">
        <v>14</v>
      </c>
      <c r="B250" s="71">
        <v>18103030</v>
      </c>
      <c r="C250" s="69" t="s">
        <v>261</v>
      </c>
      <c r="D250" s="1">
        <v>6</v>
      </c>
      <c r="E250" s="21">
        <f t="shared" si="185"/>
        <v>100</v>
      </c>
      <c r="F250" s="1">
        <v>10</v>
      </c>
      <c r="G250" s="21">
        <f t="shared" si="186"/>
        <v>100</v>
      </c>
      <c r="H250" s="1">
        <v>10</v>
      </c>
      <c r="I250" s="21">
        <f t="shared" si="174"/>
        <v>100</v>
      </c>
      <c r="J250" s="1">
        <v>9</v>
      </c>
      <c r="K250" s="21">
        <f t="shared" si="175"/>
        <v>90</v>
      </c>
      <c r="L250" s="1">
        <v>10</v>
      </c>
      <c r="M250" s="21">
        <f t="shared" si="176"/>
        <v>100</v>
      </c>
      <c r="N250" s="1">
        <v>10</v>
      </c>
      <c r="O250" s="21">
        <f t="shared" si="177"/>
        <v>100</v>
      </c>
      <c r="P250" s="1">
        <v>10</v>
      </c>
      <c r="Q250" s="21">
        <f t="shared" si="187"/>
        <v>100</v>
      </c>
      <c r="R250" s="1">
        <v>2</v>
      </c>
      <c r="S250" s="21">
        <f t="shared" si="178"/>
        <v>100</v>
      </c>
      <c r="T250" s="1">
        <v>10</v>
      </c>
      <c r="U250" s="1">
        <f t="shared" si="188"/>
        <v>100</v>
      </c>
      <c r="V250" s="1">
        <v>10</v>
      </c>
      <c r="W250" s="1">
        <f t="shared" si="179"/>
        <v>100</v>
      </c>
      <c r="X250" s="1">
        <v>10</v>
      </c>
      <c r="Y250" s="1">
        <f t="shared" si="180"/>
        <v>100</v>
      </c>
      <c r="Z250" s="1">
        <v>9</v>
      </c>
      <c r="AA250" s="1">
        <f t="shared" si="181"/>
        <v>90</v>
      </c>
      <c r="AB250" s="1">
        <v>9</v>
      </c>
      <c r="AC250" s="1">
        <f t="shared" si="182"/>
        <v>90</v>
      </c>
      <c r="AD250" s="1">
        <v>10</v>
      </c>
      <c r="AE250" s="1">
        <f t="shared" si="183"/>
        <v>100</v>
      </c>
      <c r="AF250" s="21">
        <v>7</v>
      </c>
      <c r="AG250" s="21">
        <f t="shared" si="189"/>
        <v>87.5</v>
      </c>
      <c r="AH250" s="21">
        <v>2</v>
      </c>
      <c r="AI250" s="21">
        <f t="shared" si="190"/>
        <v>100</v>
      </c>
      <c r="AJ250" s="21"/>
      <c r="AK250" s="21"/>
      <c r="AL250" s="21"/>
      <c r="AM250" s="21"/>
      <c r="AN250" s="21"/>
      <c r="AO250" s="21"/>
      <c r="AP250" s="21"/>
      <c r="AQ250" s="21"/>
      <c r="AR250" s="21"/>
      <c r="AS250" s="26"/>
      <c r="AT250" s="21">
        <f t="shared" si="184"/>
        <v>97.34375</v>
      </c>
      <c r="AU250" s="143"/>
      <c r="AV250" s="17"/>
      <c r="AW250" s="49"/>
      <c r="AX250" s="14"/>
    </row>
    <row r="251" spans="1:50" s="16" customFormat="1" ht="16.5" customHeight="1" x14ac:dyDescent="0.2">
      <c r="A251" s="50">
        <v>15</v>
      </c>
      <c r="B251" s="71">
        <v>18103010</v>
      </c>
      <c r="C251" s="69" t="s">
        <v>262</v>
      </c>
      <c r="D251" s="1">
        <v>6</v>
      </c>
      <c r="E251" s="21">
        <f t="shared" si="185"/>
        <v>100</v>
      </c>
      <c r="F251" s="1">
        <v>10</v>
      </c>
      <c r="G251" s="21">
        <f t="shared" si="186"/>
        <v>100</v>
      </c>
      <c r="H251" s="1">
        <v>10</v>
      </c>
      <c r="I251" s="21">
        <f t="shared" si="174"/>
        <v>100</v>
      </c>
      <c r="J251" s="1">
        <v>10</v>
      </c>
      <c r="K251" s="21">
        <f t="shared" si="175"/>
        <v>100</v>
      </c>
      <c r="L251" s="1">
        <v>10</v>
      </c>
      <c r="M251" s="21">
        <f t="shared" si="176"/>
        <v>100</v>
      </c>
      <c r="N251" s="1">
        <v>10</v>
      </c>
      <c r="O251" s="21">
        <f t="shared" si="177"/>
        <v>100</v>
      </c>
      <c r="P251" s="1">
        <v>9</v>
      </c>
      <c r="Q251" s="21">
        <f t="shared" si="187"/>
        <v>90</v>
      </c>
      <c r="R251" s="1">
        <v>2</v>
      </c>
      <c r="S251" s="21">
        <f t="shared" si="178"/>
        <v>100</v>
      </c>
      <c r="T251" s="1">
        <v>10</v>
      </c>
      <c r="U251" s="1">
        <f t="shared" si="188"/>
        <v>100</v>
      </c>
      <c r="V251" s="1">
        <v>10</v>
      </c>
      <c r="W251" s="1">
        <f t="shared" si="179"/>
        <v>100</v>
      </c>
      <c r="X251" s="1">
        <v>10</v>
      </c>
      <c r="Y251" s="1">
        <f t="shared" si="180"/>
        <v>100</v>
      </c>
      <c r="Z251" s="1">
        <v>10</v>
      </c>
      <c r="AA251" s="1">
        <f t="shared" si="181"/>
        <v>100</v>
      </c>
      <c r="AB251" s="1">
        <v>9</v>
      </c>
      <c r="AC251" s="1">
        <f t="shared" si="182"/>
        <v>90</v>
      </c>
      <c r="AD251" s="1">
        <v>10</v>
      </c>
      <c r="AE251" s="1">
        <f t="shared" si="183"/>
        <v>100</v>
      </c>
      <c r="AF251" s="21">
        <v>8</v>
      </c>
      <c r="AG251" s="21">
        <f t="shared" si="189"/>
        <v>100</v>
      </c>
      <c r="AH251" s="21">
        <v>2</v>
      </c>
      <c r="AI251" s="21">
        <f t="shared" si="190"/>
        <v>100</v>
      </c>
      <c r="AJ251" s="21"/>
      <c r="AK251" s="21"/>
      <c r="AL251" s="21"/>
      <c r="AM251" s="21"/>
      <c r="AN251" s="21"/>
      <c r="AO251" s="21"/>
      <c r="AP251" s="21"/>
      <c r="AQ251" s="21"/>
      <c r="AR251" s="21"/>
      <c r="AS251" s="26"/>
      <c r="AT251" s="21">
        <f t="shared" si="184"/>
        <v>98.75</v>
      </c>
      <c r="AU251" s="143"/>
      <c r="AV251" s="17"/>
      <c r="AW251" s="49"/>
      <c r="AX251" s="14"/>
    </row>
    <row r="252" spans="1:50" s="16" customFormat="1" ht="16.5" customHeight="1" x14ac:dyDescent="0.2">
      <c r="A252" s="50">
        <v>16</v>
      </c>
      <c r="B252" s="71">
        <v>18102046</v>
      </c>
      <c r="C252" s="19" t="s">
        <v>263</v>
      </c>
      <c r="D252" s="1">
        <v>6</v>
      </c>
      <c r="E252" s="21">
        <f t="shared" si="185"/>
        <v>100</v>
      </c>
      <c r="F252" s="1">
        <v>10</v>
      </c>
      <c r="G252" s="21">
        <f t="shared" si="186"/>
        <v>100</v>
      </c>
      <c r="H252" s="1">
        <v>10</v>
      </c>
      <c r="I252" s="21">
        <f t="shared" si="174"/>
        <v>100</v>
      </c>
      <c r="J252" s="1">
        <v>10</v>
      </c>
      <c r="K252" s="21">
        <f t="shared" si="175"/>
        <v>100</v>
      </c>
      <c r="L252" s="1">
        <v>9</v>
      </c>
      <c r="M252" s="21">
        <f t="shared" si="176"/>
        <v>90</v>
      </c>
      <c r="N252" s="1">
        <v>10</v>
      </c>
      <c r="O252" s="21">
        <f t="shared" si="177"/>
        <v>100</v>
      </c>
      <c r="P252" s="1">
        <v>9</v>
      </c>
      <c r="Q252" s="21">
        <f t="shared" si="187"/>
        <v>90</v>
      </c>
      <c r="R252" s="1">
        <v>2</v>
      </c>
      <c r="S252" s="21">
        <f t="shared" si="178"/>
        <v>100</v>
      </c>
      <c r="T252" s="1">
        <v>9</v>
      </c>
      <c r="U252" s="1">
        <f t="shared" si="188"/>
        <v>90</v>
      </c>
      <c r="V252" s="1">
        <v>8</v>
      </c>
      <c r="W252" s="1">
        <f t="shared" si="179"/>
        <v>80</v>
      </c>
      <c r="X252" s="1">
        <v>6</v>
      </c>
      <c r="Y252" s="1">
        <f t="shared" si="180"/>
        <v>60</v>
      </c>
      <c r="Z252" s="1">
        <v>10</v>
      </c>
      <c r="AA252" s="1">
        <f t="shared" si="181"/>
        <v>100</v>
      </c>
      <c r="AB252" s="1">
        <v>6</v>
      </c>
      <c r="AC252" s="1">
        <f t="shared" si="182"/>
        <v>60</v>
      </c>
      <c r="AD252" s="1">
        <v>5</v>
      </c>
      <c r="AE252" s="1">
        <f t="shared" si="183"/>
        <v>50</v>
      </c>
      <c r="AF252" s="21">
        <v>1</v>
      </c>
      <c r="AG252" s="21">
        <f t="shared" si="189"/>
        <v>12.5</v>
      </c>
      <c r="AH252" s="21">
        <v>2</v>
      </c>
      <c r="AI252" s="21">
        <f t="shared" si="190"/>
        <v>100</v>
      </c>
      <c r="AJ252" s="21"/>
      <c r="AK252" s="21"/>
      <c r="AL252" s="21"/>
      <c r="AM252" s="21"/>
      <c r="AN252" s="21"/>
      <c r="AO252" s="21"/>
      <c r="AP252" s="21"/>
      <c r="AQ252" s="21"/>
      <c r="AR252" s="21"/>
      <c r="AS252" s="26"/>
      <c r="AT252" s="21">
        <f t="shared" si="184"/>
        <v>83.28125</v>
      </c>
      <c r="AU252" s="143"/>
      <c r="AV252" s="17"/>
      <c r="AW252" s="49"/>
      <c r="AX252" s="14"/>
    </row>
    <row r="253" spans="1:50" s="16" customFormat="1" ht="16.5" customHeight="1" x14ac:dyDescent="0.2">
      <c r="A253" s="50">
        <v>17</v>
      </c>
      <c r="B253" s="71">
        <v>18102023</v>
      </c>
      <c r="C253" s="69" t="s">
        <v>264</v>
      </c>
      <c r="D253" s="1">
        <v>6</v>
      </c>
      <c r="E253" s="21">
        <f t="shared" si="185"/>
        <v>100</v>
      </c>
      <c r="F253" s="1">
        <v>10</v>
      </c>
      <c r="G253" s="21">
        <f t="shared" si="186"/>
        <v>100</v>
      </c>
      <c r="H253" s="1">
        <v>10</v>
      </c>
      <c r="I253" s="21">
        <f t="shared" si="174"/>
        <v>100</v>
      </c>
      <c r="J253" s="1">
        <v>9</v>
      </c>
      <c r="K253" s="21">
        <f t="shared" si="175"/>
        <v>90</v>
      </c>
      <c r="L253" s="1">
        <v>9</v>
      </c>
      <c r="M253" s="21">
        <f t="shared" si="176"/>
        <v>90</v>
      </c>
      <c r="N253" s="1">
        <v>10</v>
      </c>
      <c r="O253" s="21">
        <f t="shared" si="177"/>
        <v>100</v>
      </c>
      <c r="P253" s="1">
        <v>10</v>
      </c>
      <c r="Q253" s="21">
        <f t="shared" si="187"/>
        <v>100</v>
      </c>
      <c r="R253" s="1">
        <v>2</v>
      </c>
      <c r="S253" s="21">
        <f t="shared" si="178"/>
        <v>100</v>
      </c>
      <c r="T253" s="1">
        <v>8</v>
      </c>
      <c r="U253" s="1">
        <f t="shared" si="188"/>
        <v>80</v>
      </c>
      <c r="V253" s="1">
        <v>10</v>
      </c>
      <c r="W253" s="1">
        <f t="shared" si="179"/>
        <v>100</v>
      </c>
      <c r="X253" s="1">
        <v>10</v>
      </c>
      <c r="Y253" s="1">
        <f t="shared" si="180"/>
        <v>100</v>
      </c>
      <c r="Z253" s="1">
        <v>10</v>
      </c>
      <c r="AA253" s="1">
        <f t="shared" si="181"/>
        <v>100</v>
      </c>
      <c r="AB253" s="1">
        <v>10</v>
      </c>
      <c r="AC253" s="1">
        <f t="shared" si="182"/>
        <v>100</v>
      </c>
      <c r="AD253" s="1">
        <v>9</v>
      </c>
      <c r="AE253" s="1">
        <f t="shared" si="183"/>
        <v>90</v>
      </c>
      <c r="AF253" s="21">
        <v>6</v>
      </c>
      <c r="AG253" s="21">
        <f t="shared" si="189"/>
        <v>75</v>
      </c>
      <c r="AH253" s="21">
        <v>2</v>
      </c>
      <c r="AI253" s="21">
        <f t="shared" si="190"/>
        <v>100</v>
      </c>
      <c r="AJ253" s="21"/>
      <c r="AK253" s="21"/>
      <c r="AL253" s="21"/>
      <c r="AM253" s="21"/>
      <c r="AN253" s="21"/>
      <c r="AO253" s="21"/>
      <c r="AP253" s="21"/>
      <c r="AQ253" s="21"/>
      <c r="AR253" s="21"/>
      <c r="AS253" s="26"/>
      <c r="AT253" s="21">
        <f t="shared" si="184"/>
        <v>95.3125</v>
      </c>
      <c r="AU253" s="143"/>
      <c r="AV253" s="17"/>
      <c r="AW253" s="49"/>
      <c r="AX253" s="14"/>
    </row>
    <row r="254" spans="1:50" s="16" customFormat="1" ht="16.5" customHeight="1" x14ac:dyDescent="0.2">
      <c r="A254" s="50">
        <v>18</v>
      </c>
      <c r="B254" s="71">
        <v>18102044</v>
      </c>
      <c r="C254" s="19" t="s">
        <v>265</v>
      </c>
      <c r="D254" s="1">
        <v>6</v>
      </c>
      <c r="E254" s="21">
        <f t="shared" si="185"/>
        <v>100</v>
      </c>
      <c r="F254" s="1">
        <v>10</v>
      </c>
      <c r="G254" s="21">
        <f t="shared" si="186"/>
        <v>100</v>
      </c>
      <c r="H254" s="1">
        <v>10</v>
      </c>
      <c r="I254" s="21">
        <f t="shared" si="174"/>
        <v>100</v>
      </c>
      <c r="J254" s="1">
        <v>10</v>
      </c>
      <c r="K254" s="21">
        <f t="shared" si="175"/>
        <v>100</v>
      </c>
      <c r="L254" s="1">
        <v>10</v>
      </c>
      <c r="M254" s="21">
        <f t="shared" si="176"/>
        <v>100</v>
      </c>
      <c r="N254" s="1">
        <v>10</v>
      </c>
      <c r="O254" s="21">
        <f t="shared" si="177"/>
        <v>100</v>
      </c>
      <c r="P254" s="1">
        <v>10</v>
      </c>
      <c r="Q254" s="21">
        <f t="shared" si="187"/>
        <v>100</v>
      </c>
      <c r="R254" s="1">
        <v>2</v>
      </c>
      <c r="S254" s="21">
        <f t="shared" si="178"/>
        <v>100</v>
      </c>
      <c r="T254" s="1">
        <v>10</v>
      </c>
      <c r="U254" s="1">
        <f t="shared" si="188"/>
        <v>100</v>
      </c>
      <c r="V254" s="1">
        <v>10</v>
      </c>
      <c r="W254" s="1">
        <f t="shared" si="179"/>
        <v>100</v>
      </c>
      <c r="X254" s="1">
        <v>10</v>
      </c>
      <c r="Y254" s="1">
        <f t="shared" si="180"/>
        <v>100</v>
      </c>
      <c r="Z254" s="1">
        <v>9</v>
      </c>
      <c r="AA254" s="1">
        <f t="shared" si="181"/>
        <v>90</v>
      </c>
      <c r="AB254" s="1">
        <v>8</v>
      </c>
      <c r="AC254" s="1">
        <f t="shared" si="182"/>
        <v>80</v>
      </c>
      <c r="AD254" s="1">
        <v>8</v>
      </c>
      <c r="AE254" s="1">
        <f t="shared" si="183"/>
        <v>80</v>
      </c>
      <c r="AF254" s="21">
        <v>6</v>
      </c>
      <c r="AG254" s="21">
        <f t="shared" si="189"/>
        <v>75</v>
      </c>
      <c r="AH254" s="21">
        <v>2</v>
      </c>
      <c r="AI254" s="21">
        <f t="shared" si="190"/>
        <v>100</v>
      </c>
      <c r="AJ254" s="21"/>
      <c r="AK254" s="21"/>
      <c r="AL254" s="21"/>
      <c r="AM254" s="21"/>
      <c r="AN254" s="21"/>
      <c r="AO254" s="21"/>
      <c r="AP254" s="21"/>
      <c r="AQ254" s="21"/>
      <c r="AR254" s="21"/>
      <c r="AS254" s="26"/>
      <c r="AT254" s="21">
        <f t="shared" si="184"/>
        <v>95.3125</v>
      </c>
      <c r="AU254" s="143"/>
      <c r="AV254" s="17"/>
      <c r="AW254" s="49"/>
      <c r="AX254" s="14"/>
    </row>
    <row r="255" spans="1:50" s="16" customFormat="1" ht="16.5" customHeight="1" x14ac:dyDescent="0.2">
      <c r="A255" s="50">
        <v>19</v>
      </c>
      <c r="B255" s="71">
        <v>18101083</v>
      </c>
      <c r="C255" s="69" t="s">
        <v>266</v>
      </c>
      <c r="D255" s="1">
        <v>4</v>
      </c>
      <c r="E255" s="21">
        <f t="shared" si="185"/>
        <v>66.666666666666657</v>
      </c>
      <c r="F255" s="1">
        <v>10</v>
      </c>
      <c r="G255" s="21">
        <f t="shared" si="186"/>
        <v>100</v>
      </c>
      <c r="H255" s="1">
        <v>9</v>
      </c>
      <c r="I255" s="21">
        <f t="shared" si="174"/>
        <v>90</v>
      </c>
      <c r="J255" s="1">
        <v>10</v>
      </c>
      <c r="K255" s="21">
        <f t="shared" si="175"/>
        <v>100</v>
      </c>
      <c r="L255" s="1">
        <v>10</v>
      </c>
      <c r="M255" s="21">
        <f t="shared" si="176"/>
        <v>100</v>
      </c>
      <c r="N255" s="1">
        <v>9</v>
      </c>
      <c r="O255" s="21">
        <f t="shared" si="177"/>
        <v>90</v>
      </c>
      <c r="P255" s="1">
        <v>10</v>
      </c>
      <c r="Q255" s="21">
        <f t="shared" si="187"/>
        <v>100</v>
      </c>
      <c r="R255" s="1">
        <v>2</v>
      </c>
      <c r="S255" s="21">
        <f t="shared" si="178"/>
        <v>100</v>
      </c>
      <c r="T255" s="1">
        <v>8</v>
      </c>
      <c r="U255" s="1">
        <f t="shared" si="188"/>
        <v>80</v>
      </c>
      <c r="V255" s="1">
        <v>10</v>
      </c>
      <c r="W255" s="1">
        <f t="shared" si="179"/>
        <v>100</v>
      </c>
      <c r="X255" s="1">
        <v>9</v>
      </c>
      <c r="Y255" s="1">
        <f t="shared" si="180"/>
        <v>90</v>
      </c>
      <c r="Z255" s="1">
        <v>8</v>
      </c>
      <c r="AA255" s="1">
        <f t="shared" si="181"/>
        <v>80</v>
      </c>
      <c r="AB255" s="1">
        <v>9</v>
      </c>
      <c r="AC255" s="1">
        <f t="shared" si="182"/>
        <v>90</v>
      </c>
      <c r="AD255" s="1">
        <v>10</v>
      </c>
      <c r="AE255" s="1">
        <f t="shared" si="183"/>
        <v>100</v>
      </c>
      <c r="AF255" s="21">
        <v>6</v>
      </c>
      <c r="AG255" s="21">
        <f t="shared" si="189"/>
        <v>75</v>
      </c>
      <c r="AH255" s="21">
        <v>2</v>
      </c>
      <c r="AI255" s="21">
        <f t="shared" si="190"/>
        <v>100</v>
      </c>
      <c r="AJ255" s="21"/>
      <c r="AK255" s="21"/>
      <c r="AL255" s="21"/>
      <c r="AM255" s="21"/>
      <c r="AN255" s="21"/>
      <c r="AO255" s="21"/>
      <c r="AP255" s="21"/>
      <c r="AQ255" s="21"/>
      <c r="AR255" s="21"/>
      <c r="AS255" s="26"/>
      <c r="AT255" s="21">
        <f t="shared" si="184"/>
        <v>91.354166666666671</v>
      </c>
      <c r="AU255" s="143"/>
      <c r="AV255" s="17"/>
      <c r="AW255" s="49"/>
      <c r="AX255" s="14"/>
    </row>
    <row r="256" spans="1:50" s="16" customFormat="1" ht="16.5" customHeight="1" x14ac:dyDescent="0.2">
      <c r="A256" s="50">
        <v>20</v>
      </c>
      <c r="B256" s="71">
        <v>18101088</v>
      </c>
      <c r="C256" s="23" t="s">
        <v>267</v>
      </c>
      <c r="D256" s="1">
        <v>6</v>
      </c>
      <c r="E256" s="21">
        <f t="shared" si="185"/>
        <v>100</v>
      </c>
      <c r="F256" s="1">
        <v>10</v>
      </c>
      <c r="G256" s="21">
        <f t="shared" si="186"/>
        <v>100</v>
      </c>
      <c r="H256" s="1">
        <v>10</v>
      </c>
      <c r="I256" s="21">
        <f t="shared" si="174"/>
        <v>100</v>
      </c>
      <c r="J256" s="1">
        <v>10</v>
      </c>
      <c r="K256" s="21">
        <f t="shared" si="175"/>
        <v>100</v>
      </c>
      <c r="L256" s="1">
        <v>10</v>
      </c>
      <c r="M256" s="21">
        <f t="shared" si="176"/>
        <v>100</v>
      </c>
      <c r="N256" s="1">
        <v>9</v>
      </c>
      <c r="O256" s="21">
        <f t="shared" si="177"/>
        <v>90</v>
      </c>
      <c r="P256" s="1">
        <v>8</v>
      </c>
      <c r="Q256" s="21">
        <f t="shared" si="187"/>
        <v>80</v>
      </c>
      <c r="R256" s="1">
        <v>2</v>
      </c>
      <c r="S256" s="21">
        <f t="shared" si="178"/>
        <v>100</v>
      </c>
      <c r="T256" s="1">
        <v>10</v>
      </c>
      <c r="U256" s="1">
        <f t="shared" si="188"/>
        <v>100</v>
      </c>
      <c r="V256" s="1">
        <v>9</v>
      </c>
      <c r="W256" s="1">
        <f t="shared" si="179"/>
        <v>90</v>
      </c>
      <c r="X256" s="1">
        <v>10</v>
      </c>
      <c r="Y256" s="1">
        <f t="shared" si="180"/>
        <v>100</v>
      </c>
      <c r="Z256" s="1">
        <v>8</v>
      </c>
      <c r="AA256" s="1">
        <f t="shared" si="181"/>
        <v>80</v>
      </c>
      <c r="AB256" s="1">
        <v>10</v>
      </c>
      <c r="AC256" s="1">
        <f t="shared" si="182"/>
        <v>100</v>
      </c>
      <c r="AD256" s="1">
        <v>8</v>
      </c>
      <c r="AE256" s="1">
        <f t="shared" si="183"/>
        <v>80</v>
      </c>
      <c r="AF256" s="21">
        <v>7</v>
      </c>
      <c r="AG256" s="21">
        <f t="shared" si="189"/>
        <v>87.5</v>
      </c>
      <c r="AH256" s="21">
        <v>2</v>
      </c>
      <c r="AI256" s="21">
        <f t="shared" si="190"/>
        <v>100</v>
      </c>
      <c r="AJ256" s="21"/>
      <c r="AK256" s="21"/>
      <c r="AL256" s="21"/>
      <c r="AM256" s="21"/>
      <c r="AN256" s="21"/>
      <c r="AO256" s="21"/>
      <c r="AP256" s="21"/>
      <c r="AQ256" s="21"/>
      <c r="AR256" s="21"/>
      <c r="AS256" s="21"/>
      <c r="AT256" s="21">
        <f t="shared" si="184"/>
        <v>94.21875</v>
      </c>
      <c r="AU256" s="143"/>
      <c r="AV256" s="17"/>
      <c r="AW256" s="49"/>
      <c r="AX256" s="14"/>
    </row>
    <row r="257" spans="1:50" s="16" customFormat="1" ht="16.5" customHeight="1" x14ac:dyDescent="0.2">
      <c r="A257" s="50">
        <v>21</v>
      </c>
      <c r="B257" s="71">
        <v>18103015</v>
      </c>
      <c r="C257" s="13" t="s">
        <v>268</v>
      </c>
      <c r="D257" s="1">
        <v>6</v>
      </c>
      <c r="E257" s="21">
        <f t="shared" si="185"/>
        <v>100</v>
      </c>
      <c r="F257" s="1">
        <v>10</v>
      </c>
      <c r="G257" s="21">
        <f t="shared" si="186"/>
        <v>100</v>
      </c>
      <c r="H257" s="1">
        <v>10</v>
      </c>
      <c r="I257" s="21">
        <f t="shared" si="174"/>
        <v>100</v>
      </c>
      <c r="J257" s="1">
        <v>9</v>
      </c>
      <c r="K257" s="21">
        <f t="shared" si="175"/>
        <v>90</v>
      </c>
      <c r="L257" s="1">
        <v>10</v>
      </c>
      <c r="M257" s="21">
        <f t="shared" si="176"/>
        <v>100</v>
      </c>
      <c r="N257" s="1">
        <v>10</v>
      </c>
      <c r="O257" s="21">
        <f t="shared" si="177"/>
        <v>100</v>
      </c>
      <c r="P257" s="1">
        <v>10</v>
      </c>
      <c r="Q257" s="21">
        <f t="shared" si="187"/>
        <v>100</v>
      </c>
      <c r="R257" s="1">
        <v>2</v>
      </c>
      <c r="S257" s="21">
        <f t="shared" si="178"/>
        <v>100</v>
      </c>
      <c r="T257" s="1">
        <v>10</v>
      </c>
      <c r="U257" s="1">
        <f t="shared" si="188"/>
        <v>100</v>
      </c>
      <c r="V257" s="1">
        <v>9</v>
      </c>
      <c r="W257" s="1">
        <f t="shared" si="179"/>
        <v>90</v>
      </c>
      <c r="X257" s="1">
        <v>10</v>
      </c>
      <c r="Y257" s="1">
        <f t="shared" si="180"/>
        <v>100</v>
      </c>
      <c r="Z257" s="1">
        <v>10</v>
      </c>
      <c r="AA257" s="1">
        <f t="shared" si="181"/>
        <v>100</v>
      </c>
      <c r="AB257" s="1">
        <v>5</v>
      </c>
      <c r="AC257" s="1">
        <f t="shared" si="182"/>
        <v>50</v>
      </c>
      <c r="AD257" s="1">
        <v>7</v>
      </c>
      <c r="AE257" s="1">
        <f t="shared" si="183"/>
        <v>70</v>
      </c>
      <c r="AF257" s="21">
        <v>7</v>
      </c>
      <c r="AG257" s="21">
        <f t="shared" si="189"/>
        <v>87.5</v>
      </c>
      <c r="AH257" s="21">
        <v>2</v>
      </c>
      <c r="AI257" s="21">
        <f t="shared" si="190"/>
        <v>100</v>
      </c>
      <c r="AJ257" s="21"/>
      <c r="AK257" s="21"/>
      <c r="AL257" s="21"/>
      <c r="AM257" s="21"/>
      <c r="AN257" s="21"/>
      <c r="AO257" s="21"/>
      <c r="AP257" s="21"/>
      <c r="AQ257" s="21"/>
      <c r="AR257" s="21"/>
      <c r="AS257" s="21"/>
      <c r="AT257" s="21">
        <f t="shared" si="184"/>
        <v>92.96875</v>
      </c>
      <c r="AU257" s="148"/>
      <c r="AV257" s="17"/>
      <c r="AW257" s="49"/>
      <c r="AX257" s="14"/>
    </row>
    <row r="258" spans="1:50" s="16" customFormat="1" ht="16.5" customHeight="1" x14ac:dyDescent="0.2">
      <c r="A258" s="50">
        <v>22</v>
      </c>
      <c r="B258" s="71">
        <v>18103022</v>
      </c>
      <c r="C258" s="13" t="s">
        <v>269</v>
      </c>
      <c r="D258" s="1">
        <v>6</v>
      </c>
      <c r="E258" s="21">
        <f t="shared" si="185"/>
        <v>100</v>
      </c>
      <c r="F258" s="1">
        <v>10</v>
      </c>
      <c r="G258" s="21">
        <f t="shared" si="186"/>
        <v>100</v>
      </c>
      <c r="H258" s="1">
        <v>10</v>
      </c>
      <c r="I258" s="21">
        <f t="shared" si="174"/>
        <v>100</v>
      </c>
      <c r="J258" s="1">
        <v>10</v>
      </c>
      <c r="K258" s="21">
        <f t="shared" si="175"/>
        <v>100</v>
      </c>
      <c r="L258" s="1">
        <v>10</v>
      </c>
      <c r="M258" s="21">
        <f t="shared" si="176"/>
        <v>100</v>
      </c>
      <c r="N258" s="1">
        <v>10</v>
      </c>
      <c r="O258" s="21">
        <f t="shared" si="177"/>
        <v>100</v>
      </c>
      <c r="P258" s="1">
        <v>10</v>
      </c>
      <c r="Q258" s="21">
        <f t="shared" si="187"/>
        <v>100</v>
      </c>
      <c r="R258" s="1">
        <v>2</v>
      </c>
      <c r="S258" s="21">
        <f t="shared" si="178"/>
        <v>100</v>
      </c>
      <c r="T258" s="1">
        <v>10</v>
      </c>
      <c r="U258" s="1">
        <f t="shared" si="188"/>
        <v>100</v>
      </c>
      <c r="V258" s="1">
        <v>10</v>
      </c>
      <c r="W258" s="1">
        <f t="shared" si="179"/>
        <v>100</v>
      </c>
      <c r="X258" s="1">
        <v>9</v>
      </c>
      <c r="Y258" s="1">
        <f t="shared" si="180"/>
        <v>90</v>
      </c>
      <c r="Z258" s="1">
        <v>10</v>
      </c>
      <c r="AA258" s="1">
        <f t="shared" si="181"/>
        <v>100</v>
      </c>
      <c r="AB258" s="1">
        <v>10</v>
      </c>
      <c r="AC258" s="1">
        <f t="shared" si="182"/>
        <v>100</v>
      </c>
      <c r="AD258" s="1">
        <v>10</v>
      </c>
      <c r="AE258" s="1">
        <f t="shared" si="183"/>
        <v>100</v>
      </c>
      <c r="AF258" s="21">
        <v>8</v>
      </c>
      <c r="AG258" s="21">
        <f t="shared" si="189"/>
        <v>100</v>
      </c>
      <c r="AH258" s="21">
        <v>2</v>
      </c>
      <c r="AI258" s="21">
        <f t="shared" si="190"/>
        <v>100</v>
      </c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>
        <f t="shared" si="184"/>
        <v>99.375</v>
      </c>
      <c r="AU258" s="148"/>
      <c r="AV258" s="17"/>
      <c r="AW258" s="49"/>
      <c r="AX258" s="14"/>
    </row>
    <row r="259" spans="1:50" s="16" customFormat="1" ht="16.5" customHeight="1" x14ac:dyDescent="0.2">
      <c r="A259" s="50"/>
      <c r="B259" s="71"/>
      <c r="C259" s="13" t="s">
        <v>468</v>
      </c>
      <c r="D259" s="13"/>
      <c r="E259" s="13"/>
      <c r="F259" s="13"/>
      <c r="G259" s="13"/>
      <c r="H259" s="13"/>
      <c r="I259" s="13"/>
      <c r="J259" s="1">
        <v>10</v>
      </c>
      <c r="K259" s="21">
        <f>J259/10*100</f>
        <v>100</v>
      </c>
      <c r="L259" s="36">
        <v>8</v>
      </c>
      <c r="M259" s="36">
        <f t="shared" si="176"/>
        <v>80</v>
      </c>
      <c r="N259" s="1">
        <v>8</v>
      </c>
      <c r="O259" s="21">
        <f t="shared" si="177"/>
        <v>80</v>
      </c>
      <c r="P259" s="1">
        <v>4</v>
      </c>
      <c r="Q259" s="21">
        <f t="shared" si="187"/>
        <v>40</v>
      </c>
      <c r="R259" s="1">
        <v>2</v>
      </c>
      <c r="S259" s="21">
        <f t="shared" si="178"/>
        <v>100</v>
      </c>
      <c r="T259" s="1">
        <v>10</v>
      </c>
      <c r="U259" s="1">
        <f t="shared" si="188"/>
        <v>100</v>
      </c>
      <c r="V259" s="1">
        <v>9</v>
      </c>
      <c r="W259" s="1">
        <f t="shared" si="179"/>
        <v>90</v>
      </c>
      <c r="X259" s="1">
        <v>7</v>
      </c>
      <c r="Y259" s="1">
        <f t="shared" si="180"/>
        <v>70</v>
      </c>
      <c r="Z259" s="1">
        <v>7</v>
      </c>
      <c r="AA259" s="1">
        <f t="shared" si="181"/>
        <v>70</v>
      </c>
      <c r="AB259" s="1">
        <v>8</v>
      </c>
      <c r="AC259" s="1">
        <f t="shared" si="182"/>
        <v>80</v>
      </c>
      <c r="AD259" s="1">
        <v>7</v>
      </c>
      <c r="AE259" s="1">
        <f t="shared" si="183"/>
        <v>70</v>
      </c>
      <c r="AF259" s="21">
        <v>2</v>
      </c>
      <c r="AG259" s="21">
        <f t="shared" si="189"/>
        <v>25</v>
      </c>
      <c r="AH259" s="21">
        <v>2</v>
      </c>
      <c r="AI259" s="21">
        <f t="shared" si="190"/>
        <v>100</v>
      </c>
      <c r="AJ259" s="154"/>
      <c r="AK259" s="154"/>
      <c r="AL259" s="154"/>
      <c r="AM259" s="154"/>
      <c r="AN259" s="154"/>
      <c r="AO259" s="154"/>
      <c r="AP259" s="154"/>
      <c r="AQ259" s="154"/>
      <c r="AR259" s="154"/>
      <c r="AS259" s="154"/>
      <c r="AT259" s="21">
        <f t="shared" si="184"/>
        <v>77.307692307692307</v>
      </c>
      <c r="AU259" s="98"/>
      <c r="AV259" s="17"/>
      <c r="AW259" s="49"/>
      <c r="AX259" s="14"/>
    </row>
    <row r="260" spans="1:50" s="16" customFormat="1" ht="16.5" customHeight="1" x14ac:dyDescent="0.2">
      <c r="A260" s="54"/>
      <c r="B260" s="7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40"/>
      <c r="U260" s="40"/>
      <c r="V260" s="40"/>
      <c r="W260" s="127"/>
      <c r="X260" s="127"/>
      <c r="Y260" s="127"/>
      <c r="Z260" s="127"/>
      <c r="AA260" s="127"/>
      <c r="AB260" s="127"/>
      <c r="AC260" s="127"/>
      <c r="AD260" s="127"/>
      <c r="AE260" s="127"/>
      <c r="AF260" s="127"/>
      <c r="AG260" s="127"/>
      <c r="AH260" s="127"/>
      <c r="AI260" s="127"/>
      <c r="AJ260" s="127"/>
      <c r="AK260" s="127"/>
      <c r="AL260" s="127"/>
      <c r="AM260" s="127"/>
      <c r="AN260" s="127"/>
      <c r="AO260" s="127"/>
      <c r="AP260" s="127"/>
      <c r="AQ260" s="127"/>
      <c r="AR260" s="127"/>
      <c r="AS260" s="127"/>
      <c r="AT260" s="127"/>
      <c r="AU260" s="98"/>
      <c r="AV260" s="17"/>
      <c r="AW260" s="49"/>
      <c r="AX260" s="14"/>
    </row>
    <row r="261" spans="1:50" s="16" customFormat="1" ht="16.5" customHeight="1" x14ac:dyDescent="0.2">
      <c r="A261" s="63"/>
      <c r="B261" s="63"/>
      <c r="C261" s="63"/>
      <c r="D261" s="77"/>
      <c r="E261" s="88"/>
      <c r="F261" s="77"/>
      <c r="G261" s="88"/>
      <c r="H261" s="77"/>
      <c r="I261" s="88"/>
      <c r="J261" s="77"/>
      <c r="K261" s="88"/>
      <c r="L261" s="77"/>
      <c r="M261" s="88"/>
      <c r="N261" s="77"/>
      <c r="O261" s="88"/>
      <c r="P261" s="77"/>
      <c r="Q261" s="88"/>
      <c r="R261" s="63"/>
      <c r="S261" s="63"/>
      <c r="T261" s="77"/>
      <c r="U261" s="77"/>
      <c r="V261" s="77"/>
      <c r="W261" s="88"/>
      <c r="X261" s="88"/>
      <c r="Y261" s="88"/>
      <c r="Z261" s="88"/>
      <c r="AA261" s="88"/>
      <c r="AB261" s="88"/>
      <c r="AC261" s="88"/>
      <c r="AD261" s="88"/>
      <c r="AE261" s="88"/>
      <c r="AF261" s="88"/>
      <c r="AG261" s="88"/>
      <c r="AH261" s="88"/>
      <c r="AI261" s="88"/>
      <c r="AJ261" s="88"/>
      <c r="AK261" s="88"/>
      <c r="AL261" s="88"/>
      <c r="AM261" s="88"/>
      <c r="AN261" s="88"/>
      <c r="AO261" s="88"/>
      <c r="AP261" s="88"/>
      <c r="AQ261" s="88"/>
      <c r="AR261" s="85"/>
      <c r="AS261" s="85"/>
      <c r="AT261" s="85"/>
      <c r="AU261" s="87"/>
      <c r="AV261" s="55"/>
      <c r="AW261" s="49"/>
      <c r="AX261" s="14"/>
    </row>
    <row r="262" spans="1:50" s="16" customFormat="1" ht="16.5" customHeight="1" x14ac:dyDescent="0.2">
      <c r="A262" s="50">
        <v>1</v>
      </c>
      <c r="B262" s="71">
        <v>18101118</v>
      </c>
      <c r="C262" s="69" t="s">
        <v>270</v>
      </c>
      <c r="D262" s="1">
        <v>4</v>
      </c>
      <c r="E262" s="21">
        <f>D262/4*100</f>
        <v>100</v>
      </c>
      <c r="F262" s="1">
        <v>10</v>
      </c>
      <c r="G262" s="21">
        <f t="shared" ref="G262:G281" si="191">F262/10*100</f>
        <v>100</v>
      </c>
      <c r="H262" s="1">
        <v>10</v>
      </c>
      <c r="I262" s="21">
        <f t="shared" ref="I262:I281" si="192">H262/10*100</f>
        <v>100</v>
      </c>
      <c r="J262" s="1">
        <v>10</v>
      </c>
      <c r="K262" s="21">
        <f t="shared" ref="K262:K281" si="193">J262/10*100</f>
        <v>100</v>
      </c>
      <c r="L262" s="1">
        <v>9</v>
      </c>
      <c r="M262" s="21">
        <f t="shared" ref="M262:M281" si="194">L262/10*100</f>
        <v>90</v>
      </c>
      <c r="N262" s="1">
        <v>9</v>
      </c>
      <c r="O262" s="21">
        <f t="shared" ref="O262:O281" si="195">N262/10*100</f>
        <v>90</v>
      </c>
      <c r="P262" s="1">
        <v>9</v>
      </c>
      <c r="Q262" s="21">
        <f t="shared" ref="Q262:Q281" si="196">P262/10*100</f>
        <v>90</v>
      </c>
      <c r="R262" s="1">
        <v>2</v>
      </c>
      <c r="S262" s="21">
        <f t="shared" ref="S262:S281" si="197">R262/2*100</f>
        <v>100</v>
      </c>
      <c r="T262" s="1">
        <v>9</v>
      </c>
      <c r="U262" s="1">
        <f t="shared" ref="U262:U281" si="198">T262/10*100</f>
        <v>90</v>
      </c>
      <c r="V262" s="1">
        <v>8</v>
      </c>
      <c r="W262" s="1">
        <f t="shared" ref="W262:W281" si="199">V262/10*100</f>
        <v>80</v>
      </c>
      <c r="X262" s="1">
        <v>10</v>
      </c>
      <c r="Y262" s="1">
        <f t="shared" ref="Y262:Y281" si="200">X262/10*100</f>
        <v>100</v>
      </c>
      <c r="Z262" s="1">
        <v>9</v>
      </c>
      <c r="AA262" s="1">
        <f t="shared" ref="AA262:AA281" si="201">Z262/10*100</f>
        <v>90</v>
      </c>
      <c r="AB262" s="1">
        <v>8</v>
      </c>
      <c r="AC262" s="1">
        <f t="shared" ref="AC262:AC272" si="202">AB262/10*100</f>
        <v>80</v>
      </c>
      <c r="AD262" s="1">
        <v>10</v>
      </c>
      <c r="AE262" s="1">
        <f t="shared" ref="AE262:AE271" si="203">AD262/10*100</f>
        <v>100</v>
      </c>
      <c r="AF262" s="21">
        <v>8</v>
      </c>
      <c r="AG262" s="21">
        <f t="shared" ref="AG262:AG272" si="204">AF262/8*100</f>
        <v>100</v>
      </c>
      <c r="AH262" s="21">
        <v>2</v>
      </c>
      <c r="AI262" s="21">
        <f t="shared" ref="AI262:AI272" si="205">AH262/2*100</f>
        <v>100</v>
      </c>
      <c r="AJ262" s="21"/>
      <c r="AK262" s="21"/>
      <c r="AL262" s="21"/>
      <c r="AM262" s="21"/>
      <c r="AN262" s="21"/>
      <c r="AO262" s="21"/>
      <c r="AP262" s="21"/>
      <c r="AQ262" s="21"/>
      <c r="AR262" s="21"/>
      <c r="AS262" s="26"/>
      <c r="AT262" s="21">
        <f>W262</f>
        <v>80</v>
      </c>
      <c r="AU262" s="147" t="s">
        <v>271</v>
      </c>
      <c r="AV262" s="17"/>
      <c r="AW262" s="49"/>
      <c r="AX262" s="14"/>
    </row>
    <row r="263" spans="1:50" s="16" customFormat="1" ht="16.5" customHeight="1" x14ac:dyDescent="0.2">
      <c r="A263" s="50">
        <v>2</v>
      </c>
      <c r="B263" s="71">
        <v>18108021</v>
      </c>
      <c r="C263" s="19" t="s">
        <v>272</v>
      </c>
      <c r="D263" s="1">
        <v>4</v>
      </c>
      <c r="E263" s="21">
        <f t="shared" ref="E263:E281" si="206">D263/4*100</f>
        <v>100</v>
      </c>
      <c r="F263" s="1">
        <v>10</v>
      </c>
      <c r="G263" s="21">
        <f t="shared" si="191"/>
        <v>100</v>
      </c>
      <c r="H263" s="1">
        <v>10</v>
      </c>
      <c r="I263" s="21">
        <f t="shared" si="192"/>
        <v>100</v>
      </c>
      <c r="J263" s="1">
        <v>10</v>
      </c>
      <c r="K263" s="21">
        <f t="shared" si="193"/>
        <v>100</v>
      </c>
      <c r="L263" s="1">
        <v>10</v>
      </c>
      <c r="M263" s="21">
        <f t="shared" si="194"/>
        <v>100</v>
      </c>
      <c r="N263" s="1">
        <v>10</v>
      </c>
      <c r="O263" s="21">
        <f t="shared" si="195"/>
        <v>100</v>
      </c>
      <c r="P263" s="1">
        <v>10</v>
      </c>
      <c r="Q263" s="21">
        <f t="shared" si="196"/>
        <v>100</v>
      </c>
      <c r="R263" s="1">
        <v>2</v>
      </c>
      <c r="S263" s="21">
        <f t="shared" si="197"/>
        <v>100</v>
      </c>
      <c r="T263" s="1">
        <v>10</v>
      </c>
      <c r="U263" s="1">
        <f t="shared" si="198"/>
        <v>100</v>
      </c>
      <c r="V263" s="1">
        <v>9</v>
      </c>
      <c r="W263" s="1">
        <f t="shared" si="199"/>
        <v>90</v>
      </c>
      <c r="X263" s="1">
        <v>10</v>
      </c>
      <c r="Y263" s="1">
        <f t="shared" si="200"/>
        <v>100</v>
      </c>
      <c r="Z263" s="1">
        <v>10</v>
      </c>
      <c r="AA263" s="1">
        <f t="shared" si="201"/>
        <v>100</v>
      </c>
      <c r="AB263" s="1">
        <v>10</v>
      </c>
      <c r="AC263" s="1">
        <f t="shared" si="202"/>
        <v>100</v>
      </c>
      <c r="AD263" s="1">
        <v>10</v>
      </c>
      <c r="AE263" s="1">
        <f t="shared" si="203"/>
        <v>100</v>
      </c>
      <c r="AF263" s="21">
        <v>8</v>
      </c>
      <c r="AG263" s="21">
        <f t="shared" si="204"/>
        <v>100</v>
      </c>
      <c r="AH263" s="21">
        <v>2</v>
      </c>
      <c r="AI263" s="21">
        <f t="shared" si="205"/>
        <v>100</v>
      </c>
      <c r="AJ263" s="21"/>
      <c r="AK263" s="21"/>
      <c r="AL263" s="21"/>
      <c r="AM263" s="21"/>
      <c r="AN263" s="21"/>
      <c r="AO263" s="21"/>
      <c r="AP263" s="21"/>
      <c r="AQ263" s="21"/>
      <c r="AR263" s="21"/>
      <c r="AS263" s="26"/>
      <c r="AT263" s="21">
        <f>W263</f>
        <v>90</v>
      </c>
      <c r="AU263" s="143"/>
      <c r="AV263" s="17"/>
      <c r="AW263" s="49"/>
      <c r="AX263" s="14"/>
    </row>
    <row r="264" spans="1:50" s="16" customFormat="1" ht="16.5" customHeight="1" x14ac:dyDescent="0.2">
      <c r="A264" s="50">
        <v>3</v>
      </c>
      <c r="B264" s="71">
        <v>18108006</v>
      </c>
      <c r="C264" s="19" t="s">
        <v>273</v>
      </c>
      <c r="D264" s="1">
        <v>4</v>
      </c>
      <c r="E264" s="21">
        <f t="shared" si="206"/>
        <v>100</v>
      </c>
      <c r="F264" s="1">
        <v>10</v>
      </c>
      <c r="G264" s="21">
        <f t="shared" si="191"/>
        <v>100</v>
      </c>
      <c r="H264" s="1">
        <v>10</v>
      </c>
      <c r="I264" s="21">
        <f t="shared" si="192"/>
        <v>100</v>
      </c>
      <c r="J264" s="1">
        <v>9</v>
      </c>
      <c r="K264" s="21">
        <f t="shared" si="193"/>
        <v>90</v>
      </c>
      <c r="L264" s="1">
        <v>8</v>
      </c>
      <c r="M264" s="21">
        <f t="shared" si="194"/>
        <v>80</v>
      </c>
      <c r="N264" s="1">
        <v>8</v>
      </c>
      <c r="O264" s="21">
        <f t="shared" si="195"/>
        <v>80</v>
      </c>
      <c r="P264" s="1">
        <v>9</v>
      </c>
      <c r="Q264" s="21">
        <f t="shared" si="196"/>
        <v>90</v>
      </c>
      <c r="R264" s="1">
        <v>2</v>
      </c>
      <c r="S264" s="21">
        <f t="shared" si="197"/>
        <v>100</v>
      </c>
      <c r="T264" s="1">
        <v>8</v>
      </c>
      <c r="U264" s="1">
        <f t="shared" si="198"/>
        <v>80</v>
      </c>
      <c r="V264" s="1">
        <v>10</v>
      </c>
      <c r="W264" s="1">
        <f t="shared" si="199"/>
        <v>100</v>
      </c>
      <c r="X264" s="1">
        <v>7</v>
      </c>
      <c r="Y264" s="1">
        <f t="shared" si="200"/>
        <v>70</v>
      </c>
      <c r="Z264" s="1">
        <v>8</v>
      </c>
      <c r="AA264" s="1">
        <f t="shared" si="201"/>
        <v>80</v>
      </c>
      <c r="AB264" s="1">
        <v>8</v>
      </c>
      <c r="AC264" s="1">
        <f t="shared" si="202"/>
        <v>80</v>
      </c>
      <c r="AD264" s="1">
        <v>10</v>
      </c>
      <c r="AE264" s="1">
        <f t="shared" si="203"/>
        <v>100</v>
      </c>
      <c r="AF264" s="21">
        <v>4</v>
      </c>
      <c r="AG264" s="21">
        <f t="shared" si="204"/>
        <v>50</v>
      </c>
      <c r="AH264" s="21">
        <v>2</v>
      </c>
      <c r="AI264" s="21">
        <f t="shared" si="205"/>
        <v>100</v>
      </c>
      <c r="AJ264" s="21"/>
      <c r="AK264" s="21"/>
      <c r="AL264" s="21"/>
      <c r="AM264" s="21"/>
      <c r="AN264" s="21"/>
      <c r="AO264" s="21"/>
      <c r="AP264" s="21"/>
      <c r="AQ264" s="21"/>
      <c r="AR264" s="21"/>
      <c r="AS264" s="26"/>
      <c r="AT264" s="21">
        <f>U264</f>
        <v>80</v>
      </c>
      <c r="AU264" s="143"/>
      <c r="AV264" s="17"/>
      <c r="AW264" s="49"/>
      <c r="AX264" s="14"/>
    </row>
    <row r="265" spans="1:50" s="16" customFormat="1" ht="16.5" customHeight="1" x14ac:dyDescent="0.2">
      <c r="A265" s="50">
        <v>4</v>
      </c>
      <c r="B265" s="71">
        <v>18101098</v>
      </c>
      <c r="C265" s="19" t="s">
        <v>274</v>
      </c>
      <c r="D265" s="1">
        <v>3</v>
      </c>
      <c r="E265" s="21">
        <f t="shared" si="206"/>
        <v>75</v>
      </c>
      <c r="F265" s="1">
        <v>10</v>
      </c>
      <c r="G265" s="21">
        <f t="shared" si="191"/>
        <v>100</v>
      </c>
      <c r="H265" s="1">
        <v>9</v>
      </c>
      <c r="I265" s="21">
        <f t="shared" si="192"/>
        <v>90</v>
      </c>
      <c r="J265" s="1">
        <v>10</v>
      </c>
      <c r="K265" s="21">
        <f t="shared" si="193"/>
        <v>100</v>
      </c>
      <c r="L265" s="1">
        <v>9</v>
      </c>
      <c r="M265" s="21">
        <f t="shared" si="194"/>
        <v>90</v>
      </c>
      <c r="N265" s="1">
        <v>10</v>
      </c>
      <c r="O265" s="21">
        <f t="shared" si="195"/>
        <v>100</v>
      </c>
      <c r="P265" s="1">
        <v>9</v>
      </c>
      <c r="Q265" s="21">
        <f t="shared" si="196"/>
        <v>90</v>
      </c>
      <c r="R265" s="1">
        <v>2</v>
      </c>
      <c r="S265" s="21">
        <f t="shared" si="197"/>
        <v>100</v>
      </c>
      <c r="T265" s="1">
        <v>9</v>
      </c>
      <c r="U265" s="1">
        <f t="shared" si="198"/>
        <v>90</v>
      </c>
      <c r="V265" s="1">
        <v>10</v>
      </c>
      <c r="W265" s="1">
        <f t="shared" si="199"/>
        <v>100</v>
      </c>
      <c r="X265" s="1">
        <v>8</v>
      </c>
      <c r="Y265" s="1">
        <f t="shared" si="200"/>
        <v>80</v>
      </c>
      <c r="Z265" s="1">
        <v>10</v>
      </c>
      <c r="AA265" s="1">
        <f t="shared" si="201"/>
        <v>100</v>
      </c>
      <c r="AB265" s="1">
        <v>8</v>
      </c>
      <c r="AC265" s="1">
        <f t="shared" si="202"/>
        <v>80</v>
      </c>
      <c r="AD265" s="1">
        <v>10</v>
      </c>
      <c r="AE265" s="1">
        <f t="shared" si="203"/>
        <v>100</v>
      </c>
      <c r="AF265" s="21">
        <v>7</v>
      </c>
      <c r="AG265" s="21">
        <f t="shared" si="204"/>
        <v>87.5</v>
      </c>
      <c r="AH265" s="21">
        <v>2</v>
      </c>
      <c r="AI265" s="21">
        <f t="shared" si="205"/>
        <v>100</v>
      </c>
      <c r="AJ265" s="21"/>
      <c r="AK265" s="21"/>
      <c r="AL265" s="21"/>
      <c r="AM265" s="21"/>
      <c r="AN265" s="21"/>
      <c r="AO265" s="21"/>
      <c r="AP265" s="21"/>
      <c r="AQ265" s="21"/>
      <c r="AR265" s="21"/>
      <c r="AS265" s="26"/>
      <c r="AT265" s="21">
        <f>W265</f>
        <v>100</v>
      </c>
      <c r="AU265" s="143"/>
      <c r="AV265" s="17"/>
      <c r="AW265" s="49"/>
      <c r="AX265" s="14"/>
    </row>
    <row r="266" spans="1:50" s="16" customFormat="1" ht="16.5" customHeight="1" x14ac:dyDescent="0.2">
      <c r="A266" s="50">
        <v>5</v>
      </c>
      <c r="B266" s="36">
        <v>18103073</v>
      </c>
      <c r="C266" s="19" t="s">
        <v>275</v>
      </c>
      <c r="D266" s="1">
        <v>4</v>
      </c>
      <c r="E266" s="21">
        <f t="shared" si="206"/>
        <v>100</v>
      </c>
      <c r="F266" s="1">
        <v>10</v>
      </c>
      <c r="G266" s="21">
        <f t="shared" si="191"/>
        <v>100</v>
      </c>
      <c r="H266" s="1">
        <v>10</v>
      </c>
      <c r="I266" s="21">
        <f t="shared" si="192"/>
        <v>100</v>
      </c>
      <c r="J266" s="1">
        <v>10</v>
      </c>
      <c r="K266" s="21">
        <f t="shared" si="193"/>
        <v>100</v>
      </c>
      <c r="L266" s="1">
        <v>10</v>
      </c>
      <c r="M266" s="21">
        <f t="shared" si="194"/>
        <v>100</v>
      </c>
      <c r="N266" s="1">
        <v>9</v>
      </c>
      <c r="O266" s="21">
        <f t="shared" si="195"/>
        <v>90</v>
      </c>
      <c r="P266" s="1">
        <v>10</v>
      </c>
      <c r="Q266" s="21">
        <f t="shared" si="196"/>
        <v>100</v>
      </c>
      <c r="R266" s="1">
        <v>2</v>
      </c>
      <c r="S266" s="21">
        <f t="shared" si="197"/>
        <v>100</v>
      </c>
      <c r="T266" s="1">
        <v>10</v>
      </c>
      <c r="U266" s="1">
        <f t="shared" si="198"/>
        <v>100</v>
      </c>
      <c r="V266" s="1">
        <v>10</v>
      </c>
      <c r="W266" s="1">
        <f t="shared" si="199"/>
        <v>100</v>
      </c>
      <c r="X266" s="1">
        <v>10</v>
      </c>
      <c r="Y266" s="1">
        <f t="shared" si="200"/>
        <v>100</v>
      </c>
      <c r="Z266" s="1">
        <v>9</v>
      </c>
      <c r="AA266" s="1">
        <f t="shared" si="201"/>
        <v>90</v>
      </c>
      <c r="AB266" s="1">
        <v>10</v>
      </c>
      <c r="AC266" s="1">
        <f t="shared" si="202"/>
        <v>100</v>
      </c>
      <c r="AD266" s="1">
        <v>10</v>
      </c>
      <c r="AE266" s="1">
        <f t="shared" si="203"/>
        <v>100</v>
      </c>
      <c r="AF266" s="21">
        <v>8</v>
      </c>
      <c r="AG266" s="21">
        <f t="shared" si="204"/>
        <v>100</v>
      </c>
      <c r="AH266" s="21">
        <v>2</v>
      </c>
      <c r="AI266" s="21">
        <f t="shared" si="205"/>
        <v>100</v>
      </c>
      <c r="AJ266" s="21"/>
      <c r="AK266" s="21"/>
      <c r="AL266" s="21"/>
      <c r="AM266" s="21"/>
      <c r="AN266" s="21"/>
      <c r="AO266" s="21"/>
      <c r="AP266" s="21"/>
      <c r="AQ266" s="21"/>
      <c r="AR266" s="21"/>
      <c r="AS266" s="26"/>
      <c r="AT266" s="21">
        <f>W266</f>
        <v>100</v>
      </c>
      <c r="AU266" s="143"/>
      <c r="AV266" s="17"/>
      <c r="AW266" s="49"/>
      <c r="AX266" s="14"/>
    </row>
    <row r="267" spans="1:50" s="16" customFormat="1" ht="16.5" customHeight="1" x14ac:dyDescent="0.2">
      <c r="A267" s="50">
        <v>6</v>
      </c>
      <c r="B267" s="36">
        <v>18104021</v>
      </c>
      <c r="C267" s="19" t="s">
        <v>276</v>
      </c>
      <c r="D267" s="1">
        <v>4</v>
      </c>
      <c r="E267" s="21">
        <f t="shared" si="206"/>
        <v>100</v>
      </c>
      <c r="F267" s="1">
        <v>10</v>
      </c>
      <c r="G267" s="21">
        <f t="shared" si="191"/>
        <v>100</v>
      </c>
      <c r="H267" s="1">
        <v>10</v>
      </c>
      <c r="I267" s="21">
        <f t="shared" si="192"/>
        <v>100</v>
      </c>
      <c r="J267" s="1">
        <v>10</v>
      </c>
      <c r="K267" s="21">
        <f t="shared" si="193"/>
        <v>100</v>
      </c>
      <c r="L267" s="1">
        <v>10</v>
      </c>
      <c r="M267" s="21">
        <f t="shared" si="194"/>
        <v>100</v>
      </c>
      <c r="N267" s="1">
        <v>10</v>
      </c>
      <c r="O267" s="21">
        <f t="shared" si="195"/>
        <v>100</v>
      </c>
      <c r="P267" s="1">
        <v>10</v>
      </c>
      <c r="Q267" s="21">
        <f t="shared" si="196"/>
        <v>100</v>
      </c>
      <c r="R267" s="1">
        <v>2</v>
      </c>
      <c r="S267" s="21">
        <f t="shared" si="197"/>
        <v>100</v>
      </c>
      <c r="T267" s="1">
        <v>10</v>
      </c>
      <c r="U267" s="1">
        <f t="shared" si="198"/>
        <v>100</v>
      </c>
      <c r="V267" s="1">
        <v>9</v>
      </c>
      <c r="W267" s="1">
        <f t="shared" si="199"/>
        <v>90</v>
      </c>
      <c r="X267" s="1">
        <v>9</v>
      </c>
      <c r="Y267" s="1">
        <f t="shared" si="200"/>
        <v>90</v>
      </c>
      <c r="Z267" s="1">
        <v>9</v>
      </c>
      <c r="AA267" s="1">
        <f t="shared" si="201"/>
        <v>90</v>
      </c>
      <c r="AB267" s="1">
        <v>9</v>
      </c>
      <c r="AC267" s="1">
        <f t="shared" si="202"/>
        <v>90</v>
      </c>
      <c r="AD267" s="1">
        <v>10</v>
      </c>
      <c r="AE267" s="1">
        <f t="shared" si="203"/>
        <v>100</v>
      </c>
      <c r="AF267" s="21">
        <v>6</v>
      </c>
      <c r="AG267" s="21">
        <f t="shared" si="204"/>
        <v>75</v>
      </c>
      <c r="AH267" s="21">
        <v>2</v>
      </c>
      <c r="AI267" s="21">
        <f t="shared" si="205"/>
        <v>100</v>
      </c>
      <c r="AJ267" s="21"/>
      <c r="AK267" s="21"/>
      <c r="AL267" s="21"/>
      <c r="AM267" s="21"/>
      <c r="AN267" s="21"/>
      <c r="AO267" s="21"/>
      <c r="AP267" s="21"/>
      <c r="AQ267" s="21"/>
      <c r="AR267" s="21"/>
      <c r="AS267" s="26"/>
      <c r="AT267" s="21">
        <f>W267</f>
        <v>90</v>
      </c>
      <c r="AU267" s="143"/>
      <c r="AV267" s="17"/>
      <c r="AW267" s="49"/>
      <c r="AX267" s="14"/>
    </row>
    <row r="268" spans="1:50" s="16" customFormat="1" ht="16.5" customHeight="1" x14ac:dyDescent="0.2">
      <c r="A268" s="50">
        <v>7</v>
      </c>
      <c r="B268" s="71">
        <v>18104002</v>
      </c>
      <c r="C268" s="19" t="s">
        <v>277</v>
      </c>
      <c r="D268" s="1">
        <v>4</v>
      </c>
      <c r="E268" s="21">
        <f t="shared" si="206"/>
        <v>100</v>
      </c>
      <c r="F268" s="1">
        <v>10</v>
      </c>
      <c r="G268" s="21">
        <f t="shared" si="191"/>
        <v>100</v>
      </c>
      <c r="H268" s="1">
        <v>10</v>
      </c>
      <c r="I268" s="21">
        <f t="shared" si="192"/>
        <v>100</v>
      </c>
      <c r="J268" s="1">
        <v>10</v>
      </c>
      <c r="K268" s="21">
        <f t="shared" si="193"/>
        <v>100</v>
      </c>
      <c r="L268" s="1">
        <v>10</v>
      </c>
      <c r="M268" s="21">
        <f t="shared" si="194"/>
        <v>100</v>
      </c>
      <c r="N268" s="1">
        <v>10</v>
      </c>
      <c r="O268" s="21">
        <f t="shared" si="195"/>
        <v>100</v>
      </c>
      <c r="P268" s="1">
        <v>10</v>
      </c>
      <c r="Q268" s="21">
        <f t="shared" si="196"/>
        <v>100</v>
      </c>
      <c r="R268" s="1">
        <v>2</v>
      </c>
      <c r="S268" s="21">
        <f t="shared" si="197"/>
        <v>100</v>
      </c>
      <c r="T268" s="1">
        <v>10</v>
      </c>
      <c r="U268" s="1">
        <f t="shared" si="198"/>
        <v>100</v>
      </c>
      <c r="V268" s="1">
        <v>10</v>
      </c>
      <c r="W268" s="1">
        <f t="shared" si="199"/>
        <v>100</v>
      </c>
      <c r="X268" s="1">
        <v>8</v>
      </c>
      <c r="Y268" s="1">
        <f t="shared" si="200"/>
        <v>80</v>
      </c>
      <c r="Z268" s="1">
        <v>10</v>
      </c>
      <c r="AA268" s="1">
        <f t="shared" si="201"/>
        <v>100</v>
      </c>
      <c r="AB268" s="1">
        <v>9</v>
      </c>
      <c r="AC268" s="1">
        <f t="shared" si="202"/>
        <v>90</v>
      </c>
      <c r="AD268" s="1">
        <v>8</v>
      </c>
      <c r="AE268" s="1">
        <f t="shared" si="203"/>
        <v>80</v>
      </c>
      <c r="AF268" s="21">
        <v>7</v>
      </c>
      <c r="AG268" s="21">
        <f t="shared" si="204"/>
        <v>87.5</v>
      </c>
      <c r="AH268" s="21">
        <v>2</v>
      </c>
      <c r="AI268" s="21">
        <f t="shared" si="205"/>
        <v>100</v>
      </c>
      <c r="AJ268" s="21"/>
      <c r="AK268" s="21"/>
      <c r="AL268" s="21"/>
      <c r="AM268" s="21"/>
      <c r="AN268" s="21"/>
      <c r="AO268" s="21"/>
      <c r="AP268" s="21"/>
      <c r="AQ268" s="21"/>
      <c r="AR268" s="21"/>
      <c r="AS268" s="26"/>
      <c r="AT268" s="21">
        <f t="shared" ref="AT268:AT281" si="207">AVERAGE(Q268,S268,U268,W268,Y268,AA268,AC268,AE268,AG268,AI268,AK268,AM268,AO268,AQ268,AS268,O268,M268,K268,I268,G268,E268)</f>
        <v>96.09375</v>
      </c>
      <c r="AU268" s="143"/>
      <c r="AV268" s="17"/>
      <c r="AW268" s="49"/>
      <c r="AX268" s="14"/>
    </row>
    <row r="269" spans="1:50" s="16" customFormat="1" ht="16.5" customHeight="1" x14ac:dyDescent="0.2">
      <c r="A269" s="50">
        <v>8</v>
      </c>
      <c r="B269" s="71">
        <v>18104005</v>
      </c>
      <c r="C269" s="69" t="s">
        <v>278</v>
      </c>
      <c r="D269" s="1">
        <v>4</v>
      </c>
      <c r="E269" s="21">
        <f t="shared" si="206"/>
        <v>100</v>
      </c>
      <c r="F269" s="1">
        <v>10</v>
      </c>
      <c r="G269" s="21">
        <f t="shared" si="191"/>
        <v>100</v>
      </c>
      <c r="H269" s="1">
        <v>10</v>
      </c>
      <c r="I269" s="21">
        <f t="shared" si="192"/>
        <v>100</v>
      </c>
      <c r="J269" s="1">
        <v>10</v>
      </c>
      <c r="K269" s="21">
        <f t="shared" si="193"/>
        <v>100</v>
      </c>
      <c r="L269" s="1">
        <v>10</v>
      </c>
      <c r="M269" s="21">
        <f t="shared" si="194"/>
        <v>100</v>
      </c>
      <c r="N269" s="1">
        <v>10</v>
      </c>
      <c r="O269" s="21">
        <f t="shared" si="195"/>
        <v>100</v>
      </c>
      <c r="P269" s="1">
        <v>10</v>
      </c>
      <c r="Q269" s="21">
        <f t="shared" si="196"/>
        <v>100</v>
      </c>
      <c r="R269" s="1">
        <v>2</v>
      </c>
      <c r="S269" s="21">
        <f t="shared" si="197"/>
        <v>100</v>
      </c>
      <c r="T269" s="1">
        <v>10</v>
      </c>
      <c r="U269" s="1">
        <f t="shared" si="198"/>
        <v>100</v>
      </c>
      <c r="V269" s="1">
        <v>9</v>
      </c>
      <c r="W269" s="1">
        <f t="shared" si="199"/>
        <v>90</v>
      </c>
      <c r="X269" s="1">
        <v>10</v>
      </c>
      <c r="Y269" s="1">
        <f t="shared" si="200"/>
        <v>100</v>
      </c>
      <c r="Z269" s="1">
        <v>8</v>
      </c>
      <c r="AA269" s="1">
        <f t="shared" si="201"/>
        <v>80</v>
      </c>
      <c r="AB269" s="1">
        <v>9</v>
      </c>
      <c r="AC269" s="1">
        <f t="shared" si="202"/>
        <v>90</v>
      </c>
      <c r="AD269" s="1">
        <v>8</v>
      </c>
      <c r="AE269" s="1">
        <f t="shared" si="203"/>
        <v>80</v>
      </c>
      <c r="AF269" s="21">
        <v>7</v>
      </c>
      <c r="AG269" s="21">
        <f t="shared" si="204"/>
        <v>87.5</v>
      </c>
      <c r="AH269" s="21">
        <v>2</v>
      </c>
      <c r="AI269" s="21">
        <f t="shared" si="205"/>
        <v>100</v>
      </c>
      <c r="AJ269" s="21"/>
      <c r="AK269" s="21"/>
      <c r="AL269" s="21"/>
      <c r="AM269" s="21"/>
      <c r="AN269" s="21"/>
      <c r="AO269" s="21"/>
      <c r="AP269" s="21"/>
      <c r="AQ269" s="21"/>
      <c r="AR269" s="21"/>
      <c r="AS269" s="26"/>
      <c r="AT269" s="21">
        <f t="shared" si="207"/>
        <v>95.46875</v>
      </c>
      <c r="AU269" s="143"/>
      <c r="AV269" s="17"/>
      <c r="AW269" s="49"/>
      <c r="AX269" s="14"/>
    </row>
    <row r="270" spans="1:50" s="16" customFormat="1" ht="16.5" customHeight="1" x14ac:dyDescent="0.2">
      <c r="A270" s="50">
        <v>9</v>
      </c>
      <c r="B270" s="71">
        <v>18108022</v>
      </c>
      <c r="C270" s="19" t="s">
        <v>279</v>
      </c>
      <c r="D270" s="1">
        <v>4</v>
      </c>
      <c r="E270" s="21">
        <f t="shared" si="206"/>
        <v>100</v>
      </c>
      <c r="F270" s="1">
        <v>10</v>
      </c>
      <c r="G270" s="21">
        <f t="shared" si="191"/>
        <v>100</v>
      </c>
      <c r="H270" s="1">
        <v>10</v>
      </c>
      <c r="I270" s="21">
        <f t="shared" si="192"/>
        <v>100</v>
      </c>
      <c r="J270" s="1">
        <v>10</v>
      </c>
      <c r="K270" s="21">
        <f t="shared" si="193"/>
        <v>100</v>
      </c>
      <c r="L270" s="1">
        <v>10</v>
      </c>
      <c r="M270" s="21">
        <f t="shared" si="194"/>
        <v>100</v>
      </c>
      <c r="N270" s="1">
        <v>10</v>
      </c>
      <c r="O270" s="21">
        <f t="shared" si="195"/>
        <v>100</v>
      </c>
      <c r="P270" s="1">
        <v>10</v>
      </c>
      <c r="Q270" s="21">
        <f t="shared" si="196"/>
        <v>100</v>
      </c>
      <c r="R270" s="1">
        <v>2</v>
      </c>
      <c r="S270" s="21">
        <f t="shared" si="197"/>
        <v>100</v>
      </c>
      <c r="T270" s="1">
        <v>10</v>
      </c>
      <c r="U270" s="1">
        <f t="shared" si="198"/>
        <v>100</v>
      </c>
      <c r="V270" s="1">
        <v>10</v>
      </c>
      <c r="W270" s="1">
        <f t="shared" si="199"/>
        <v>100</v>
      </c>
      <c r="X270" s="1">
        <v>9</v>
      </c>
      <c r="Y270" s="1">
        <f t="shared" si="200"/>
        <v>90</v>
      </c>
      <c r="Z270" s="1">
        <v>10</v>
      </c>
      <c r="AA270" s="1">
        <f t="shared" si="201"/>
        <v>100</v>
      </c>
      <c r="AB270" s="1">
        <v>9</v>
      </c>
      <c r="AC270" s="1">
        <f t="shared" si="202"/>
        <v>90</v>
      </c>
      <c r="AD270" s="1">
        <v>10</v>
      </c>
      <c r="AE270" s="1">
        <f t="shared" si="203"/>
        <v>100</v>
      </c>
      <c r="AF270" s="21">
        <v>8</v>
      </c>
      <c r="AG270" s="21">
        <f t="shared" si="204"/>
        <v>100</v>
      </c>
      <c r="AH270" s="21">
        <v>2</v>
      </c>
      <c r="AI270" s="21">
        <f t="shared" si="205"/>
        <v>100</v>
      </c>
      <c r="AJ270" s="21"/>
      <c r="AK270" s="21"/>
      <c r="AL270" s="21"/>
      <c r="AM270" s="21"/>
      <c r="AN270" s="21"/>
      <c r="AO270" s="21"/>
      <c r="AP270" s="21"/>
      <c r="AQ270" s="21"/>
      <c r="AR270" s="21"/>
      <c r="AS270" s="26"/>
      <c r="AT270" s="21">
        <f t="shared" si="207"/>
        <v>98.75</v>
      </c>
      <c r="AU270" s="143"/>
      <c r="AV270" s="17"/>
      <c r="AW270" s="49"/>
      <c r="AX270" s="14"/>
    </row>
    <row r="271" spans="1:50" s="16" customFormat="1" ht="16.5" customHeight="1" x14ac:dyDescent="0.2">
      <c r="A271" s="50">
        <v>10</v>
      </c>
      <c r="B271" s="71">
        <v>18101057</v>
      </c>
      <c r="C271" s="19" t="s">
        <v>280</v>
      </c>
      <c r="D271" s="1">
        <v>4</v>
      </c>
      <c r="E271" s="21">
        <f t="shared" si="206"/>
        <v>100</v>
      </c>
      <c r="F271" s="1">
        <v>10</v>
      </c>
      <c r="G271" s="21">
        <f t="shared" si="191"/>
        <v>100</v>
      </c>
      <c r="H271" s="1">
        <v>10</v>
      </c>
      <c r="I271" s="21">
        <f t="shared" si="192"/>
        <v>100</v>
      </c>
      <c r="J271" s="1">
        <v>10</v>
      </c>
      <c r="K271" s="21">
        <f t="shared" si="193"/>
        <v>100</v>
      </c>
      <c r="L271" s="1">
        <v>10</v>
      </c>
      <c r="M271" s="21">
        <f t="shared" si="194"/>
        <v>100</v>
      </c>
      <c r="N271" s="1">
        <v>10</v>
      </c>
      <c r="O271" s="21">
        <f t="shared" si="195"/>
        <v>100</v>
      </c>
      <c r="P271" s="1">
        <v>10</v>
      </c>
      <c r="Q271" s="21">
        <f t="shared" si="196"/>
        <v>100</v>
      </c>
      <c r="R271" s="1">
        <v>2</v>
      </c>
      <c r="S271" s="21">
        <f t="shared" si="197"/>
        <v>100</v>
      </c>
      <c r="T271" s="1">
        <v>9</v>
      </c>
      <c r="U271" s="1">
        <f t="shared" si="198"/>
        <v>90</v>
      </c>
      <c r="V271" s="1">
        <v>8</v>
      </c>
      <c r="W271" s="1">
        <f t="shared" si="199"/>
        <v>80</v>
      </c>
      <c r="X271" s="1">
        <v>10</v>
      </c>
      <c r="Y271" s="1">
        <f t="shared" si="200"/>
        <v>100</v>
      </c>
      <c r="Z271" s="1">
        <v>8</v>
      </c>
      <c r="AA271" s="1">
        <f t="shared" si="201"/>
        <v>80</v>
      </c>
      <c r="AB271" s="1">
        <v>10</v>
      </c>
      <c r="AC271" s="1">
        <f t="shared" si="202"/>
        <v>100</v>
      </c>
      <c r="AD271" s="1">
        <v>9</v>
      </c>
      <c r="AE271" s="1">
        <f t="shared" si="203"/>
        <v>90</v>
      </c>
      <c r="AF271" s="21">
        <v>7</v>
      </c>
      <c r="AG271" s="21">
        <f t="shared" si="204"/>
        <v>87.5</v>
      </c>
      <c r="AH271" s="21">
        <v>2</v>
      </c>
      <c r="AI271" s="21">
        <f t="shared" si="205"/>
        <v>100</v>
      </c>
      <c r="AJ271" s="21"/>
      <c r="AK271" s="21"/>
      <c r="AL271" s="21"/>
      <c r="AM271" s="21"/>
      <c r="AN271" s="21"/>
      <c r="AO271" s="21"/>
      <c r="AP271" s="21"/>
      <c r="AQ271" s="21"/>
      <c r="AR271" s="21"/>
      <c r="AS271" s="26"/>
      <c r="AT271" s="21">
        <f t="shared" si="207"/>
        <v>95.46875</v>
      </c>
      <c r="AU271" s="143"/>
      <c r="AV271" s="17"/>
      <c r="AW271" s="49"/>
      <c r="AX271" s="14"/>
    </row>
    <row r="272" spans="1:50" s="16" customFormat="1" ht="16.5" customHeight="1" x14ac:dyDescent="0.2">
      <c r="A272" s="50">
        <v>11</v>
      </c>
      <c r="B272" s="71">
        <v>18108012</v>
      </c>
      <c r="C272" s="19" t="s">
        <v>281</v>
      </c>
      <c r="D272" s="1">
        <v>4</v>
      </c>
      <c r="E272" s="21">
        <f t="shared" si="206"/>
        <v>100</v>
      </c>
      <c r="F272" s="1">
        <v>10</v>
      </c>
      <c r="G272" s="21">
        <f t="shared" si="191"/>
        <v>100</v>
      </c>
      <c r="H272" s="1">
        <v>10</v>
      </c>
      <c r="I272" s="21">
        <f t="shared" si="192"/>
        <v>100</v>
      </c>
      <c r="J272" s="1">
        <v>9</v>
      </c>
      <c r="K272" s="21">
        <f t="shared" si="193"/>
        <v>90</v>
      </c>
      <c r="L272" s="1">
        <v>9</v>
      </c>
      <c r="M272" s="21">
        <f t="shared" si="194"/>
        <v>90</v>
      </c>
      <c r="N272" s="1">
        <v>10</v>
      </c>
      <c r="O272" s="21">
        <f t="shared" si="195"/>
        <v>100</v>
      </c>
      <c r="P272" s="1">
        <v>10</v>
      </c>
      <c r="Q272" s="21">
        <f t="shared" si="196"/>
        <v>100</v>
      </c>
      <c r="R272" s="1">
        <v>2</v>
      </c>
      <c r="S272" s="21">
        <f t="shared" si="197"/>
        <v>100</v>
      </c>
      <c r="T272" s="1">
        <v>10</v>
      </c>
      <c r="U272" s="1">
        <f t="shared" si="198"/>
        <v>100</v>
      </c>
      <c r="V272" s="1">
        <v>7</v>
      </c>
      <c r="W272" s="1">
        <f t="shared" si="199"/>
        <v>70</v>
      </c>
      <c r="X272" s="1">
        <v>9</v>
      </c>
      <c r="Y272" s="1">
        <f t="shared" si="200"/>
        <v>90</v>
      </c>
      <c r="Z272" s="1">
        <v>10</v>
      </c>
      <c r="AA272" s="1">
        <f t="shared" si="201"/>
        <v>100</v>
      </c>
      <c r="AB272" s="1">
        <v>9</v>
      </c>
      <c r="AC272" s="1">
        <f t="shared" si="202"/>
        <v>90</v>
      </c>
      <c r="AD272" s="1">
        <v>8</v>
      </c>
      <c r="AE272" s="1">
        <f t="shared" ref="AE272" si="208">AD272/10*100</f>
        <v>80</v>
      </c>
      <c r="AF272" s="21">
        <v>3</v>
      </c>
      <c r="AG272" s="21">
        <f t="shared" si="204"/>
        <v>37.5</v>
      </c>
      <c r="AH272" s="21">
        <v>2</v>
      </c>
      <c r="AI272" s="21">
        <f t="shared" si="205"/>
        <v>100</v>
      </c>
      <c r="AJ272" s="21"/>
      <c r="AK272" s="21"/>
      <c r="AL272" s="21"/>
      <c r="AM272" s="21"/>
      <c r="AN272" s="21"/>
      <c r="AO272" s="21"/>
      <c r="AP272" s="21"/>
      <c r="AQ272" s="21"/>
      <c r="AR272" s="21"/>
      <c r="AS272" s="26"/>
      <c r="AT272" s="21">
        <f t="shared" si="207"/>
        <v>90.46875</v>
      </c>
      <c r="AU272" s="143"/>
      <c r="AV272" s="17"/>
      <c r="AW272" s="49"/>
      <c r="AX272" s="14"/>
    </row>
    <row r="273" spans="1:50" s="109" customFormat="1" ht="16.5" customHeight="1" x14ac:dyDescent="0.2">
      <c r="A273" s="99">
        <v>12</v>
      </c>
      <c r="B273" s="100">
        <v>18101094</v>
      </c>
      <c r="C273" s="101" t="s">
        <v>282</v>
      </c>
      <c r="D273" s="102">
        <v>3</v>
      </c>
      <c r="E273" s="103">
        <f t="shared" si="206"/>
        <v>75</v>
      </c>
      <c r="F273" s="102">
        <v>10</v>
      </c>
      <c r="G273" s="103">
        <f t="shared" si="191"/>
        <v>100</v>
      </c>
      <c r="H273" s="102">
        <v>10</v>
      </c>
      <c r="I273" s="103">
        <f t="shared" si="192"/>
        <v>100</v>
      </c>
      <c r="J273" s="102">
        <v>10</v>
      </c>
      <c r="K273" s="103">
        <f t="shared" si="193"/>
        <v>100</v>
      </c>
      <c r="L273" s="102">
        <v>10</v>
      </c>
      <c r="M273" s="103">
        <f t="shared" si="194"/>
        <v>100</v>
      </c>
      <c r="N273" s="102">
        <v>8</v>
      </c>
      <c r="O273" s="103">
        <f t="shared" si="195"/>
        <v>80</v>
      </c>
      <c r="P273" s="102">
        <v>9</v>
      </c>
      <c r="Q273" s="103">
        <f t="shared" si="196"/>
        <v>90</v>
      </c>
      <c r="R273" s="102">
        <v>2</v>
      </c>
      <c r="S273" s="103">
        <f t="shared" si="197"/>
        <v>100</v>
      </c>
      <c r="T273" s="102">
        <v>9</v>
      </c>
      <c r="U273" s="102">
        <f t="shared" si="198"/>
        <v>90</v>
      </c>
      <c r="V273" s="102">
        <v>5</v>
      </c>
      <c r="W273" s="102">
        <f t="shared" si="199"/>
        <v>50</v>
      </c>
      <c r="X273" s="102"/>
      <c r="Y273" s="102"/>
      <c r="Z273" s="102"/>
      <c r="AA273" s="102"/>
      <c r="AB273" s="103"/>
      <c r="AC273" s="103"/>
      <c r="AD273" s="103"/>
      <c r="AE273" s="103"/>
      <c r="AF273" s="103"/>
      <c r="AG273" s="103"/>
      <c r="AH273" s="103"/>
      <c r="AI273" s="103"/>
      <c r="AJ273" s="103"/>
      <c r="AK273" s="103"/>
      <c r="AL273" s="103"/>
      <c r="AM273" s="103"/>
      <c r="AN273" s="103"/>
      <c r="AO273" s="103"/>
      <c r="AP273" s="103"/>
      <c r="AQ273" s="103"/>
      <c r="AR273" s="103"/>
      <c r="AS273" s="153"/>
      <c r="AT273" s="103"/>
      <c r="AU273" s="146"/>
      <c r="AV273" s="112"/>
      <c r="AW273" s="107"/>
      <c r="AX273" s="108"/>
    </row>
    <row r="274" spans="1:50" s="16" customFormat="1" ht="16.5" customHeight="1" x14ac:dyDescent="0.2">
      <c r="A274" s="50">
        <v>13</v>
      </c>
      <c r="B274" s="71">
        <v>18101187</v>
      </c>
      <c r="C274" s="19" t="s">
        <v>283</v>
      </c>
      <c r="D274" s="1">
        <v>4</v>
      </c>
      <c r="E274" s="21">
        <f t="shared" si="206"/>
        <v>100</v>
      </c>
      <c r="F274" s="1">
        <v>10</v>
      </c>
      <c r="G274" s="21">
        <f t="shared" si="191"/>
        <v>100</v>
      </c>
      <c r="H274" s="1">
        <v>10</v>
      </c>
      <c r="I274" s="21">
        <f t="shared" si="192"/>
        <v>100</v>
      </c>
      <c r="J274" s="1">
        <v>10</v>
      </c>
      <c r="K274" s="21">
        <f t="shared" si="193"/>
        <v>100</v>
      </c>
      <c r="L274" s="1">
        <v>10</v>
      </c>
      <c r="M274" s="21">
        <f t="shared" si="194"/>
        <v>100</v>
      </c>
      <c r="N274" s="1">
        <v>10</v>
      </c>
      <c r="O274" s="21">
        <f t="shared" si="195"/>
        <v>100</v>
      </c>
      <c r="P274" s="1">
        <v>10</v>
      </c>
      <c r="Q274" s="21">
        <f t="shared" si="196"/>
        <v>100</v>
      </c>
      <c r="R274" s="1">
        <v>2</v>
      </c>
      <c r="S274" s="21">
        <f t="shared" si="197"/>
        <v>100</v>
      </c>
      <c r="T274" s="1">
        <v>10</v>
      </c>
      <c r="U274" s="1">
        <f t="shared" si="198"/>
        <v>100</v>
      </c>
      <c r="V274" s="1">
        <v>9</v>
      </c>
      <c r="W274" s="1">
        <f t="shared" si="199"/>
        <v>90</v>
      </c>
      <c r="X274" s="1">
        <v>8</v>
      </c>
      <c r="Y274" s="1">
        <f t="shared" si="200"/>
        <v>80</v>
      </c>
      <c r="Z274" s="1">
        <v>10</v>
      </c>
      <c r="AA274" s="1">
        <f t="shared" si="201"/>
        <v>100</v>
      </c>
      <c r="AB274" s="1">
        <v>10</v>
      </c>
      <c r="AC274" s="1">
        <f t="shared" ref="AC274:AC281" si="209">AB274/10*100</f>
        <v>100</v>
      </c>
      <c r="AD274" s="1">
        <v>9</v>
      </c>
      <c r="AE274" s="1">
        <f t="shared" ref="AE274:AE281" si="210">AD274/10*100</f>
        <v>90</v>
      </c>
      <c r="AF274" s="21">
        <v>5</v>
      </c>
      <c r="AG274" s="21">
        <f t="shared" ref="AG274:AG281" si="211">AF274/8*100</f>
        <v>62.5</v>
      </c>
      <c r="AH274" s="21">
        <v>2</v>
      </c>
      <c r="AI274" s="21">
        <f t="shared" ref="AI274:AI281" si="212">AH274/2*100</f>
        <v>100</v>
      </c>
      <c r="AJ274" s="21"/>
      <c r="AK274" s="21"/>
      <c r="AL274" s="21"/>
      <c r="AM274" s="21"/>
      <c r="AN274" s="21"/>
      <c r="AO274" s="21"/>
      <c r="AP274" s="21"/>
      <c r="AQ274" s="21"/>
      <c r="AR274" s="21"/>
      <c r="AS274" s="26"/>
      <c r="AT274" s="21">
        <f t="shared" si="207"/>
        <v>95.15625</v>
      </c>
      <c r="AU274" s="143"/>
      <c r="AV274" s="17"/>
      <c r="AW274" s="49"/>
      <c r="AX274" s="14"/>
    </row>
    <row r="275" spans="1:50" s="16" customFormat="1" ht="16.5" customHeight="1" x14ac:dyDescent="0.2">
      <c r="A275" s="50">
        <v>14</v>
      </c>
      <c r="B275" s="71">
        <v>18101021</v>
      </c>
      <c r="C275" s="19" t="s">
        <v>284</v>
      </c>
      <c r="D275" s="1">
        <v>4</v>
      </c>
      <c r="E275" s="21">
        <f t="shared" si="206"/>
        <v>100</v>
      </c>
      <c r="F275" s="1">
        <v>10</v>
      </c>
      <c r="G275" s="21">
        <f t="shared" si="191"/>
        <v>100</v>
      </c>
      <c r="H275" s="1">
        <v>10</v>
      </c>
      <c r="I275" s="21">
        <f t="shared" si="192"/>
        <v>100</v>
      </c>
      <c r="J275" s="1">
        <v>10</v>
      </c>
      <c r="K275" s="21">
        <f t="shared" si="193"/>
        <v>100</v>
      </c>
      <c r="L275" s="1">
        <v>10</v>
      </c>
      <c r="M275" s="21">
        <f t="shared" si="194"/>
        <v>100</v>
      </c>
      <c r="N275" s="1">
        <v>8</v>
      </c>
      <c r="O275" s="21">
        <f t="shared" si="195"/>
        <v>80</v>
      </c>
      <c r="P275" s="1">
        <v>10</v>
      </c>
      <c r="Q275" s="21">
        <f t="shared" si="196"/>
        <v>100</v>
      </c>
      <c r="R275" s="1">
        <v>2</v>
      </c>
      <c r="S275" s="21">
        <f t="shared" si="197"/>
        <v>100</v>
      </c>
      <c r="T275" s="1">
        <v>9</v>
      </c>
      <c r="U275" s="1">
        <f t="shared" si="198"/>
        <v>90</v>
      </c>
      <c r="V275" s="1">
        <v>8</v>
      </c>
      <c r="W275" s="1">
        <f t="shared" si="199"/>
        <v>80</v>
      </c>
      <c r="X275" s="1">
        <v>9</v>
      </c>
      <c r="Y275" s="1">
        <f t="shared" si="200"/>
        <v>90</v>
      </c>
      <c r="Z275" s="1">
        <v>8</v>
      </c>
      <c r="AA275" s="1">
        <f t="shared" si="201"/>
        <v>80</v>
      </c>
      <c r="AB275" s="1">
        <v>8</v>
      </c>
      <c r="AC275" s="1">
        <f t="shared" si="209"/>
        <v>80</v>
      </c>
      <c r="AD275" s="1">
        <v>8</v>
      </c>
      <c r="AE275" s="1">
        <f t="shared" si="210"/>
        <v>80</v>
      </c>
      <c r="AF275" s="21">
        <v>6</v>
      </c>
      <c r="AG275" s="21">
        <f t="shared" si="211"/>
        <v>75</v>
      </c>
      <c r="AH275" s="21">
        <v>2</v>
      </c>
      <c r="AI275" s="21">
        <f t="shared" si="212"/>
        <v>100</v>
      </c>
      <c r="AJ275" s="21"/>
      <c r="AK275" s="21"/>
      <c r="AL275" s="21"/>
      <c r="AM275" s="21"/>
      <c r="AN275" s="21"/>
      <c r="AO275" s="21"/>
      <c r="AP275" s="21"/>
      <c r="AQ275" s="21"/>
      <c r="AR275" s="21"/>
      <c r="AS275" s="26"/>
      <c r="AT275" s="21">
        <f t="shared" si="207"/>
        <v>90.9375</v>
      </c>
      <c r="AU275" s="143"/>
      <c r="AV275" s="17"/>
      <c r="AW275" s="49"/>
      <c r="AX275" s="14"/>
    </row>
    <row r="276" spans="1:50" s="16" customFormat="1" ht="16.5" customHeight="1" x14ac:dyDescent="0.2">
      <c r="A276" s="50">
        <v>15</v>
      </c>
      <c r="B276" s="71">
        <v>18103017</v>
      </c>
      <c r="C276" s="69" t="s">
        <v>285</v>
      </c>
      <c r="D276" s="1">
        <v>4</v>
      </c>
      <c r="E276" s="21">
        <f t="shared" si="206"/>
        <v>100</v>
      </c>
      <c r="F276" s="1">
        <v>10</v>
      </c>
      <c r="G276" s="21">
        <f t="shared" si="191"/>
        <v>100</v>
      </c>
      <c r="H276" s="1">
        <v>10</v>
      </c>
      <c r="I276" s="21">
        <f t="shared" si="192"/>
        <v>100</v>
      </c>
      <c r="J276" s="1">
        <v>9</v>
      </c>
      <c r="K276" s="21">
        <f t="shared" si="193"/>
        <v>90</v>
      </c>
      <c r="L276" s="1">
        <v>9</v>
      </c>
      <c r="M276" s="21">
        <f t="shared" si="194"/>
        <v>90</v>
      </c>
      <c r="N276" s="1">
        <v>9</v>
      </c>
      <c r="O276" s="21">
        <f t="shared" si="195"/>
        <v>90</v>
      </c>
      <c r="P276" s="1">
        <v>8</v>
      </c>
      <c r="Q276" s="21">
        <f t="shared" si="196"/>
        <v>80</v>
      </c>
      <c r="R276" s="1">
        <v>2</v>
      </c>
      <c r="S276" s="21">
        <f t="shared" si="197"/>
        <v>100</v>
      </c>
      <c r="T276" s="1">
        <v>10</v>
      </c>
      <c r="U276" s="1">
        <f t="shared" si="198"/>
        <v>100</v>
      </c>
      <c r="V276" s="1">
        <v>8</v>
      </c>
      <c r="W276" s="1">
        <f t="shared" si="199"/>
        <v>80</v>
      </c>
      <c r="X276" s="1">
        <v>10</v>
      </c>
      <c r="Y276" s="1">
        <f t="shared" si="200"/>
        <v>100</v>
      </c>
      <c r="Z276" s="1">
        <v>8</v>
      </c>
      <c r="AA276" s="1">
        <f t="shared" si="201"/>
        <v>80</v>
      </c>
      <c r="AB276" s="1">
        <v>8</v>
      </c>
      <c r="AC276" s="1">
        <f t="shared" si="209"/>
        <v>80</v>
      </c>
      <c r="AD276" s="1">
        <v>8</v>
      </c>
      <c r="AE276" s="1">
        <f t="shared" si="210"/>
        <v>80</v>
      </c>
      <c r="AF276" s="21">
        <v>6</v>
      </c>
      <c r="AG276" s="21">
        <f t="shared" si="211"/>
        <v>75</v>
      </c>
      <c r="AH276" s="21">
        <v>2</v>
      </c>
      <c r="AI276" s="21">
        <f t="shared" si="212"/>
        <v>100</v>
      </c>
      <c r="AJ276" s="21"/>
      <c r="AK276" s="21"/>
      <c r="AL276" s="21"/>
      <c r="AM276" s="21"/>
      <c r="AN276" s="21"/>
      <c r="AO276" s="21"/>
      <c r="AP276" s="21"/>
      <c r="AQ276" s="21"/>
      <c r="AR276" s="21"/>
      <c r="AS276" s="26"/>
      <c r="AT276" s="21">
        <f t="shared" si="207"/>
        <v>90.3125</v>
      </c>
      <c r="AU276" s="143"/>
      <c r="AV276" s="17"/>
      <c r="AW276" s="49"/>
      <c r="AX276" s="14"/>
    </row>
    <row r="277" spans="1:50" s="16" customFormat="1" ht="16.5" customHeight="1" x14ac:dyDescent="0.2">
      <c r="A277" s="50">
        <v>16</v>
      </c>
      <c r="B277" s="71">
        <v>18102024</v>
      </c>
      <c r="C277" s="69" t="s">
        <v>286</v>
      </c>
      <c r="D277" s="1">
        <v>3</v>
      </c>
      <c r="E277" s="21">
        <f t="shared" si="206"/>
        <v>75</v>
      </c>
      <c r="F277" s="1">
        <v>10</v>
      </c>
      <c r="G277" s="21">
        <f t="shared" si="191"/>
        <v>100</v>
      </c>
      <c r="H277" s="1">
        <v>10</v>
      </c>
      <c r="I277" s="21">
        <f t="shared" si="192"/>
        <v>100</v>
      </c>
      <c r="J277" s="1">
        <v>10</v>
      </c>
      <c r="K277" s="21">
        <f t="shared" si="193"/>
        <v>100</v>
      </c>
      <c r="L277" s="1">
        <v>10</v>
      </c>
      <c r="M277" s="21">
        <f t="shared" si="194"/>
        <v>100</v>
      </c>
      <c r="N277" s="1">
        <v>10</v>
      </c>
      <c r="O277" s="21">
        <f t="shared" si="195"/>
        <v>100</v>
      </c>
      <c r="P277" s="1">
        <v>10</v>
      </c>
      <c r="Q277" s="21">
        <f t="shared" si="196"/>
        <v>100</v>
      </c>
      <c r="R277" s="1">
        <v>2</v>
      </c>
      <c r="S277" s="21">
        <f t="shared" si="197"/>
        <v>100</v>
      </c>
      <c r="T277" s="1">
        <v>10</v>
      </c>
      <c r="U277" s="1">
        <f t="shared" si="198"/>
        <v>100</v>
      </c>
      <c r="V277" s="1">
        <v>10</v>
      </c>
      <c r="W277" s="1">
        <f t="shared" si="199"/>
        <v>100</v>
      </c>
      <c r="X277" s="1">
        <v>9</v>
      </c>
      <c r="Y277" s="1">
        <f t="shared" si="200"/>
        <v>90</v>
      </c>
      <c r="Z277" s="1">
        <v>10</v>
      </c>
      <c r="AA277" s="1">
        <f t="shared" si="201"/>
        <v>100</v>
      </c>
      <c r="AB277" s="1">
        <v>8</v>
      </c>
      <c r="AC277" s="1">
        <f t="shared" si="209"/>
        <v>80</v>
      </c>
      <c r="AD277" s="1">
        <v>9</v>
      </c>
      <c r="AE277" s="1">
        <f t="shared" si="210"/>
        <v>90</v>
      </c>
      <c r="AF277" s="21">
        <v>6</v>
      </c>
      <c r="AG277" s="21">
        <f t="shared" si="211"/>
        <v>75</v>
      </c>
      <c r="AH277" s="21">
        <v>2</v>
      </c>
      <c r="AI277" s="21">
        <f t="shared" si="212"/>
        <v>100</v>
      </c>
      <c r="AJ277" s="21"/>
      <c r="AK277" s="21"/>
      <c r="AL277" s="21"/>
      <c r="AM277" s="21"/>
      <c r="AN277" s="21"/>
      <c r="AO277" s="21"/>
      <c r="AP277" s="21"/>
      <c r="AQ277" s="21"/>
      <c r="AR277" s="21"/>
      <c r="AS277" s="26"/>
      <c r="AT277" s="21">
        <f t="shared" si="207"/>
        <v>94.375</v>
      </c>
      <c r="AU277" s="143"/>
      <c r="AV277" s="17"/>
      <c r="AW277" s="49"/>
      <c r="AX277" s="14"/>
    </row>
    <row r="278" spans="1:50" s="16" customFormat="1" ht="16.5" customHeight="1" x14ac:dyDescent="0.2">
      <c r="A278" s="50">
        <v>17</v>
      </c>
      <c r="B278" s="71">
        <v>18103009</v>
      </c>
      <c r="C278" s="69" t="s">
        <v>287</v>
      </c>
      <c r="D278" s="1">
        <v>4</v>
      </c>
      <c r="E278" s="21">
        <f t="shared" si="206"/>
        <v>100</v>
      </c>
      <c r="F278" s="1">
        <v>10</v>
      </c>
      <c r="G278" s="21">
        <f t="shared" si="191"/>
        <v>100</v>
      </c>
      <c r="H278" s="1">
        <v>10</v>
      </c>
      <c r="I278" s="21">
        <f t="shared" si="192"/>
        <v>100</v>
      </c>
      <c r="J278" s="1">
        <v>10</v>
      </c>
      <c r="K278" s="21">
        <f t="shared" si="193"/>
        <v>100</v>
      </c>
      <c r="L278" s="1">
        <v>10</v>
      </c>
      <c r="M278" s="21">
        <f t="shared" si="194"/>
        <v>100</v>
      </c>
      <c r="N278" s="1">
        <v>10</v>
      </c>
      <c r="O278" s="21">
        <f t="shared" si="195"/>
        <v>100</v>
      </c>
      <c r="P278" s="1">
        <v>10</v>
      </c>
      <c r="Q278" s="21">
        <f t="shared" si="196"/>
        <v>100</v>
      </c>
      <c r="R278" s="1">
        <v>2</v>
      </c>
      <c r="S278" s="21">
        <f t="shared" si="197"/>
        <v>100</v>
      </c>
      <c r="T278" s="1">
        <v>10</v>
      </c>
      <c r="U278" s="1">
        <f t="shared" si="198"/>
        <v>100</v>
      </c>
      <c r="V278" s="1">
        <v>10</v>
      </c>
      <c r="W278" s="1">
        <f t="shared" si="199"/>
        <v>100</v>
      </c>
      <c r="X278" s="1">
        <v>10</v>
      </c>
      <c r="Y278" s="1">
        <f t="shared" si="200"/>
        <v>100</v>
      </c>
      <c r="Z278" s="1">
        <v>9</v>
      </c>
      <c r="AA278" s="1">
        <f t="shared" si="201"/>
        <v>90</v>
      </c>
      <c r="AB278" s="1">
        <v>10</v>
      </c>
      <c r="AC278" s="1">
        <f t="shared" si="209"/>
        <v>100</v>
      </c>
      <c r="AD278" s="1">
        <v>10</v>
      </c>
      <c r="AE278" s="1">
        <f t="shared" si="210"/>
        <v>100</v>
      </c>
      <c r="AF278" s="21">
        <v>8</v>
      </c>
      <c r="AG278" s="21">
        <f t="shared" si="211"/>
        <v>100</v>
      </c>
      <c r="AH278" s="21">
        <v>2</v>
      </c>
      <c r="AI278" s="21">
        <f t="shared" si="212"/>
        <v>100</v>
      </c>
      <c r="AJ278" s="21"/>
      <c r="AK278" s="21"/>
      <c r="AL278" s="21"/>
      <c r="AM278" s="21"/>
      <c r="AN278" s="21"/>
      <c r="AO278" s="21"/>
      <c r="AP278" s="21"/>
      <c r="AQ278" s="21"/>
      <c r="AR278" s="21"/>
      <c r="AS278" s="26"/>
      <c r="AT278" s="21">
        <f t="shared" si="207"/>
        <v>99.375</v>
      </c>
      <c r="AU278" s="143"/>
      <c r="AV278" s="17"/>
      <c r="AW278" s="49"/>
      <c r="AX278" s="14"/>
    </row>
    <row r="279" spans="1:50" s="16" customFormat="1" ht="16.5" customHeight="1" x14ac:dyDescent="0.2">
      <c r="A279" s="50">
        <v>18</v>
      </c>
      <c r="B279" s="71">
        <v>18102061</v>
      </c>
      <c r="C279" s="69" t="s">
        <v>288</v>
      </c>
      <c r="D279" s="1">
        <v>4</v>
      </c>
      <c r="E279" s="21">
        <f t="shared" si="206"/>
        <v>100</v>
      </c>
      <c r="F279" s="1">
        <v>10</v>
      </c>
      <c r="G279" s="21">
        <f t="shared" si="191"/>
        <v>100</v>
      </c>
      <c r="H279" s="1">
        <v>10</v>
      </c>
      <c r="I279" s="21">
        <f t="shared" si="192"/>
        <v>100</v>
      </c>
      <c r="J279" s="1">
        <v>10</v>
      </c>
      <c r="K279" s="21">
        <f t="shared" si="193"/>
        <v>100</v>
      </c>
      <c r="L279" s="1">
        <v>10</v>
      </c>
      <c r="M279" s="21">
        <f t="shared" si="194"/>
        <v>100</v>
      </c>
      <c r="N279" s="1">
        <v>10</v>
      </c>
      <c r="O279" s="21">
        <f t="shared" si="195"/>
        <v>100</v>
      </c>
      <c r="P279" s="1">
        <v>10</v>
      </c>
      <c r="Q279" s="21">
        <f t="shared" si="196"/>
        <v>100</v>
      </c>
      <c r="R279" s="1">
        <v>2</v>
      </c>
      <c r="S279" s="21">
        <f t="shared" si="197"/>
        <v>100</v>
      </c>
      <c r="T279" s="1">
        <v>10</v>
      </c>
      <c r="U279" s="1">
        <f t="shared" si="198"/>
        <v>100</v>
      </c>
      <c r="V279" s="1">
        <v>10</v>
      </c>
      <c r="W279" s="1">
        <f t="shared" si="199"/>
        <v>100</v>
      </c>
      <c r="X279" s="1">
        <v>10</v>
      </c>
      <c r="Y279" s="1">
        <f t="shared" si="200"/>
        <v>100</v>
      </c>
      <c r="Z279" s="1">
        <v>10</v>
      </c>
      <c r="AA279" s="1">
        <f t="shared" si="201"/>
        <v>100</v>
      </c>
      <c r="AB279" s="1">
        <v>9</v>
      </c>
      <c r="AC279" s="1">
        <f t="shared" si="209"/>
        <v>90</v>
      </c>
      <c r="AD279" s="1">
        <v>8</v>
      </c>
      <c r="AE279" s="1">
        <f t="shared" si="210"/>
        <v>80</v>
      </c>
      <c r="AF279" s="21">
        <v>7</v>
      </c>
      <c r="AG279" s="21">
        <f t="shared" si="211"/>
        <v>87.5</v>
      </c>
      <c r="AH279" s="21">
        <v>2</v>
      </c>
      <c r="AI279" s="21">
        <f t="shared" si="212"/>
        <v>100</v>
      </c>
      <c r="AJ279" s="21"/>
      <c r="AK279" s="21"/>
      <c r="AL279" s="21"/>
      <c r="AM279" s="21"/>
      <c r="AN279" s="21"/>
      <c r="AO279" s="21"/>
      <c r="AP279" s="21"/>
      <c r="AQ279" s="21"/>
      <c r="AR279" s="21"/>
      <c r="AS279" s="26"/>
      <c r="AT279" s="21">
        <f t="shared" si="207"/>
        <v>97.34375</v>
      </c>
      <c r="AU279" s="143"/>
      <c r="AV279" s="17"/>
      <c r="AW279" s="49"/>
      <c r="AX279" s="14"/>
    </row>
    <row r="280" spans="1:50" s="16" customFormat="1" ht="16.5" customHeight="1" x14ac:dyDescent="0.2">
      <c r="A280" s="50">
        <v>19</v>
      </c>
      <c r="B280" s="71">
        <v>18101008</v>
      </c>
      <c r="C280" s="69" t="s">
        <v>289</v>
      </c>
      <c r="D280" s="1">
        <v>4</v>
      </c>
      <c r="E280" s="21">
        <f t="shared" si="206"/>
        <v>100</v>
      </c>
      <c r="F280" s="1">
        <v>10</v>
      </c>
      <c r="G280" s="21">
        <f t="shared" si="191"/>
        <v>100</v>
      </c>
      <c r="H280" s="1">
        <v>10</v>
      </c>
      <c r="I280" s="21">
        <f t="shared" si="192"/>
        <v>100</v>
      </c>
      <c r="J280" s="1">
        <v>10</v>
      </c>
      <c r="K280" s="21">
        <f t="shared" si="193"/>
        <v>100</v>
      </c>
      <c r="L280" s="1">
        <v>10</v>
      </c>
      <c r="M280" s="21">
        <f t="shared" si="194"/>
        <v>100</v>
      </c>
      <c r="N280" s="1">
        <v>10</v>
      </c>
      <c r="O280" s="21">
        <f t="shared" si="195"/>
        <v>100</v>
      </c>
      <c r="P280" s="1">
        <v>10</v>
      </c>
      <c r="Q280" s="21">
        <f t="shared" si="196"/>
        <v>100</v>
      </c>
      <c r="R280" s="1">
        <v>2</v>
      </c>
      <c r="S280" s="21">
        <f t="shared" si="197"/>
        <v>100</v>
      </c>
      <c r="T280" s="1">
        <v>9</v>
      </c>
      <c r="U280" s="1">
        <f t="shared" si="198"/>
        <v>90</v>
      </c>
      <c r="V280" s="1">
        <v>10</v>
      </c>
      <c r="W280" s="1">
        <f t="shared" si="199"/>
        <v>100</v>
      </c>
      <c r="X280" s="1">
        <v>10</v>
      </c>
      <c r="Y280" s="1">
        <f t="shared" si="200"/>
        <v>100</v>
      </c>
      <c r="Z280" s="1">
        <v>10</v>
      </c>
      <c r="AA280" s="1">
        <f t="shared" si="201"/>
        <v>100</v>
      </c>
      <c r="AB280" s="1">
        <v>10</v>
      </c>
      <c r="AC280" s="1">
        <f t="shared" si="209"/>
        <v>100</v>
      </c>
      <c r="AD280" s="1">
        <v>10</v>
      </c>
      <c r="AE280" s="1">
        <f t="shared" si="210"/>
        <v>100</v>
      </c>
      <c r="AF280" s="21">
        <v>8</v>
      </c>
      <c r="AG280" s="21">
        <f t="shared" si="211"/>
        <v>100</v>
      </c>
      <c r="AH280" s="21">
        <v>2</v>
      </c>
      <c r="AI280" s="21">
        <f t="shared" si="212"/>
        <v>100</v>
      </c>
      <c r="AJ280" s="21"/>
      <c r="AK280" s="21"/>
      <c r="AL280" s="21"/>
      <c r="AM280" s="21"/>
      <c r="AN280" s="21"/>
      <c r="AO280" s="21"/>
      <c r="AP280" s="21"/>
      <c r="AQ280" s="21"/>
      <c r="AR280" s="21"/>
      <c r="AS280" s="26"/>
      <c r="AT280" s="21">
        <f t="shared" si="207"/>
        <v>99.375</v>
      </c>
      <c r="AU280" s="143"/>
      <c r="AV280" s="17"/>
      <c r="AW280" s="49"/>
      <c r="AX280" s="14"/>
    </row>
    <row r="281" spans="1:50" s="16" customFormat="1" ht="16.5" customHeight="1" x14ac:dyDescent="0.2">
      <c r="A281" s="50">
        <v>20</v>
      </c>
      <c r="B281" s="71">
        <v>18103003</v>
      </c>
      <c r="C281" s="69" t="s">
        <v>290</v>
      </c>
      <c r="D281" s="1">
        <v>4</v>
      </c>
      <c r="E281" s="21">
        <f t="shared" si="206"/>
        <v>100</v>
      </c>
      <c r="F281" s="1">
        <v>10</v>
      </c>
      <c r="G281" s="21">
        <f t="shared" si="191"/>
        <v>100</v>
      </c>
      <c r="H281" s="1">
        <v>10</v>
      </c>
      <c r="I281" s="21">
        <f t="shared" si="192"/>
        <v>100</v>
      </c>
      <c r="J281" s="1">
        <v>9</v>
      </c>
      <c r="K281" s="21">
        <f t="shared" si="193"/>
        <v>90</v>
      </c>
      <c r="L281" s="1">
        <v>10</v>
      </c>
      <c r="M281" s="21">
        <f t="shared" si="194"/>
        <v>100</v>
      </c>
      <c r="N281" s="1">
        <v>10</v>
      </c>
      <c r="O281" s="21">
        <f t="shared" si="195"/>
        <v>100</v>
      </c>
      <c r="P281" s="1">
        <v>10</v>
      </c>
      <c r="Q281" s="21">
        <f t="shared" si="196"/>
        <v>100</v>
      </c>
      <c r="R281" s="1">
        <v>2</v>
      </c>
      <c r="S281" s="21">
        <f t="shared" si="197"/>
        <v>100</v>
      </c>
      <c r="T281" s="1">
        <v>9</v>
      </c>
      <c r="U281" s="1">
        <f t="shared" si="198"/>
        <v>90</v>
      </c>
      <c r="V281" s="1">
        <v>8</v>
      </c>
      <c r="W281" s="1">
        <f t="shared" si="199"/>
        <v>80</v>
      </c>
      <c r="X281" s="1">
        <v>8</v>
      </c>
      <c r="Y281" s="1">
        <f t="shared" si="200"/>
        <v>80</v>
      </c>
      <c r="Z281" s="1">
        <v>8</v>
      </c>
      <c r="AA281" s="1">
        <f t="shared" si="201"/>
        <v>80</v>
      </c>
      <c r="AB281" s="1">
        <v>9</v>
      </c>
      <c r="AC281" s="1">
        <f t="shared" si="209"/>
        <v>90</v>
      </c>
      <c r="AD281" s="1">
        <v>10</v>
      </c>
      <c r="AE281" s="1">
        <f t="shared" si="210"/>
        <v>100</v>
      </c>
      <c r="AF281" s="21">
        <v>8</v>
      </c>
      <c r="AG281" s="21">
        <f t="shared" si="211"/>
        <v>100</v>
      </c>
      <c r="AH281" s="21">
        <v>2</v>
      </c>
      <c r="AI281" s="21">
        <f t="shared" si="212"/>
        <v>100</v>
      </c>
      <c r="AJ281" s="21"/>
      <c r="AK281" s="21"/>
      <c r="AL281" s="21"/>
      <c r="AM281" s="21"/>
      <c r="AN281" s="21"/>
      <c r="AO281" s="21"/>
      <c r="AP281" s="21"/>
      <c r="AQ281" s="21"/>
      <c r="AR281" s="21"/>
      <c r="AS281" s="26"/>
      <c r="AT281" s="21">
        <f t="shared" si="207"/>
        <v>94.375</v>
      </c>
      <c r="AU281" s="143"/>
      <c r="AV281" s="17"/>
      <c r="AW281" s="49"/>
      <c r="AX281" s="14"/>
    </row>
    <row r="282" spans="1:50" s="16" customFormat="1" ht="16.5" customHeight="1" x14ac:dyDescent="0.2">
      <c r="A282" s="54"/>
      <c r="B282" s="74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0"/>
      <c r="U282" s="40"/>
      <c r="V282" s="40"/>
      <c r="W282" s="127"/>
      <c r="X282" s="127"/>
      <c r="Y282" s="127"/>
      <c r="Z282" s="127"/>
      <c r="AA282" s="127"/>
      <c r="AB282" s="127"/>
      <c r="AC282" s="127"/>
      <c r="AD282" s="127"/>
      <c r="AE282" s="127"/>
      <c r="AF282" s="127"/>
      <c r="AG282" s="127"/>
      <c r="AH282" s="127"/>
      <c r="AI282" s="127"/>
      <c r="AJ282" s="127"/>
      <c r="AK282" s="127"/>
      <c r="AL282" s="127"/>
      <c r="AM282" s="127"/>
      <c r="AN282" s="127"/>
      <c r="AO282" s="127"/>
      <c r="AP282" s="127"/>
      <c r="AQ282" s="127"/>
      <c r="AR282" s="127"/>
      <c r="AS282" s="127"/>
      <c r="AT282" s="127"/>
      <c r="AU282" s="143"/>
      <c r="AV282" s="17"/>
      <c r="AW282" s="49"/>
      <c r="AX282" s="14"/>
    </row>
    <row r="283" spans="1:50" s="16" customFormat="1" ht="16.5" customHeight="1" x14ac:dyDescent="0.2">
      <c r="A283" s="54"/>
      <c r="B283" s="74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0"/>
      <c r="U283" s="40"/>
      <c r="V283" s="40"/>
      <c r="W283" s="127"/>
      <c r="X283" s="127"/>
      <c r="Y283" s="127"/>
      <c r="Z283" s="127"/>
      <c r="AA283" s="127"/>
      <c r="AB283" s="127"/>
      <c r="AC283" s="127"/>
      <c r="AD283" s="127"/>
      <c r="AE283" s="127"/>
      <c r="AF283" s="127"/>
      <c r="AG283" s="127"/>
      <c r="AH283" s="127"/>
      <c r="AI283" s="127"/>
      <c r="AJ283" s="127"/>
      <c r="AK283" s="127"/>
      <c r="AL283" s="127"/>
      <c r="AM283" s="127"/>
      <c r="AN283" s="127"/>
      <c r="AO283" s="127"/>
      <c r="AP283" s="127"/>
      <c r="AQ283" s="127"/>
      <c r="AR283" s="127"/>
      <c r="AS283" s="127"/>
      <c r="AT283" s="127"/>
      <c r="AU283" s="143"/>
      <c r="AV283" s="17"/>
      <c r="AW283" s="49"/>
      <c r="AX283" s="14"/>
    </row>
    <row r="284" spans="1:50" s="16" customFormat="1" ht="16.5" customHeight="1" x14ac:dyDescent="0.2">
      <c r="A284" s="54"/>
      <c r="B284" s="54"/>
      <c r="C284" s="54"/>
      <c r="D284" s="54"/>
      <c r="E284" s="87"/>
      <c r="F284" s="54"/>
      <c r="G284" s="87"/>
      <c r="H284" s="54"/>
      <c r="I284" s="87"/>
      <c r="J284" s="54"/>
      <c r="K284" s="87"/>
      <c r="L284" s="54"/>
      <c r="M284" s="87"/>
      <c r="N284" s="54"/>
      <c r="O284" s="87"/>
      <c r="P284" s="54"/>
      <c r="Q284" s="87"/>
      <c r="R284" s="54"/>
      <c r="S284" s="54"/>
      <c r="T284" s="54"/>
      <c r="U284" s="54"/>
      <c r="V284" s="54"/>
      <c r="W284" s="87"/>
      <c r="X284" s="87"/>
      <c r="Y284" s="87"/>
      <c r="Z284" s="87"/>
      <c r="AA284" s="87"/>
      <c r="AB284" s="87"/>
      <c r="AC284" s="87"/>
      <c r="AD284" s="87"/>
      <c r="AE284" s="87"/>
      <c r="AF284" s="87"/>
      <c r="AG284" s="87"/>
      <c r="AH284" s="87"/>
      <c r="AI284" s="87"/>
      <c r="AJ284" s="87"/>
      <c r="AK284" s="87"/>
      <c r="AL284" s="87"/>
      <c r="AM284" s="87"/>
      <c r="AN284" s="87"/>
      <c r="AO284" s="87"/>
      <c r="AP284" s="87"/>
      <c r="AQ284" s="87"/>
      <c r="AR284" s="85"/>
      <c r="AS284" s="85"/>
      <c r="AT284" s="85"/>
      <c r="AU284" s="87"/>
      <c r="AV284" s="55"/>
      <c r="AW284" s="49"/>
      <c r="AX284" s="14"/>
    </row>
    <row r="285" spans="1:50" s="16" customFormat="1" ht="16.5" customHeight="1" x14ac:dyDescent="0.2">
      <c r="A285" s="50">
        <v>1</v>
      </c>
      <c r="B285" s="71">
        <v>18101070</v>
      </c>
      <c r="C285" s="69" t="s">
        <v>291</v>
      </c>
      <c r="D285" s="1">
        <v>4</v>
      </c>
      <c r="E285" s="21">
        <f t="shared" ref="E285:E306" si="213">D285/4*100</f>
        <v>100</v>
      </c>
      <c r="F285" s="1">
        <v>10</v>
      </c>
      <c r="G285" s="21">
        <f>F285/10*100</f>
        <v>100</v>
      </c>
      <c r="H285" s="1">
        <v>10</v>
      </c>
      <c r="I285" s="21">
        <f t="shared" ref="I285:I306" si="214">H285/10*100</f>
        <v>100</v>
      </c>
      <c r="J285" s="1">
        <v>9</v>
      </c>
      <c r="K285" s="21">
        <f t="shared" ref="K285:K306" si="215">J285/10*100</f>
        <v>90</v>
      </c>
      <c r="L285" s="1">
        <v>10</v>
      </c>
      <c r="M285" s="21">
        <f t="shared" ref="M285:M306" si="216">L285/10*100</f>
        <v>100</v>
      </c>
      <c r="N285" s="1">
        <v>10</v>
      </c>
      <c r="O285" s="21">
        <f t="shared" ref="O285:O306" si="217">N285/10*100</f>
        <v>100</v>
      </c>
      <c r="P285" s="1">
        <v>9</v>
      </c>
      <c r="Q285" s="21">
        <f t="shared" ref="Q285:Q306" si="218">P285/10*100</f>
        <v>90</v>
      </c>
      <c r="R285" s="1">
        <v>2</v>
      </c>
      <c r="S285" s="21">
        <f t="shared" ref="S285:S306" si="219">R285/2*100</f>
        <v>100</v>
      </c>
      <c r="T285" s="1">
        <v>9</v>
      </c>
      <c r="U285" s="1">
        <f t="shared" ref="U285:U306" si="220">T285/10*100</f>
        <v>90</v>
      </c>
      <c r="V285" s="1">
        <v>9</v>
      </c>
      <c r="W285" s="1">
        <f t="shared" ref="W285:W306" si="221">V285/10*100</f>
        <v>90</v>
      </c>
      <c r="X285" s="1">
        <v>10</v>
      </c>
      <c r="Y285" s="1">
        <f t="shared" ref="Y285:Y306" si="222">X285/10*100</f>
        <v>100</v>
      </c>
      <c r="Z285" s="1">
        <v>10</v>
      </c>
      <c r="AA285" s="1">
        <f t="shared" ref="AA285:AA306" si="223">Z285/10*100</f>
        <v>100</v>
      </c>
      <c r="AB285" s="1">
        <v>6</v>
      </c>
      <c r="AC285" s="1">
        <f t="shared" ref="AC285:AC306" si="224">AB285/10*100</f>
        <v>60</v>
      </c>
      <c r="AD285" s="1">
        <v>8</v>
      </c>
      <c r="AE285" s="1">
        <f t="shared" ref="AE285:AE306" si="225">AD285/10*100</f>
        <v>80</v>
      </c>
      <c r="AF285" s="21">
        <v>6</v>
      </c>
      <c r="AG285" s="21">
        <f t="shared" ref="AG285:AG306" si="226">AF285/8*100</f>
        <v>75</v>
      </c>
      <c r="AH285" s="21">
        <v>2</v>
      </c>
      <c r="AI285" s="21">
        <f t="shared" ref="AI285:AI306" si="227">AH285/2*100</f>
        <v>100</v>
      </c>
      <c r="AJ285" s="21"/>
      <c r="AK285" s="21"/>
      <c r="AL285" s="21"/>
      <c r="AM285" s="21"/>
      <c r="AN285" s="21"/>
      <c r="AO285" s="21"/>
      <c r="AP285" s="21"/>
      <c r="AQ285" s="21"/>
      <c r="AR285" s="21"/>
      <c r="AS285" s="26"/>
      <c r="AT285" s="21">
        <f t="shared" ref="AT285:AT306" si="228">AVERAGE(Q285,S285,U285,W285,Y285,AA285,AC285,AE285,AG285,AI285,AK285,AM285,AO285,AQ285,AS285,O285,M285,K285,I285,G285,E285)</f>
        <v>92.1875</v>
      </c>
      <c r="AU285" s="149" t="s">
        <v>30</v>
      </c>
      <c r="AV285" s="17"/>
      <c r="AW285" s="49"/>
      <c r="AX285" s="14"/>
    </row>
    <row r="286" spans="1:50" s="16" customFormat="1" ht="16.5" customHeight="1" x14ac:dyDescent="0.2">
      <c r="A286" s="50">
        <v>2</v>
      </c>
      <c r="B286" s="71">
        <v>18108002</v>
      </c>
      <c r="C286" s="69" t="s">
        <v>292</v>
      </c>
      <c r="D286" s="1">
        <v>4</v>
      </c>
      <c r="E286" s="21">
        <f t="shared" si="213"/>
        <v>100</v>
      </c>
      <c r="F286" s="1">
        <v>10</v>
      </c>
      <c r="G286" s="21">
        <f t="shared" ref="G286:G306" si="229">F286/10*100</f>
        <v>100</v>
      </c>
      <c r="H286" s="1">
        <v>10</v>
      </c>
      <c r="I286" s="21">
        <f t="shared" si="214"/>
        <v>100</v>
      </c>
      <c r="J286" s="1">
        <v>9</v>
      </c>
      <c r="K286" s="21">
        <f t="shared" si="215"/>
        <v>90</v>
      </c>
      <c r="L286" s="1">
        <v>10</v>
      </c>
      <c r="M286" s="21">
        <f t="shared" si="216"/>
        <v>100</v>
      </c>
      <c r="N286" s="1">
        <v>10</v>
      </c>
      <c r="O286" s="21">
        <f t="shared" si="217"/>
        <v>100</v>
      </c>
      <c r="P286" s="1">
        <v>9</v>
      </c>
      <c r="Q286" s="21">
        <f t="shared" si="218"/>
        <v>90</v>
      </c>
      <c r="R286" s="1">
        <v>2</v>
      </c>
      <c r="S286" s="21">
        <f t="shared" si="219"/>
        <v>100</v>
      </c>
      <c r="T286" s="1">
        <v>7</v>
      </c>
      <c r="U286" s="1">
        <f t="shared" si="220"/>
        <v>70</v>
      </c>
      <c r="V286" s="1">
        <v>9</v>
      </c>
      <c r="W286" s="1">
        <f t="shared" si="221"/>
        <v>90</v>
      </c>
      <c r="X286" s="1">
        <v>10</v>
      </c>
      <c r="Y286" s="1">
        <f t="shared" si="222"/>
        <v>100</v>
      </c>
      <c r="Z286" s="1">
        <v>10</v>
      </c>
      <c r="AA286" s="1">
        <f t="shared" si="223"/>
        <v>100</v>
      </c>
      <c r="AB286" s="1">
        <v>9</v>
      </c>
      <c r="AC286" s="1">
        <f t="shared" si="224"/>
        <v>90</v>
      </c>
      <c r="AD286" s="1">
        <v>8</v>
      </c>
      <c r="AE286" s="1">
        <f t="shared" si="225"/>
        <v>80</v>
      </c>
      <c r="AF286" s="21">
        <v>7</v>
      </c>
      <c r="AG286" s="21">
        <f t="shared" si="226"/>
        <v>87.5</v>
      </c>
      <c r="AH286" s="21">
        <v>2</v>
      </c>
      <c r="AI286" s="21">
        <f t="shared" si="227"/>
        <v>100</v>
      </c>
      <c r="AJ286" s="21"/>
      <c r="AK286" s="21"/>
      <c r="AL286" s="21"/>
      <c r="AM286" s="21"/>
      <c r="AN286" s="21"/>
      <c r="AO286" s="21"/>
      <c r="AP286" s="21"/>
      <c r="AQ286" s="21"/>
      <c r="AR286" s="21"/>
      <c r="AS286" s="26"/>
      <c r="AT286" s="21">
        <f t="shared" si="228"/>
        <v>93.59375</v>
      </c>
      <c r="AU286" s="143"/>
      <c r="AV286" s="17"/>
      <c r="AW286" s="49"/>
      <c r="AX286" s="14"/>
    </row>
    <row r="287" spans="1:50" s="16" customFormat="1" ht="16.5" customHeight="1" x14ac:dyDescent="0.2">
      <c r="A287" s="50">
        <v>3</v>
      </c>
      <c r="B287" s="71">
        <v>18101085</v>
      </c>
      <c r="C287" s="69" t="s">
        <v>293</v>
      </c>
      <c r="D287" s="1">
        <v>4</v>
      </c>
      <c r="E287" s="21">
        <f t="shared" si="213"/>
        <v>100</v>
      </c>
      <c r="F287" s="1">
        <v>10</v>
      </c>
      <c r="G287" s="21">
        <f t="shared" si="229"/>
        <v>100</v>
      </c>
      <c r="H287" s="1">
        <v>10</v>
      </c>
      <c r="I287" s="21">
        <f t="shared" si="214"/>
        <v>100</v>
      </c>
      <c r="J287" s="1">
        <v>9</v>
      </c>
      <c r="K287" s="21">
        <f t="shared" si="215"/>
        <v>90</v>
      </c>
      <c r="L287" s="1">
        <v>10</v>
      </c>
      <c r="M287" s="21">
        <f t="shared" si="216"/>
        <v>100</v>
      </c>
      <c r="N287" s="1">
        <v>10</v>
      </c>
      <c r="O287" s="21">
        <f t="shared" si="217"/>
        <v>100</v>
      </c>
      <c r="P287" s="1">
        <v>7</v>
      </c>
      <c r="Q287" s="21">
        <f t="shared" si="218"/>
        <v>70</v>
      </c>
      <c r="R287" s="1">
        <v>2</v>
      </c>
      <c r="S287" s="21">
        <f t="shared" si="219"/>
        <v>100</v>
      </c>
      <c r="T287" s="1">
        <v>10</v>
      </c>
      <c r="U287" s="1">
        <f t="shared" si="220"/>
        <v>100</v>
      </c>
      <c r="V287" s="1">
        <v>10</v>
      </c>
      <c r="W287" s="1">
        <f t="shared" si="221"/>
        <v>100</v>
      </c>
      <c r="X287" s="1">
        <v>7</v>
      </c>
      <c r="Y287" s="1">
        <f t="shared" si="222"/>
        <v>70</v>
      </c>
      <c r="Z287" s="1">
        <v>9</v>
      </c>
      <c r="AA287" s="1">
        <f t="shared" si="223"/>
        <v>90</v>
      </c>
      <c r="AB287" s="1">
        <v>10</v>
      </c>
      <c r="AC287" s="1">
        <f t="shared" si="224"/>
        <v>100</v>
      </c>
      <c r="AD287" s="1">
        <v>9</v>
      </c>
      <c r="AE287" s="1">
        <f t="shared" si="225"/>
        <v>90</v>
      </c>
      <c r="AF287" s="21">
        <v>3</v>
      </c>
      <c r="AG287" s="21">
        <f t="shared" si="226"/>
        <v>37.5</v>
      </c>
      <c r="AH287" s="21">
        <v>2</v>
      </c>
      <c r="AI287" s="21">
        <f t="shared" si="227"/>
        <v>100</v>
      </c>
      <c r="AJ287" s="21"/>
      <c r="AK287" s="21"/>
      <c r="AL287" s="21"/>
      <c r="AM287" s="21"/>
      <c r="AN287" s="21"/>
      <c r="AO287" s="21"/>
      <c r="AP287" s="21"/>
      <c r="AQ287" s="21"/>
      <c r="AR287" s="21"/>
      <c r="AS287" s="26"/>
      <c r="AT287" s="21">
        <f t="shared" si="228"/>
        <v>90.46875</v>
      </c>
      <c r="AU287" s="143"/>
      <c r="AV287" s="17"/>
      <c r="AW287" s="49"/>
      <c r="AX287" s="14"/>
    </row>
    <row r="288" spans="1:50" s="16" customFormat="1" ht="16.5" customHeight="1" x14ac:dyDescent="0.2">
      <c r="A288" s="50">
        <v>4</v>
      </c>
      <c r="B288" s="71">
        <v>18101122</v>
      </c>
      <c r="C288" s="69" t="s">
        <v>294</v>
      </c>
      <c r="D288" s="1">
        <v>4</v>
      </c>
      <c r="E288" s="21">
        <f t="shared" si="213"/>
        <v>100</v>
      </c>
      <c r="F288" s="1">
        <v>10</v>
      </c>
      <c r="G288" s="21">
        <f t="shared" si="229"/>
        <v>100</v>
      </c>
      <c r="H288" s="1">
        <v>10</v>
      </c>
      <c r="I288" s="21">
        <f t="shared" si="214"/>
        <v>100</v>
      </c>
      <c r="J288" s="1">
        <v>9</v>
      </c>
      <c r="K288" s="21">
        <f t="shared" si="215"/>
        <v>90</v>
      </c>
      <c r="L288" s="1">
        <v>10</v>
      </c>
      <c r="M288" s="21">
        <f t="shared" si="216"/>
        <v>100</v>
      </c>
      <c r="N288" s="1">
        <v>9</v>
      </c>
      <c r="O288" s="21">
        <f t="shared" si="217"/>
        <v>90</v>
      </c>
      <c r="P288" s="1">
        <v>6</v>
      </c>
      <c r="Q288" s="21">
        <f t="shared" si="218"/>
        <v>60</v>
      </c>
      <c r="R288" s="1">
        <v>2</v>
      </c>
      <c r="S288" s="21">
        <f t="shared" si="219"/>
        <v>100</v>
      </c>
      <c r="T288" s="1">
        <v>8</v>
      </c>
      <c r="U288" s="1">
        <f t="shared" si="220"/>
        <v>80</v>
      </c>
      <c r="V288" s="1">
        <v>10</v>
      </c>
      <c r="W288" s="1">
        <f t="shared" si="221"/>
        <v>100</v>
      </c>
      <c r="X288" s="1">
        <v>6</v>
      </c>
      <c r="Y288" s="1">
        <f t="shared" si="222"/>
        <v>60</v>
      </c>
      <c r="Z288" s="1">
        <v>8</v>
      </c>
      <c r="AA288" s="1">
        <f t="shared" si="223"/>
        <v>80</v>
      </c>
      <c r="AB288" s="1">
        <v>7</v>
      </c>
      <c r="AC288" s="1">
        <f t="shared" si="224"/>
        <v>70</v>
      </c>
      <c r="AD288" s="1">
        <v>9</v>
      </c>
      <c r="AE288" s="1">
        <f t="shared" si="225"/>
        <v>90</v>
      </c>
      <c r="AF288" s="21">
        <v>4</v>
      </c>
      <c r="AG288" s="21">
        <f t="shared" si="226"/>
        <v>50</v>
      </c>
      <c r="AH288" s="21">
        <v>2</v>
      </c>
      <c r="AI288" s="21">
        <f t="shared" si="227"/>
        <v>100</v>
      </c>
      <c r="AJ288" s="21"/>
      <c r="AK288" s="21"/>
      <c r="AL288" s="21"/>
      <c r="AM288" s="21"/>
      <c r="AN288" s="21"/>
      <c r="AO288" s="21"/>
      <c r="AP288" s="21"/>
      <c r="AQ288" s="21"/>
      <c r="AR288" s="21"/>
      <c r="AS288" s="26"/>
      <c r="AT288" s="21">
        <f t="shared" si="228"/>
        <v>85.625</v>
      </c>
      <c r="AU288" s="143"/>
      <c r="AV288" s="17"/>
      <c r="AW288" s="49"/>
      <c r="AX288" s="14"/>
    </row>
    <row r="289" spans="1:50" s="16" customFormat="1" ht="16.5" customHeight="1" x14ac:dyDescent="0.2">
      <c r="A289" s="50">
        <v>5</v>
      </c>
      <c r="B289" s="71">
        <v>18102010</v>
      </c>
      <c r="C289" s="69" t="s">
        <v>295</v>
      </c>
      <c r="D289" s="1">
        <v>4</v>
      </c>
      <c r="E289" s="21">
        <f t="shared" si="213"/>
        <v>100</v>
      </c>
      <c r="F289" s="1">
        <v>9</v>
      </c>
      <c r="G289" s="21">
        <f t="shared" si="229"/>
        <v>90</v>
      </c>
      <c r="H289" s="1">
        <v>10</v>
      </c>
      <c r="I289" s="21">
        <f t="shared" si="214"/>
        <v>100</v>
      </c>
      <c r="J289" s="1">
        <v>10</v>
      </c>
      <c r="K289" s="21">
        <f t="shared" si="215"/>
        <v>100</v>
      </c>
      <c r="L289" s="1">
        <v>9</v>
      </c>
      <c r="M289" s="21">
        <f t="shared" si="216"/>
        <v>90</v>
      </c>
      <c r="N289" s="1">
        <v>9</v>
      </c>
      <c r="O289" s="21">
        <f t="shared" si="217"/>
        <v>90</v>
      </c>
      <c r="P289" s="1">
        <v>9</v>
      </c>
      <c r="Q289" s="21">
        <f t="shared" si="218"/>
        <v>90</v>
      </c>
      <c r="R289" s="1">
        <v>2</v>
      </c>
      <c r="S289" s="21">
        <f t="shared" si="219"/>
        <v>100</v>
      </c>
      <c r="T289" s="1">
        <v>9</v>
      </c>
      <c r="U289" s="1">
        <f t="shared" si="220"/>
        <v>90</v>
      </c>
      <c r="V289" s="1">
        <v>9</v>
      </c>
      <c r="W289" s="1">
        <f t="shared" si="221"/>
        <v>90</v>
      </c>
      <c r="X289" s="1">
        <v>9</v>
      </c>
      <c r="Y289" s="1">
        <f t="shared" si="222"/>
        <v>90</v>
      </c>
      <c r="Z289" s="1">
        <v>8</v>
      </c>
      <c r="AA289" s="1">
        <f t="shared" si="223"/>
        <v>80</v>
      </c>
      <c r="AB289" s="1">
        <v>8</v>
      </c>
      <c r="AC289" s="1">
        <f t="shared" si="224"/>
        <v>80</v>
      </c>
      <c r="AD289" s="1">
        <v>9</v>
      </c>
      <c r="AE289" s="1">
        <f t="shared" si="225"/>
        <v>90</v>
      </c>
      <c r="AF289" s="21">
        <v>5</v>
      </c>
      <c r="AG289" s="21">
        <f t="shared" si="226"/>
        <v>62.5</v>
      </c>
      <c r="AH289" s="21">
        <v>2</v>
      </c>
      <c r="AI289" s="21">
        <f t="shared" si="227"/>
        <v>100</v>
      </c>
      <c r="AJ289" s="21"/>
      <c r="AK289" s="21"/>
      <c r="AL289" s="21"/>
      <c r="AM289" s="21"/>
      <c r="AN289" s="21"/>
      <c r="AO289" s="21"/>
      <c r="AP289" s="21"/>
      <c r="AQ289" s="21"/>
      <c r="AR289" s="21"/>
      <c r="AS289" s="26"/>
      <c r="AT289" s="21">
        <f t="shared" si="228"/>
        <v>90.15625</v>
      </c>
      <c r="AU289" s="143"/>
      <c r="AV289" s="17"/>
      <c r="AW289" s="49"/>
      <c r="AX289" s="14"/>
    </row>
    <row r="290" spans="1:50" s="16" customFormat="1" ht="16.5" customHeight="1" x14ac:dyDescent="0.2">
      <c r="A290" s="50">
        <v>6</v>
      </c>
      <c r="B290" s="71">
        <v>18102029</v>
      </c>
      <c r="C290" s="69" t="s">
        <v>296</v>
      </c>
      <c r="D290" s="1">
        <v>4</v>
      </c>
      <c r="E290" s="21">
        <f t="shared" si="213"/>
        <v>100</v>
      </c>
      <c r="F290" s="1">
        <v>10</v>
      </c>
      <c r="G290" s="21">
        <f t="shared" si="229"/>
        <v>100</v>
      </c>
      <c r="H290" s="1">
        <v>10</v>
      </c>
      <c r="I290" s="21">
        <f t="shared" si="214"/>
        <v>100</v>
      </c>
      <c r="J290" s="1">
        <v>10</v>
      </c>
      <c r="K290" s="21">
        <f t="shared" si="215"/>
        <v>100</v>
      </c>
      <c r="L290" s="1">
        <v>10</v>
      </c>
      <c r="M290" s="21">
        <f t="shared" si="216"/>
        <v>100</v>
      </c>
      <c r="N290" s="1">
        <v>10</v>
      </c>
      <c r="O290" s="21">
        <f t="shared" si="217"/>
        <v>100</v>
      </c>
      <c r="P290" s="1">
        <v>10</v>
      </c>
      <c r="Q290" s="21">
        <f t="shared" si="218"/>
        <v>100</v>
      </c>
      <c r="R290" s="1">
        <v>2</v>
      </c>
      <c r="S290" s="21">
        <f t="shared" si="219"/>
        <v>100</v>
      </c>
      <c r="T290" s="1">
        <v>10</v>
      </c>
      <c r="U290" s="1">
        <f t="shared" si="220"/>
        <v>100</v>
      </c>
      <c r="V290" s="1">
        <v>7</v>
      </c>
      <c r="W290" s="1">
        <f t="shared" si="221"/>
        <v>70</v>
      </c>
      <c r="X290" s="1">
        <v>7</v>
      </c>
      <c r="Y290" s="1">
        <f t="shared" si="222"/>
        <v>70</v>
      </c>
      <c r="Z290" s="1">
        <v>8</v>
      </c>
      <c r="AA290" s="1">
        <f t="shared" si="223"/>
        <v>80</v>
      </c>
      <c r="AB290" s="1">
        <v>5</v>
      </c>
      <c r="AC290" s="1">
        <f t="shared" si="224"/>
        <v>50</v>
      </c>
      <c r="AD290" s="1">
        <v>6</v>
      </c>
      <c r="AE290" s="1">
        <f t="shared" si="225"/>
        <v>60</v>
      </c>
      <c r="AF290" s="21">
        <v>3</v>
      </c>
      <c r="AG290" s="21">
        <f t="shared" si="226"/>
        <v>37.5</v>
      </c>
      <c r="AH290" s="21">
        <v>2</v>
      </c>
      <c r="AI290" s="21">
        <f t="shared" si="227"/>
        <v>100</v>
      </c>
      <c r="AJ290" s="21"/>
      <c r="AK290" s="21"/>
      <c r="AL290" s="21"/>
      <c r="AM290" s="21"/>
      <c r="AN290" s="21"/>
      <c r="AO290" s="21"/>
      <c r="AP290" s="21"/>
      <c r="AQ290" s="21"/>
      <c r="AR290" s="21"/>
      <c r="AS290" s="26"/>
      <c r="AT290" s="21">
        <f t="shared" si="228"/>
        <v>85.46875</v>
      </c>
      <c r="AU290" s="143"/>
      <c r="AV290" s="17"/>
      <c r="AW290" s="49"/>
      <c r="AX290" s="14"/>
    </row>
    <row r="291" spans="1:50" s="16" customFormat="1" ht="16.5" customHeight="1" x14ac:dyDescent="0.2">
      <c r="A291" s="50">
        <v>7</v>
      </c>
      <c r="B291" s="71">
        <v>18101059</v>
      </c>
      <c r="C291" s="69" t="s">
        <v>297</v>
      </c>
      <c r="D291" s="1">
        <v>4</v>
      </c>
      <c r="E291" s="21">
        <f t="shared" si="213"/>
        <v>100</v>
      </c>
      <c r="F291" s="1">
        <v>10</v>
      </c>
      <c r="G291" s="21">
        <f t="shared" si="229"/>
        <v>100</v>
      </c>
      <c r="H291" s="1">
        <v>10</v>
      </c>
      <c r="I291" s="21">
        <f t="shared" si="214"/>
        <v>100</v>
      </c>
      <c r="J291" s="1">
        <v>10</v>
      </c>
      <c r="K291" s="21">
        <f t="shared" si="215"/>
        <v>100</v>
      </c>
      <c r="L291" s="1">
        <v>9</v>
      </c>
      <c r="M291" s="21">
        <f t="shared" si="216"/>
        <v>90</v>
      </c>
      <c r="N291" s="1">
        <v>10</v>
      </c>
      <c r="O291" s="21">
        <f t="shared" si="217"/>
        <v>100</v>
      </c>
      <c r="P291" s="1">
        <v>10</v>
      </c>
      <c r="Q291" s="21">
        <f t="shared" si="218"/>
        <v>100</v>
      </c>
      <c r="R291" s="1">
        <v>2</v>
      </c>
      <c r="S291" s="21">
        <f t="shared" si="219"/>
        <v>100</v>
      </c>
      <c r="T291" s="1">
        <v>10</v>
      </c>
      <c r="U291" s="1">
        <f t="shared" si="220"/>
        <v>100</v>
      </c>
      <c r="V291" s="1">
        <v>8</v>
      </c>
      <c r="W291" s="1">
        <f t="shared" si="221"/>
        <v>80</v>
      </c>
      <c r="X291" s="1">
        <v>8</v>
      </c>
      <c r="Y291" s="1">
        <f t="shared" si="222"/>
        <v>80</v>
      </c>
      <c r="Z291" s="1">
        <v>10</v>
      </c>
      <c r="AA291" s="1">
        <f t="shared" si="223"/>
        <v>100</v>
      </c>
      <c r="AB291" s="1">
        <v>10</v>
      </c>
      <c r="AC291" s="1">
        <f t="shared" si="224"/>
        <v>100</v>
      </c>
      <c r="AD291" s="1">
        <v>10</v>
      </c>
      <c r="AE291" s="1">
        <f t="shared" si="225"/>
        <v>100</v>
      </c>
      <c r="AF291" s="21">
        <v>6</v>
      </c>
      <c r="AG291" s="21">
        <f t="shared" si="226"/>
        <v>75</v>
      </c>
      <c r="AH291" s="21">
        <v>2</v>
      </c>
      <c r="AI291" s="21">
        <f t="shared" si="227"/>
        <v>100</v>
      </c>
      <c r="AJ291" s="21"/>
      <c r="AK291" s="21"/>
      <c r="AL291" s="21"/>
      <c r="AM291" s="21"/>
      <c r="AN291" s="21"/>
      <c r="AO291" s="21"/>
      <c r="AP291" s="21"/>
      <c r="AQ291" s="21"/>
      <c r="AR291" s="21"/>
      <c r="AS291" s="26"/>
      <c r="AT291" s="21">
        <f t="shared" si="228"/>
        <v>95.3125</v>
      </c>
      <c r="AU291" s="143"/>
      <c r="AV291" s="17"/>
      <c r="AW291" s="49"/>
      <c r="AX291" s="14"/>
    </row>
    <row r="292" spans="1:50" s="16" customFormat="1" ht="16.5" customHeight="1" x14ac:dyDescent="0.2">
      <c r="A292" s="50">
        <v>22</v>
      </c>
      <c r="B292" s="36">
        <v>18104022</v>
      </c>
      <c r="C292" s="19" t="s">
        <v>298</v>
      </c>
      <c r="D292" s="1">
        <v>1</v>
      </c>
      <c r="E292" s="21">
        <f t="shared" si="213"/>
        <v>25</v>
      </c>
      <c r="F292" s="1">
        <v>10</v>
      </c>
      <c r="G292" s="21">
        <f t="shared" si="229"/>
        <v>100</v>
      </c>
      <c r="H292" s="1">
        <v>10</v>
      </c>
      <c r="I292" s="21">
        <f t="shared" si="214"/>
        <v>100</v>
      </c>
      <c r="J292" s="1">
        <v>9</v>
      </c>
      <c r="K292" s="21">
        <f t="shared" si="215"/>
        <v>90</v>
      </c>
      <c r="L292" s="1">
        <v>8</v>
      </c>
      <c r="M292" s="21">
        <f t="shared" si="216"/>
        <v>80</v>
      </c>
      <c r="N292" s="1">
        <v>9</v>
      </c>
      <c r="O292" s="21">
        <f t="shared" si="217"/>
        <v>90</v>
      </c>
      <c r="P292" s="1">
        <v>10</v>
      </c>
      <c r="Q292" s="21">
        <f t="shared" si="218"/>
        <v>100</v>
      </c>
      <c r="R292" s="1">
        <v>2</v>
      </c>
      <c r="S292" s="21">
        <f t="shared" si="219"/>
        <v>100</v>
      </c>
      <c r="T292" s="1">
        <v>10</v>
      </c>
      <c r="U292" s="1">
        <f t="shared" si="220"/>
        <v>100</v>
      </c>
      <c r="V292" s="1">
        <v>8</v>
      </c>
      <c r="W292" s="1">
        <f t="shared" si="221"/>
        <v>80</v>
      </c>
      <c r="X292" s="1">
        <v>10</v>
      </c>
      <c r="Y292" s="1">
        <f t="shared" si="222"/>
        <v>100</v>
      </c>
      <c r="Z292" s="1">
        <v>10</v>
      </c>
      <c r="AA292" s="1">
        <f t="shared" si="223"/>
        <v>100</v>
      </c>
      <c r="AB292" s="1">
        <v>10</v>
      </c>
      <c r="AC292" s="1">
        <f t="shared" si="224"/>
        <v>100</v>
      </c>
      <c r="AD292" s="1">
        <v>10</v>
      </c>
      <c r="AE292" s="1">
        <f t="shared" si="225"/>
        <v>100</v>
      </c>
      <c r="AF292" s="21">
        <v>5</v>
      </c>
      <c r="AG292" s="21">
        <f t="shared" si="226"/>
        <v>62.5</v>
      </c>
      <c r="AH292" s="21">
        <v>2</v>
      </c>
      <c r="AI292" s="21">
        <f t="shared" si="227"/>
        <v>100</v>
      </c>
      <c r="AJ292" s="21"/>
      <c r="AK292" s="21"/>
      <c r="AL292" s="21"/>
      <c r="AM292" s="21"/>
      <c r="AN292" s="21"/>
      <c r="AO292" s="21"/>
      <c r="AP292" s="21"/>
      <c r="AQ292" s="21"/>
      <c r="AR292" s="21"/>
      <c r="AS292" s="26"/>
      <c r="AT292" s="21">
        <f t="shared" si="228"/>
        <v>89.21875</v>
      </c>
      <c r="AU292" s="143"/>
      <c r="AV292" s="17"/>
      <c r="AW292" s="49"/>
      <c r="AX292" s="14"/>
    </row>
    <row r="293" spans="1:50" s="16" customFormat="1" ht="16.5" customHeight="1" x14ac:dyDescent="0.2">
      <c r="A293" s="50">
        <v>8</v>
      </c>
      <c r="B293" s="71">
        <v>18101079</v>
      </c>
      <c r="C293" s="69" t="s">
        <v>299</v>
      </c>
      <c r="D293" s="1">
        <v>4</v>
      </c>
      <c r="E293" s="21">
        <f t="shared" si="213"/>
        <v>100</v>
      </c>
      <c r="F293" s="1">
        <v>10</v>
      </c>
      <c r="G293" s="21">
        <f t="shared" si="229"/>
        <v>100</v>
      </c>
      <c r="H293" s="1">
        <v>10</v>
      </c>
      <c r="I293" s="21">
        <f t="shared" si="214"/>
        <v>100</v>
      </c>
      <c r="J293" s="1">
        <v>8</v>
      </c>
      <c r="K293" s="21">
        <f t="shared" si="215"/>
        <v>80</v>
      </c>
      <c r="L293" s="1">
        <v>10</v>
      </c>
      <c r="M293" s="21">
        <f t="shared" si="216"/>
        <v>100</v>
      </c>
      <c r="N293" s="1">
        <v>10</v>
      </c>
      <c r="O293" s="21">
        <f t="shared" si="217"/>
        <v>100</v>
      </c>
      <c r="P293" s="1">
        <v>8</v>
      </c>
      <c r="Q293" s="21">
        <f t="shared" si="218"/>
        <v>80</v>
      </c>
      <c r="R293" s="1">
        <v>2</v>
      </c>
      <c r="S293" s="21">
        <f t="shared" si="219"/>
        <v>100</v>
      </c>
      <c r="T293" s="1">
        <v>10</v>
      </c>
      <c r="U293" s="1">
        <f t="shared" si="220"/>
        <v>100</v>
      </c>
      <c r="V293" s="1">
        <v>9</v>
      </c>
      <c r="W293" s="1">
        <f t="shared" si="221"/>
        <v>90</v>
      </c>
      <c r="X293" s="1">
        <v>5</v>
      </c>
      <c r="Y293" s="1">
        <f t="shared" si="222"/>
        <v>50</v>
      </c>
      <c r="Z293" s="1">
        <v>6</v>
      </c>
      <c r="AA293" s="1">
        <f t="shared" si="223"/>
        <v>60</v>
      </c>
      <c r="AB293" s="1">
        <v>6</v>
      </c>
      <c r="AC293" s="1">
        <f t="shared" si="224"/>
        <v>60</v>
      </c>
      <c r="AD293" s="1">
        <v>8</v>
      </c>
      <c r="AE293" s="1">
        <f t="shared" si="225"/>
        <v>80</v>
      </c>
      <c r="AF293" s="21">
        <v>3</v>
      </c>
      <c r="AG293" s="21">
        <f t="shared" si="226"/>
        <v>37.5</v>
      </c>
      <c r="AH293" s="21">
        <v>2</v>
      </c>
      <c r="AI293" s="21">
        <f t="shared" si="227"/>
        <v>100</v>
      </c>
      <c r="AJ293" s="21"/>
      <c r="AK293" s="21"/>
      <c r="AL293" s="21"/>
      <c r="AM293" s="21"/>
      <c r="AN293" s="21"/>
      <c r="AO293" s="21"/>
      <c r="AP293" s="21"/>
      <c r="AQ293" s="21"/>
      <c r="AR293" s="21"/>
      <c r="AS293" s="26"/>
      <c r="AT293" s="21">
        <f t="shared" si="228"/>
        <v>83.59375</v>
      </c>
      <c r="AU293" s="143"/>
      <c r="AV293" s="17"/>
      <c r="AW293" s="49"/>
      <c r="AX293" s="14"/>
    </row>
    <row r="294" spans="1:50" s="16" customFormat="1" ht="16.5" customHeight="1" x14ac:dyDescent="0.2">
      <c r="A294" s="50">
        <v>19</v>
      </c>
      <c r="B294" s="36">
        <v>18101206</v>
      </c>
      <c r="C294" s="19" t="s">
        <v>300</v>
      </c>
      <c r="D294" s="1">
        <v>4</v>
      </c>
      <c r="E294" s="21">
        <f t="shared" si="213"/>
        <v>100</v>
      </c>
      <c r="F294" s="1">
        <v>10</v>
      </c>
      <c r="G294" s="21">
        <f t="shared" si="229"/>
        <v>100</v>
      </c>
      <c r="H294" s="1">
        <v>10</v>
      </c>
      <c r="I294" s="21">
        <f t="shared" si="214"/>
        <v>100</v>
      </c>
      <c r="J294" s="1">
        <v>10</v>
      </c>
      <c r="K294" s="21">
        <f t="shared" si="215"/>
        <v>100</v>
      </c>
      <c r="L294" s="1">
        <v>10</v>
      </c>
      <c r="M294" s="21">
        <f t="shared" si="216"/>
        <v>100</v>
      </c>
      <c r="N294" s="1">
        <v>10</v>
      </c>
      <c r="O294" s="21">
        <f t="shared" si="217"/>
        <v>100</v>
      </c>
      <c r="P294" s="1">
        <v>10</v>
      </c>
      <c r="Q294" s="21">
        <f t="shared" si="218"/>
        <v>100</v>
      </c>
      <c r="R294" s="1">
        <v>2</v>
      </c>
      <c r="S294" s="21">
        <f t="shared" si="219"/>
        <v>100</v>
      </c>
      <c r="T294" s="1">
        <v>10</v>
      </c>
      <c r="U294" s="1">
        <f t="shared" si="220"/>
        <v>100</v>
      </c>
      <c r="V294" s="1">
        <v>10</v>
      </c>
      <c r="W294" s="1">
        <f t="shared" si="221"/>
        <v>100</v>
      </c>
      <c r="X294" s="1">
        <v>10</v>
      </c>
      <c r="Y294" s="1">
        <f t="shared" si="222"/>
        <v>100</v>
      </c>
      <c r="Z294" s="1">
        <v>10</v>
      </c>
      <c r="AA294" s="1">
        <f t="shared" si="223"/>
        <v>100</v>
      </c>
      <c r="AB294" s="1">
        <v>10</v>
      </c>
      <c r="AC294" s="1">
        <f t="shared" si="224"/>
        <v>100</v>
      </c>
      <c r="AD294" s="1">
        <v>10</v>
      </c>
      <c r="AE294" s="1">
        <f t="shared" si="225"/>
        <v>100</v>
      </c>
      <c r="AF294" s="21">
        <v>8</v>
      </c>
      <c r="AG294" s="21">
        <f t="shared" si="226"/>
        <v>100</v>
      </c>
      <c r="AH294" s="21">
        <v>2</v>
      </c>
      <c r="AI294" s="21">
        <f t="shared" si="227"/>
        <v>100</v>
      </c>
      <c r="AJ294" s="21"/>
      <c r="AK294" s="21"/>
      <c r="AL294" s="21"/>
      <c r="AM294" s="21"/>
      <c r="AN294" s="21"/>
      <c r="AO294" s="21"/>
      <c r="AP294" s="21"/>
      <c r="AQ294" s="21"/>
      <c r="AR294" s="21"/>
      <c r="AS294" s="26"/>
      <c r="AT294" s="21">
        <f t="shared" si="228"/>
        <v>100</v>
      </c>
      <c r="AU294" s="143"/>
      <c r="AV294" s="17"/>
      <c r="AW294" s="49"/>
      <c r="AX294" s="14"/>
    </row>
    <row r="295" spans="1:50" s="16" customFormat="1" ht="16.5" customHeight="1" x14ac:dyDescent="0.2">
      <c r="A295" s="50">
        <v>9</v>
      </c>
      <c r="B295" s="71">
        <v>18103027</v>
      </c>
      <c r="C295" s="69" t="s">
        <v>301</v>
      </c>
      <c r="D295" s="1">
        <v>4</v>
      </c>
      <c r="E295" s="21">
        <f t="shared" si="213"/>
        <v>100</v>
      </c>
      <c r="F295" s="1">
        <v>10</v>
      </c>
      <c r="G295" s="21">
        <f t="shared" si="229"/>
        <v>100</v>
      </c>
      <c r="H295" s="1">
        <v>10</v>
      </c>
      <c r="I295" s="21">
        <f t="shared" si="214"/>
        <v>100</v>
      </c>
      <c r="J295" s="1">
        <v>9</v>
      </c>
      <c r="K295" s="21">
        <f t="shared" si="215"/>
        <v>90</v>
      </c>
      <c r="L295" s="1">
        <v>10</v>
      </c>
      <c r="M295" s="21">
        <f t="shared" si="216"/>
        <v>100</v>
      </c>
      <c r="N295" s="1">
        <v>10</v>
      </c>
      <c r="O295" s="21">
        <f t="shared" si="217"/>
        <v>100</v>
      </c>
      <c r="P295" s="1">
        <v>7</v>
      </c>
      <c r="Q295" s="21">
        <f t="shared" si="218"/>
        <v>70</v>
      </c>
      <c r="R295" s="1">
        <v>2</v>
      </c>
      <c r="S295" s="21">
        <f t="shared" si="219"/>
        <v>100</v>
      </c>
      <c r="T295" s="1">
        <v>9</v>
      </c>
      <c r="U295" s="1">
        <f t="shared" si="220"/>
        <v>90</v>
      </c>
      <c r="V295" s="1">
        <v>10</v>
      </c>
      <c r="W295" s="1">
        <f t="shared" si="221"/>
        <v>100</v>
      </c>
      <c r="X295" s="1">
        <v>9</v>
      </c>
      <c r="Y295" s="1">
        <f t="shared" si="222"/>
        <v>90</v>
      </c>
      <c r="Z295" s="1">
        <v>9</v>
      </c>
      <c r="AA295" s="1">
        <f t="shared" si="223"/>
        <v>90</v>
      </c>
      <c r="AB295" s="1">
        <v>9</v>
      </c>
      <c r="AC295" s="1">
        <f t="shared" si="224"/>
        <v>90</v>
      </c>
      <c r="AD295" s="1">
        <v>8</v>
      </c>
      <c r="AE295" s="1">
        <f t="shared" si="225"/>
        <v>80</v>
      </c>
      <c r="AF295" s="21">
        <v>5</v>
      </c>
      <c r="AG295" s="21">
        <f t="shared" si="226"/>
        <v>62.5</v>
      </c>
      <c r="AH295" s="21">
        <v>2</v>
      </c>
      <c r="AI295" s="21">
        <f t="shared" si="227"/>
        <v>100</v>
      </c>
      <c r="AJ295" s="21"/>
      <c r="AK295" s="21"/>
      <c r="AL295" s="21"/>
      <c r="AM295" s="21"/>
      <c r="AN295" s="21"/>
      <c r="AO295" s="21"/>
      <c r="AP295" s="21"/>
      <c r="AQ295" s="21"/>
      <c r="AR295" s="21"/>
      <c r="AS295" s="26"/>
      <c r="AT295" s="21">
        <f t="shared" si="228"/>
        <v>91.40625</v>
      </c>
      <c r="AU295" s="143"/>
      <c r="AV295" s="17"/>
      <c r="AW295" s="49"/>
      <c r="AX295" s="14"/>
    </row>
    <row r="296" spans="1:50" s="16" customFormat="1" ht="16.5" customHeight="1" x14ac:dyDescent="0.2">
      <c r="A296" s="50">
        <v>21</v>
      </c>
      <c r="B296" s="36">
        <v>18101210</v>
      </c>
      <c r="C296" s="19" t="s">
        <v>302</v>
      </c>
      <c r="D296" s="1">
        <v>4</v>
      </c>
      <c r="E296" s="21">
        <f t="shared" si="213"/>
        <v>100</v>
      </c>
      <c r="F296" s="1">
        <v>10</v>
      </c>
      <c r="G296" s="21">
        <f t="shared" si="229"/>
        <v>100</v>
      </c>
      <c r="H296" s="1">
        <v>10</v>
      </c>
      <c r="I296" s="21">
        <f t="shared" si="214"/>
        <v>100</v>
      </c>
      <c r="J296" s="1">
        <v>10</v>
      </c>
      <c r="K296" s="21">
        <f t="shared" si="215"/>
        <v>100</v>
      </c>
      <c r="L296" s="1">
        <v>10</v>
      </c>
      <c r="M296" s="21">
        <f t="shared" si="216"/>
        <v>100</v>
      </c>
      <c r="N296" s="1">
        <v>10</v>
      </c>
      <c r="O296" s="21">
        <f t="shared" si="217"/>
        <v>100</v>
      </c>
      <c r="P296" s="1">
        <v>10</v>
      </c>
      <c r="Q296" s="21">
        <f t="shared" si="218"/>
        <v>100</v>
      </c>
      <c r="R296" s="1">
        <v>2</v>
      </c>
      <c r="S296" s="21">
        <f t="shared" si="219"/>
        <v>100</v>
      </c>
      <c r="T296" s="1">
        <v>10</v>
      </c>
      <c r="U296" s="1">
        <f t="shared" si="220"/>
        <v>100</v>
      </c>
      <c r="V296" s="1">
        <v>10</v>
      </c>
      <c r="W296" s="1">
        <f t="shared" si="221"/>
        <v>100</v>
      </c>
      <c r="X296" s="1">
        <v>10</v>
      </c>
      <c r="Y296" s="1">
        <f t="shared" si="222"/>
        <v>100</v>
      </c>
      <c r="Z296" s="1">
        <v>10</v>
      </c>
      <c r="AA296" s="1">
        <f t="shared" si="223"/>
        <v>100</v>
      </c>
      <c r="AB296" s="1">
        <v>10</v>
      </c>
      <c r="AC296" s="1">
        <f t="shared" si="224"/>
        <v>100</v>
      </c>
      <c r="AD296" s="1">
        <v>10</v>
      </c>
      <c r="AE296" s="1">
        <f t="shared" si="225"/>
        <v>100</v>
      </c>
      <c r="AF296" s="21">
        <v>8</v>
      </c>
      <c r="AG296" s="21">
        <f t="shared" si="226"/>
        <v>100</v>
      </c>
      <c r="AH296" s="21">
        <v>2</v>
      </c>
      <c r="AI296" s="21">
        <f t="shared" si="227"/>
        <v>100</v>
      </c>
      <c r="AJ296" s="21"/>
      <c r="AK296" s="21"/>
      <c r="AL296" s="21"/>
      <c r="AM296" s="21"/>
      <c r="AN296" s="21"/>
      <c r="AO296" s="21"/>
      <c r="AP296" s="21"/>
      <c r="AQ296" s="21"/>
      <c r="AR296" s="21"/>
      <c r="AS296" s="26"/>
      <c r="AT296" s="21">
        <f t="shared" si="228"/>
        <v>100</v>
      </c>
      <c r="AU296" s="143"/>
      <c r="AV296" s="17"/>
      <c r="AW296" s="49"/>
      <c r="AX296" s="14"/>
    </row>
    <row r="297" spans="1:50" s="16" customFormat="1" ht="16.5" customHeight="1" x14ac:dyDescent="0.2">
      <c r="A297" s="50">
        <v>10</v>
      </c>
      <c r="B297" s="71">
        <v>18101062</v>
      </c>
      <c r="C297" s="69" t="s">
        <v>303</v>
      </c>
      <c r="D297" s="1">
        <v>4</v>
      </c>
      <c r="E297" s="21">
        <f t="shared" si="213"/>
        <v>100</v>
      </c>
      <c r="F297" s="1">
        <v>9</v>
      </c>
      <c r="G297" s="21">
        <f t="shared" si="229"/>
        <v>90</v>
      </c>
      <c r="H297" s="1">
        <v>9</v>
      </c>
      <c r="I297" s="21">
        <f t="shared" si="214"/>
        <v>90</v>
      </c>
      <c r="J297" s="1">
        <v>9</v>
      </c>
      <c r="K297" s="21">
        <f t="shared" si="215"/>
        <v>90</v>
      </c>
      <c r="L297" s="1">
        <v>9</v>
      </c>
      <c r="M297" s="21">
        <f t="shared" si="216"/>
        <v>90</v>
      </c>
      <c r="N297" s="1">
        <v>10</v>
      </c>
      <c r="O297" s="21">
        <f t="shared" si="217"/>
        <v>100</v>
      </c>
      <c r="P297" s="1">
        <v>6</v>
      </c>
      <c r="Q297" s="21">
        <f t="shared" si="218"/>
        <v>60</v>
      </c>
      <c r="R297" s="1">
        <v>2</v>
      </c>
      <c r="S297" s="21">
        <f t="shared" si="219"/>
        <v>100</v>
      </c>
      <c r="T297" s="1">
        <v>9</v>
      </c>
      <c r="U297" s="1">
        <f t="shared" si="220"/>
        <v>90</v>
      </c>
      <c r="V297" s="1">
        <v>7</v>
      </c>
      <c r="W297" s="1">
        <f t="shared" si="221"/>
        <v>70</v>
      </c>
      <c r="X297" s="1">
        <v>8</v>
      </c>
      <c r="Y297" s="1">
        <f t="shared" si="222"/>
        <v>80</v>
      </c>
      <c r="Z297" s="1">
        <v>10</v>
      </c>
      <c r="AA297" s="1">
        <f t="shared" si="223"/>
        <v>100</v>
      </c>
      <c r="AB297" s="1">
        <v>9</v>
      </c>
      <c r="AC297" s="1">
        <f t="shared" si="224"/>
        <v>90</v>
      </c>
      <c r="AD297" s="1">
        <v>8</v>
      </c>
      <c r="AE297" s="1">
        <f t="shared" si="225"/>
        <v>80</v>
      </c>
      <c r="AF297" s="21">
        <v>5</v>
      </c>
      <c r="AG297" s="21">
        <f t="shared" si="226"/>
        <v>62.5</v>
      </c>
      <c r="AH297" s="21">
        <v>2</v>
      </c>
      <c r="AI297" s="21">
        <f t="shared" si="227"/>
        <v>100</v>
      </c>
      <c r="AJ297" s="21"/>
      <c r="AK297" s="21"/>
      <c r="AL297" s="21"/>
      <c r="AM297" s="21"/>
      <c r="AN297" s="21"/>
      <c r="AO297" s="21"/>
      <c r="AP297" s="21"/>
      <c r="AQ297" s="21"/>
      <c r="AR297" s="21"/>
      <c r="AS297" s="26"/>
      <c r="AT297" s="21">
        <f t="shared" si="228"/>
        <v>87.03125</v>
      </c>
      <c r="AU297" s="143"/>
      <c r="AV297" s="17"/>
      <c r="AW297" s="49"/>
      <c r="AX297" s="14"/>
    </row>
    <row r="298" spans="1:50" s="16" customFormat="1" ht="16.5" customHeight="1" x14ac:dyDescent="0.2">
      <c r="A298" s="50">
        <v>11</v>
      </c>
      <c r="B298" s="71">
        <v>18102060</v>
      </c>
      <c r="C298" s="69" t="s">
        <v>304</v>
      </c>
      <c r="D298" s="1">
        <v>4</v>
      </c>
      <c r="E298" s="21">
        <f t="shared" si="213"/>
        <v>100</v>
      </c>
      <c r="F298" s="1">
        <v>9</v>
      </c>
      <c r="G298" s="21">
        <f t="shared" si="229"/>
        <v>90</v>
      </c>
      <c r="H298" s="1">
        <v>10</v>
      </c>
      <c r="I298" s="21">
        <f t="shared" si="214"/>
        <v>100</v>
      </c>
      <c r="J298" s="1">
        <v>9</v>
      </c>
      <c r="K298" s="21">
        <f t="shared" si="215"/>
        <v>90</v>
      </c>
      <c r="L298" s="1">
        <v>10</v>
      </c>
      <c r="M298" s="21">
        <f t="shared" si="216"/>
        <v>100</v>
      </c>
      <c r="N298" s="1">
        <v>10</v>
      </c>
      <c r="O298" s="21">
        <f t="shared" si="217"/>
        <v>100</v>
      </c>
      <c r="P298" s="1">
        <v>9</v>
      </c>
      <c r="Q298" s="21">
        <f t="shared" si="218"/>
        <v>90</v>
      </c>
      <c r="R298" s="1">
        <v>2</v>
      </c>
      <c r="S298" s="21">
        <f t="shared" si="219"/>
        <v>100</v>
      </c>
      <c r="T298" s="1">
        <v>10</v>
      </c>
      <c r="U298" s="1">
        <f t="shared" si="220"/>
        <v>100</v>
      </c>
      <c r="V298" s="1">
        <v>10</v>
      </c>
      <c r="W298" s="1">
        <f t="shared" si="221"/>
        <v>100</v>
      </c>
      <c r="X298" s="1">
        <v>9</v>
      </c>
      <c r="Y298" s="1">
        <f t="shared" si="222"/>
        <v>90</v>
      </c>
      <c r="Z298" s="1">
        <v>10</v>
      </c>
      <c r="AA298" s="1">
        <f t="shared" si="223"/>
        <v>100</v>
      </c>
      <c r="AB298" s="1">
        <v>9</v>
      </c>
      <c r="AC298" s="1">
        <f t="shared" si="224"/>
        <v>90</v>
      </c>
      <c r="AD298" s="1">
        <v>10</v>
      </c>
      <c r="AE298" s="1">
        <f t="shared" si="225"/>
        <v>100</v>
      </c>
      <c r="AF298" s="21">
        <v>8</v>
      </c>
      <c r="AG298" s="21">
        <f t="shared" si="226"/>
        <v>100</v>
      </c>
      <c r="AH298" s="21">
        <v>2</v>
      </c>
      <c r="AI298" s="21">
        <f t="shared" si="227"/>
        <v>100</v>
      </c>
      <c r="AJ298" s="21"/>
      <c r="AK298" s="21"/>
      <c r="AL298" s="21"/>
      <c r="AM298" s="21"/>
      <c r="AN298" s="21"/>
      <c r="AO298" s="21"/>
      <c r="AP298" s="21"/>
      <c r="AQ298" s="21"/>
      <c r="AR298" s="21"/>
      <c r="AS298" s="26"/>
      <c r="AT298" s="21">
        <f t="shared" si="228"/>
        <v>96.875</v>
      </c>
      <c r="AU298" s="143"/>
      <c r="AV298" s="17"/>
      <c r="AW298" s="49"/>
      <c r="AX298" s="14"/>
    </row>
    <row r="299" spans="1:50" s="16" customFormat="1" ht="16.5" customHeight="1" x14ac:dyDescent="0.2">
      <c r="A299" s="50">
        <v>12</v>
      </c>
      <c r="B299" s="71">
        <v>18102011</v>
      </c>
      <c r="C299" s="69" t="s">
        <v>305</v>
      </c>
      <c r="D299" s="1">
        <v>4</v>
      </c>
      <c r="E299" s="21">
        <f t="shared" si="213"/>
        <v>100</v>
      </c>
      <c r="F299" s="1">
        <v>10</v>
      </c>
      <c r="G299" s="21">
        <f t="shared" si="229"/>
        <v>100</v>
      </c>
      <c r="H299" s="1">
        <v>10</v>
      </c>
      <c r="I299" s="21">
        <f t="shared" si="214"/>
        <v>100</v>
      </c>
      <c r="J299" s="1">
        <v>9</v>
      </c>
      <c r="K299" s="21">
        <f t="shared" si="215"/>
        <v>90</v>
      </c>
      <c r="L299" s="1">
        <v>10</v>
      </c>
      <c r="M299" s="21">
        <f t="shared" si="216"/>
        <v>100</v>
      </c>
      <c r="N299" s="1">
        <v>10</v>
      </c>
      <c r="O299" s="21">
        <f t="shared" si="217"/>
        <v>100</v>
      </c>
      <c r="P299" s="1">
        <v>9</v>
      </c>
      <c r="Q299" s="21">
        <f t="shared" si="218"/>
        <v>90</v>
      </c>
      <c r="R299" s="1">
        <v>2</v>
      </c>
      <c r="S299" s="21">
        <f t="shared" si="219"/>
        <v>100</v>
      </c>
      <c r="T299" s="1">
        <v>10</v>
      </c>
      <c r="U299" s="1">
        <f t="shared" si="220"/>
        <v>100</v>
      </c>
      <c r="V299" s="1">
        <v>10</v>
      </c>
      <c r="W299" s="1">
        <f t="shared" si="221"/>
        <v>100</v>
      </c>
      <c r="X299" s="1">
        <v>10</v>
      </c>
      <c r="Y299" s="1">
        <f t="shared" si="222"/>
        <v>100</v>
      </c>
      <c r="Z299" s="1">
        <v>9</v>
      </c>
      <c r="AA299" s="1">
        <f t="shared" si="223"/>
        <v>90</v>
      </c>
      <c r="AB299" s="1">
        <v>6</v>
      </c>
      <c r="AC299" s="1">
        <f t="shared" si="224"/>
        <v>60</v>
      </c>
      <c r="AD299" s="1">
        <v>7</v>
      </c>
      <c r="AE299" s="1">
        <f t="shared" si="225"/>
        <v>70</v>
      </c>
      <c r="AF299" s="21">
        <v>6</v>
      </c>
      <c r="AG299" s="21">
        <f t="shared" si="226"/>
        <v>75</v>
      </c>
      <c r="AH299" s="21">
        <v>2</v>
      </c>
      <c r="AI299" s="21">
        <f t="shared" si="227"/>
        <v>100</v>
      </c>
      <c r="AJ299" s="21"/>
      <c r="AK299" s="21"/>
      <c r="AL299" s="21"/>
      <c r="AM299" s="21"/>
      <c r="AN299" s="21"/>
      <c r="AO299" s="21"/>
      <c r="AP299" s="21"/>
      <c r="AQ299" s="21"/>
      <c r="AR299" s="21"/>
      <c r="AS299" s="26"/>
      <c r="AT299" s="21">
        <f t="shared" si="228"/>
        <v>92.1875</v>
      </c>
      <c r="AU299" s="143"/>
      <c r="AV299" s="17"/>
      <c r="AW299" s="49"/>
      <c r="AX299" s="14"/>
    </row>
    <row r="300" spans="1:50" s="16" customFormat="1" ht="16.5" customHeight="1" x14ac:dyDescent="0.2">
      <c r="A300" s="50">
        <v>13</v>
      </c>
      <c r="B300" s="71">
        <v>18103021</v>
      </c>
      <c r="C300" s="69" t="s">
        <v>306</v>
      </c>
      <c r="D300" s="1">
        <v>4</v>
      </c>
      <c r="E300" s="21">
        <f t="shared" si="213"/>
        <v>100</v>
      </c>
      <c r="F300" s="1">
        <v>10</v>
      </c>
      <c r="G300" s="21">
        <f t="shared" si="229"/>
        <v>100</v>
      </c>
      <c r="H300" s="1">
        <v>10</v>
      </c>
      <c r="I300" s="21">
        <f t="shared" si="214"/>
        <v>100</v>
      </c>
      <c r="J300" s="1">
        <v>10</v>
      </c>
      <c r="K300" s="21">
        <f t="shared" si="215"/>
        <v>100</v>
      </c>
      <c r="L300" s="1">
        <v>9</v>
      </c>
      <c r="M300" s="21">
        <f t="shared" si="216"/>
        <v>90</v>
      </c>
      <c r="N300" s="1">
        <v>10</v>
      </c>
      <c r="O300" s="21">
        <f t="shared" si="217"/>
        <v>100</v>
      </c>
      <c r="P300" s="1">
        <v>9</v>
      </c>
      <c r="Q300" s="21">
        <f t="shared" si="218"/>
        <v>90</v>
      </c>
      <c r="R300" s="1">
        <v>2</v>
      </c>
      <c r="S300" s="21">
        <f t="shared" si="219"/>
        <v>100</v>
      </c>
      <c r="T300" s="1">
        <v>10</v>
      </c>
      <c r="U300" s="1">
        <f t="shared" si="220"/>
        <v>100</v>
      </c>
      <c r="V300" s="1">
        <v>10</v>
      </c>
      <c r="W300" s="1">
        <f t="shared" si="221"/>
        <v>100</v>
      </c>
      <c r="X300" s="1">
        <v>10</v>
      </c>
      <c r="Y300" s="1">
        <f t="shared" si="222"/>
        <v>100</v>
      </c>
      <c r="Z300" s="1">
        <v>10</v>
      </c>
      <c r="AA300" s="1">
        <f t="shared" si="223"/>
        <v>100</v>
      </c>
      <c r="AB300" s="1">
        <v>9</v>
      </c>
      <c r="AC300" s="1">
        <f t="shared" si="224"/>
        <v>90</v>
      </c>
      <c r="AD300" s="1">
        <v>6</v>
      </c>
      <c r="AE300" s="1">
        <f t="shared" si="225"/>
        <v>60</v>
      </c>
      <c r="AF300" s="21">
        <v>5</v>
      </c>
      <c r="AG300" s="21">
        <f t="shared" si="226"/>
        <v>62.5</v>
      </c>
      <c r="AH300" s="21">
        <v>2</v>
      </c>
      <c r="AI300" s="21">
        <f t="shared" si="227"/>
        <v>100</v>
      </c>
      <c r="AJ300" s="21"/>
      <c r="AK300" s="21"/>
      <c r="AL300" s="21"/>
      <c r="AM300" s="21"/>
      <c r="AN300" s="21"/>
      <c r="AO300" s="21"/>
      <c r="AP300" s="21"/>
      <c r="AQ300" s="21"/>
      <c r="AR300" s="21"/>
      <c r="AS300" s="26"/>
      <c r="AT300" s="21">
        <f t="shared" si="228"/>
        <v>93.28125</v>
      </c>
      <c r="AU300" s="143"/>
      <c r="AV300" s="17"/>
      <c r="AW300" s="49"/>
      <c r="AX300" s="14"/>
    </row>
    <row r="301" spans="1:50" s="16" customFormat="1" ht="16.5" customHeight="1" x14ac:dyDescent="0.2">
      <c r="A301" s="50">
        <v>18</v>
      </c>
      <c r="B301" s="36">
        <v>18101199</v>
      </c>
      <c r="C301" s="19" t="s">
        <v>453</v>
      </c>
      <c r="D301" s="1" t="s">
        <v>452</v>
      </c>
      <c r="E301" s="21"/>
      <c r="F301" s="1">
        <v>10</v>
      </c>
      <c r="G301" s="21">
        <f t="shared" si="229"/>
        <v>100</v>
      </c>
      <c r="H301" s="1">
        <v>10</v>
      </c>
      <c r="I301" s="21">
        <f t="shared" si="214"/>
        <v>100</v>
      </c>
      <c r="J301" s="1">
        <v>10</v>
      </c>
      <c r="K301" s="21">
        <f t="shared" si="215"/>
        <v>100</v>
      </c>
      <c r="L301" s="1">
        <v>10</v>
      </c>
      <c r="M301" s="21">
        <f t="shared" si="216"/>
        <v>100</v>
      </c>
      <c r="N301" s="1">
        <v>10</v>
      </c>
      <c r="O301" s="21">
        <f t="shared" si="217"/>
        <v>100</v>
      </c>
      <c r="P301" s="1">
        <v>10</v>
      </c>
      <c r="Q301" s="21">
        <f t="shared" si="218"/>
        <v>100</v>
      </c>
      <c r="R301" s="1">
        <v>2</v>
      </c>
      <c r="S301" s="21">
        <f t="shared" si="219"/>
        <v>100</v>
      </c>
      <c r="T301" s="1">
        <v>10</v>
      </c>
      <c r="U301" s="1">
        <f t="shared" si="220"/>
        <v>100</v>
      </c>
      <c r="V301" s="1">
        <v>10</v>
      </c>
      <c r="W301" s="1">
        <f t="shared" si="221"/>
        <v>100</v>
      </c>
      <c r="X301" s="1">
        <v>10</v>
      </c>
      <c r="Y301" s="1">
        <f t="shared" si="222"/>
        <v>100</v>
      </c>
      <c r="Z301" s="1">
        <v>10</v>
      </c>
      <c r="AA301" s="1">
        <f t="shared" si="223"/>
        <v>100</v>
      </c>
      <c r="AB301" s="1">
        <v>10</v>
      </c>
      <c r="AC301" s="1">
        <f t="shared" si="224"/>
        <v>100</v>
      </c>
      <c r="AD301" s="1">
        <v>10</v>
      </c>
      <c r="AE301" s="1">
        <f t="shared" si="225"/>
        <v>100</v>
      </c>
      <c r="AF301" s="21">
        <v>8</v>
      </c>
      <c r="AG301" s="21">
        <f t="shared" si="226"/>
        <v>100</v>
      </c>
      <c r="AH301" s="21">
        <v>2</v>
      </c>
      <c r="AI301" s="21">
        <f t="shared" si="227"/>
        <v>100</v>
      </c>
      <c r="AJ301" s="21"/>
      <c r="AK301" s="21"/>
      <c r="AL301" s="21"/>
      <c r="AM301" s="21"/>
      <c r="AN301" s="21"/>
      <c r="AO301" s="21"/>
      <c r="AP301" s="21"/>
      <c r="AQ301" s="21"/>
      <c r="AR301" s="21"/>
      <c r="AS301" s="26"/>
      <c r="AT301" s="21">
        <f t="shared" si="228"/>
        <v>100</v>
      </c>
      <c r="AU301" s="143"/>
      <c r="AV301" s="17"/>
      <c r="AW301" s="49"/>
      <c r="AX301" s="14"/>
    </row>
    <row r="302" spans="1:50" s="16" customFormat="1" ht="16.5" customHeight="1" x14ac:dyDescent="0.2">
      <c r="A302" s="50">
        <v>14</v>
      </c>
      <c r="B302" s="71">
        <v>18101003</v>
      </c>
      <c r="C302" s="69" t="s">
        <v>308</v>
      </c>
      <c r="D302" s="1">
        <v>4</v>
      </c>
      <c r="E302" s="21">
        <f t="shared" si="213"/>
        <v>100</v>
      </c>
      <c r="F302" s="1">
        <v>10</v>
      </c>
      <c r="G302" s="21">
        <f t="shared" si="229"/>
        <v>100</v>
      </c>
      <c r="H302" s="1">
        <v>10</v>
      </c>
      <c r="I302" s="21">
        <f t="shared" si="214"/>
        <v>100</v>
      </c>
      <c r="J302" s="1">
        <v>10</v>
      </c>
      <c r="K302" s="21">
        <f t="shared" si="215"/>
        <v>100</v>
      </c>
      <c r="L302" s="1">
        <v>10</v>
      </c>
      <c r="M302" s="21">
        <f t="shared" si="216"/>
        <v>100</v>
      </c>
      <c r="N302" s="1">
        <v>10</v>
      </c>
      <c r="O302" s="21">
        <f t="shared" si="217"/>
        <v>100</v>
      </c>
      <c r="P302" s="1">
        <v>9</v>
      </c>
      <c r="Q302" s="21">
        <f t="shared" si="218"/>
        <v>90</v>
      </c>
      <c r="R302" s="1">
        <v>2</v>
      </c>
      <c r="S302" s="21">
        <f t="shared" si="219"/>
        <v>100</v>
      </c>
      <c r="T302" s="1">
        <v>10</v>
      </c>
      <c r="U302" s="1">
        <f t="shared" si="220"/>
        <v>100</v>
      </c>
      <c r="V302" s="1">
        <v>9</v>
      </c>
      <c r="W302" s="1">
        <f t="shared" si="221"/>
        <v>90</v>
      </c>
      <c r="X302" s="1">
        <v>9</v>
      </c>
      <c r="Y302" s="1">
        <f t="shared" si="222"/>
        <v>90</v>
      </c>
      <c r="Z302" s="1">
        <v>9</v>
      </c>
      <c r="AA302" s="1">
        <f t="shared" si="223"/>
        <v>90</v>
      </c>
      <c r="AB302" s="1">
        <v>9</v>
      </c>
      <c r="AC302" s="1">
        <f t="shared" si="224"/>
        <v>90</v>
      </c>
      <c r="AD302" s="1">
        <v>9</v>
      </c>
      <c r="AE302" s="1">
        <f t="shared" si="225"/>
        <v>90</v>
      </c>
      <c r="AF302" s="21">
        <v>4</v>
      </c>
      <c r="AG302" s="21">
        <f t="shared" si="226"/>
        <v>50</v>
      </c>
      <c r="AH302" s="21">
        <v>2</v>
      </c>
      <c r="AI302" s="21">
        <f t="shared" si="227"/>
        <v>100</v>
      </c>
      <c r="AJ302" s="21"/>
      <c r="AK302" s="21"/>
      <c r="AL302" s="21"/>
      <c r="AM302" s="21"/>
      <c r="AN302" s="21"/>
      <c r="AO302" s="21"/>
      <c r="AP302" s="21"/>
      <c r="AQ302" s="21"/>
      <c r="AR302" s="21"/>
      <c r="AS302" s="26"/>
      <c r="AT302" s="21">
        <f t="shared" si="228"/>
        <v>93.125</v>
      </c>
      <c r="AU302" s="143"/>
      <c r="AV302" s="17"/>
      <c r="AW302" s="49"/>
      <c r="AX302" s="14"/>
    </row>
    <row r="303" spans="1:50" s="16" customFormat="1" ht="16.5" customHeight="1" x14ac:dyDescent="0.2">
      <c r="A303" s="50">
        <v>15</v>
      </c>
      <c r="B303" s="71">
        <v>18101060</v>
      </c>
      <c r="C303" s="69" t="s">
        <v>309</v>
      </c>
      <c r="D303" s="1">
        <v>4</v>
      </c>
      <c r="E303" s="21">
        <f t="shared" si="213"/>
        <v>100</v>
      </c>
      <c r="F303" s="1">
        <v>10</v>
      </c>
      <c r="G303" s="21">
        <f t="shared" si="229"/>
        <v>100</v>
      </c>
      <c r="H303" s="1">
        <v>10</v>
      </c>
      <c r="I303" s="21">
        <f t="shared" si="214"/>
        <v>100</v>
      </c>
      <c r="J303" s="1">
        <v>10</v>
      </c>
      <c r="K303" s="21">
        <f t="shared" si="215"/>
        <v>100</v>
      </c>
      <c r="L303" s="1">
        <v>10</v>
      </c>
      <c r="M303" s="21">
        <f t="shared" si="216"/>
        <v>100</v>
      </c>
      <c r="N303" s="1">
        <v>10</v>
      </c>
      <c r="O303" s="21">
        <f t="shared" si="217"/>
        <v>100</v>
      </c>
      <c r="P303" s="1">
        <v>10</v>
      </c>
      <c r="Q303" s="21">
        <f t="shared" si="218"/>
        <v>100</v>
      </c>
      <c r="R303" s="1">
        <v>2</v>
      </c>
      <c r="S303" s="21">
        <f t="shared" si="219"/>
        <v>100</v>
      </c>
      <c r="T303" s="1">
        <v>10</v>
      </c>
      <c r="U303" s="1">
        <f t="shared" si="220"/>
        <v>100</v>
      </c>
      <c r="V303" s="1">
        <v>9</v>
      </c>
      <c r="W303" s="1">
        <f t="shared" si="221"/>
        <v>90</v>
      </c>
      <c r="X303" s="1">
        <v>10</v>
      </c>
      <c r="Y303" s="1">
        <f t="shared" si="222"/>
        <v>100</v>
      </c>
      <c r="Z303" s="1">
        <v>10</v>
      </c>
      <c r="AA303" s="1">
        <f t="shared" si="223"/>
        <v>100</v>
      </c>
      <c r="AB303" s="1">
        <v>10</v>
      </c>
      <c r="AC303" s="1">
        <f t="shared" si="224"/>
        <v>100</v>
      </c>
      <c r="AD303" s="1">
        <v>8</v>
      </c>
      <c r="AE303" s="1">
        <f t="shared" si="225"/>
        <v>80</v>
      </c>
      <c r="AF303" s="21">
        <v>6</v>
      </c>
      <c r="AG303" s="21">
        <f t="shared" si="226"/>
        <v>75</v>
      </c>
      <c r="AH303" s="21">
        <v>2</v>
      </c>
      <c r="AI303" s="21">
        <f t="shared" si="227"/>
        <v>100</v>
      </c>
      <c r="AJ303" s="21"/>
      <c r="AK303" s="21"/>
      <c r="AL303" s="21"/>
      <c r="AM303" s="21"/>
      <c r="AN303" s="21"/>
      <c r="AO303" s="21"/>
      <c r="AP303" s="21"/>
      <c r="AQ303" s="21"/>
      <c r="AR303" s="21"/>
      <c r="AS303" s="26"/>
      <c r="AT303" s="21">
        <f t="shared" si="228"/>
        <v>96.5625</v>
      </c>
      <c r="AU303" s="143"/>
      <c r="AV303" s="17"/>
      <c r="AW303" s="49"/>
      <c r="AX303" s="14"/>
    </row>
    <row r="304" spans="1:50" s="16" customFormat="1" ht="16.5" customHeight="1" x14ac:dyDescent="0.2">
      <c r="A304" s="50">
        <v>16</v>
      </c>
      <c r="B304" s="71">
        <v>18103024</v>
      </c>
      <c r="C304" s="69" t="s">
        <v>310</v>
      </c>
      <c r="D304" s="1">
        <v>4</v>
      </c>
      <c r="E304" s="21">
        <f t="shared" si="213"/>
        <v>100</v>
      </c>
      <c r="F304" s="1">
        <v>10</v>
      </c>
      <c r="G304" s="21">
        <f t="shared" si="229"/>
        <v>100</v>
      </c>
      <c r="H304" s="1">
        <v>10</v>
      </c>
      <c r="I304" s="21">
        <f t="shared" si="214"/>
        <v>100</v>
      </c>
      <c r="J304" s="1">
        <v>10</v>
      </c>
      <c r="K304" s="21">
        <f t="shared" si="215"/>
        <v>100</v>
      </c>
      <c r="L304" s="1">
        <v>10</v>
      </c>
      <c r="M304" s="21">
        <f t="shared" si="216"/>
        <v>100</v>
      </c>
      <c r="N304" s="1">
        <v>10</v>
      </c>
      <c r="O304" s="21">
        <f t="shared" si="217"/>
        <v>100</v>
      </c>
      <c r="P304" s="1">
        <v>10</v>
      </c>
      <c r="Q304" s="21">
        <f t="shared" si="218"/>
        <v>100</v>
      </c>
      <c r="R304" s="1">
        <v>2</v>
      </c>
      <c r="S304" s="21">
        <f t="shared" si="219"/>
        <v>100</v>
      </c>
      <c r="T304" s="1">
        <v>9</v>
      </c>
      <c r="U304" s="1">
        <f t="shared" si="220"/>
        <v>90</v>
      </c>
      <c r="V304" s="1">
        <v>10</v>
      </c>
      <c r="W304" s="1">
        <f t="shared" si="221"/>
        <v>100</v>
      </c>
      <c r="X304" s="1">
        <v>10</v>
      </c>
      <c r="Y304" s="1">
        <f t="shared" si="222"/>
        <v>100</v>
      </c>
      <c r="Z304" s="1">
        <v>10</v>
      </c>
      <c r="AA304" s="1">
        <f t="shared" si="223"/>
        <v>100</v>
      </c>
      <c r="AB304" s="1">
        <v>10</v>
      </c>
      <c r="AC304" s="1">
        <f t="shared" si="224"/>
        <v>100</v>
      </c>
      <c r="AD304" s="1">
        <v>10</v>
      </c>
      <c r="AE304" s="1">
        <f t="shared" si="225"/>
        <v>100</v>
      </c>
      <c r="AF304" s="21">
        <v>8</v>
      </c>
      <c r="AG304" s="21">
        <f t="shared" si="226"/>
        <v>100</v>
      </c>
      <c r="AH304" s="21">
        <v>2</v>
      </c>
      <c r="AI304" s="21">
        <f t="shared" si="227"/>
        <v>100</v>
      </c>
      <c r="AJ304" s="21"/>
      <c r="AK304" s="21"/>
      <c r="AL304" s="21"/>
      <c r="AM304" s="21"/>
      <c r="AN304" s="21"/>
      <c r="AO304" s="21"/>
      <c r="AP304" s="21"/>
      <c r="AQ304" s="21"/>
      <c r="AR304" s="21"/>
      <c r="AS304" s="26"/>
      <c r="AT304" s="21">
        <f t="shared" si="228"/>
        <v>99.375</v>
      </c>
      <c r="AU304" s="143"/>
      <c r="AV304" s="17"/>
      <c r="AW304" s="49"/>
      <c r="AX304" s="14"/>
    </row>
    <row r="305" spans="1:50" s="16" customFormat="1" ht="16.5" customHeight="1" x14ac:dyDescent="0.2">
      <c r="A305" s="50">
        <v>17</v>
      </c>
      <c r="B305" s="71">
        <v>18101135</v>
      </c>
      <c r="C305" s="69" t="s">
        <v>311</v>
      </c>
      <c r="D305" s="1">
        <v>4</v>
      </c>
      <c r="E305" s="21">
        <f t="shared" si="213"/>
        <v>100</v>
      </c>
      <c r="F305" s="1">
        <v>10</v>
      </c>
      <c r="G305" s="21">
        <f t="shared" si="229"/>
        <v>100</v>
      </c>
      <c r="H305" s="1">
        <v>10</v>
      </c>
      <c r="I305" s="21">
        <f t="shared" si="214"/>
        <v>100</v>
      </c>
      <c r="J305" s="1">
        <v>9</v>
      </c>
      <c r="K305" s="21">
        <f t="shared" si="215"/>
        <v>90</v>
      </c>
      <c r="L305" s="1">
        <v>10</v>
      </c>
      <c r="M305" s="21">
        <f t="shared" si="216"/>
        <v>100</v>
      </c>
      <c r="N305" s="1">
        <v>10</v>
      </c>
      <c r="O305" s="21">
        <f t="shared" si="217"/>
        <v>100</v>
      </c>
      <c r="P305" s="1">
        <v>7</v>
      </c>
      <c r="Q305" s="21">
        <f t="shared" si="218"/>
        <v>70</v>
      </c>
      <c r="R305" s="1">
        <v>2</v>
      </c>
      <c r="S305" s="21">
        <f t="shared" si="219"/>
        <v>100</v>
      </c>
      <c r="T305" s="1">
        <v>10</v>
      </c>
      <c r="U305" s="1">
        <f t="shared" si="220"/>
        <v>100</v>
      </c>
      <c r="V305" s="1">
        <v>9</v>
      </c>
      <c r="W305" s="1">
        <f t="shared" si="221"/>
        <v>90</v>
      </c>
      <c r="X305" s="1">
        <v>10</v>
      </c>
      <c r="Y305" s="1">
        <f t="shared" si="222"/>
        <v>100</v>
      </c>
      <c r="Z305" s="1">
        <v>9</v>
      </c>
      <c r="AA305" s="1">
        <f t="shared" si="223"/>
        <v>90</v>
      </c>
      <c r="AB305" s="1">
        <v>9</v>
      </c>
      <c r="AC305" s="1">
        <f t="shared" si="224"/>
        <v>90</v>
      </c>
      <c r="AD305" s="1">
        <v>10</v>
      </c>
      <c r="AE305" s="1">
        <f t="shared" si="225"/>
        <v>100</v>
      </c>
      <c r="AF305" s="21">
        <v>7</v>
      </c>
      <c r="AG305" s="21">
        <f t="shared" si="226"/>
        <v>87.5</v>
      </c>
      <c r="AH305" s="21">
        <v>2</v>
      </c>
      <c r="AI305" s="21">
        <f t="shared" si="227"/>
        <v>100</v>
      </c>
      <c r="AJ305" s="21"/>
      <c r="AK305" s="21"/>
      <c r="AL305" s="21"/>
      <c r="AM305" s="21"/>
      <c r="AN305" s="21"/>
      <c r="AO305" s="21"/>
      <c r="AP305" s="21"/>
      <c r="AQ305" s="21"/>
      <c r="AR305" s="21"/>
      <c r="AS305" s="26"/>
      <c r="AT305" s="21">
        <f t="shared" si="228"/>
        <v>94.84375</v>
      </c>
      <c r="AU305" s="148"/>
      <c r="AV305" s="17"/>
      <c r="AW305" s="49"/>
      <c r="AX305" s="14"/>
    </row>
    <row r="306" spans="1:50" s="16" customFormat="1" ht="16.5" customHeight="1" x14ac:dyDescent="0.2">
      <c r="A306" s="50">
        <v>20</v>
      </c>
      <c r="B306" s="36">
        <v>18101205</v>
      </c>
      <c r="C306" s="19" t="s">
        <v>312</v>
      </c>
      <c r="D306" s="1">
        <v>4</v>
      </c>
      <c r="E306" s="21">
        <f t="shared" si="213"/>
        <v>100</v>
      </c>
      <c r="F306" s="1">
        <v>10</v>
      </c>
      <c r="G306" s="21">
        <f t="shared" si="229"/>
        <v>100</v>
      </c>
      <c r="H306" s="1">
        <v>10</v>
      </c>
      <c r="I306" s="21">
        <f t="shared" si="214"/>
        <v>100</v>
      </c>
      <c r="J306" s="1">
        <v>10</v>
      </c>
      <c r="K306" s="21">
        <f t="shared" si="215"/>
        <v>100</v>
      </c>
      <c r="L306" s="1">
        <v>10</v>
      </c>
      <c r="M306" s="21">
        <f t="shared" si="216"/>
        <v>100</v>
      </c>
      <c r="N306" s="1">
        <v>10</v>
      </c>
      <c r="O306" s="21">
        <f t="shared" si="217"/>
        <v>100</v>
      </c>
      <c r="P306" s="1">
        <v>10</v>
      </c>
      <c r="Q306" s="21">
        <f t="shared" si="218"/>
        <v>100</v>
      </c>
      <c r="R306" s="1">
        <v>2</v>
      </c>
      <c r="S306" s="21">
        <f t="shared" si="219"/>
        <v>100</v>
      </c>
      <c r="T306" s="1">
        <v>10</v>
      </c>
      <c r="U306" s="1">
        <f t="shared" si="220"/>
        <v>100</v>
      </c>
      <c r="V306" s="1">
        <v>10</v>
      </c>
      <c r="W306" s="1">
        <f t="shared" si="221"/>
        <v>100</v>
      </c>
      <c r="X306" s="1">
        <v>9</v>
      </c>
      <c r="Y306" s="1">
        <f t="shared" si="222"/>
        <v>90</v>
      </c>
      <c r="Z306" s="1">
        <v>10</v>
      </c>
      <c r="AA306" s="1">
        <f t="shared" si="223"/>
        <v>100</v>
      </c>
      <c r="AB306" s="1">
        <v>10</v>
      </c>
      <c r="AC306" s="1">
        <f t="shared" si="224"/>
        <v>100</v>
      </c>
      <c r="AD306" s="1">
        <v>10</v>
      </c>
      <c r="AE306" s="1">
        <f t="shared" si="225"/>
        <v>100</v>
      </c>
      <c r="AF306" s="21">
        <v>8</v>
      </c>
      <c r="AG306" s="21">
        <f t="shared" si="226"/>
        <v>100</v>
      </c>
      <c r="AH306" s="21">
        <v>2</v>
      </c>
      <c r="AI306" s="21">
        <f t="shared" si="227"/>
        <v>100</v>
      </c>
      <c r="AJ306" s="21"/>
      <c r="AK306" s="21"/>
      <c r="AL306" s="21"/>
      <c r="AM306" s="21"/>
      <c r="AN306" s="21"/>
      <c r="AO306" s="21"/>
      <c r="AP306" s="21"/>
      <c r="AQ306" s="21"/>
      <c r="AR306" s="21"/>
      <c r="AS306" s="26"/>
      <c r="AT306" s="21">
        <f t="shared" si="228"/>
        <v>99.375</v>
      </c>
      <c r="AU306" s="150"/>
      <c r="AV306" s="17"/>
      <c r="AW306" s="49"/>
      <c r="AX306" s="14"/>
    </row>
    <row r="307" spans="1:50" s="16" customFormat="1" ht="16.5" customHeight="1" x14ac:dyDescent="0.2">
      <c r="A307" s="54"/>
      <c r="B307" s="40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40"/>
      <c r="U307" s="40"/>
      <c r="V307" s="40"/>
      <c r="W307" s="127"/>
      <c r="X307" s="127"/>
      <c r="Y307" s="127"/>
      <c r="Z307" s="127"/>
      <c r="AA307" s="127"/>
      <c r="AB307" s="127"/>
      <c r="AC307" s="127"/>
      <c r="AD307" s="127"/>
      <c r="AE307" s="127"/>
      <c r="AF307" s="127"/>
      <c r="AG307" s="127"/>
      <c r="AH307" s="127"/>
      <c r="AI307" s="127"/>
      <c r="AJ307" s="127"/>
      <c r="AK307" s="127"/>
      <c r="AL307" s="127"/>
      <c r="AM307" s="127"/>
      <c r="AN307" s="127"/>
      <c r="AO307" s="127"/>
      <c r="AP307" s="127"/>
      <c r="AQ307" s="127"/>
      <c r="AR307" s="127"/>
      <c r="AS307" s="127"/>
      <c r="AT307" s="127"/>
      <c r="AU307" s="98"/>
      <c r="AV307" s="14"/>
      <c r="AW307" s="49"/>
      <c r="AX307" s="14"/>
    </row>
    <row r="308" spans="1:50" s="16" customFormat="1" ht="16.5" customHeight="1" x14ac:dyDescent="0.2">
      <c r="A308" s="54"/>
      <c r="B308" s="40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40"/>
      <c r="U308" s="40"/>
      <c r="V308" s="40"/>
      <c r="W308" s="127"/>
      <c r="X308" s="127"/>
      <c r="Y308" s="127"/>
      <c r="Z308" s="127"/>
      <c r="AA308" s="127"/>
      <c r="AB308" s="127"/>
      <c r="AC308" s="127"/>
      <c r="AD308" s="127"/>
      <c r="AE308" s="127"/>
      <c r="AF308" s="127"/>
      <c r="AG308" s="127"/>
      <c r="AH308" s="127"/>
      <c r="AI308" s="127"/>
      <c r="AJ308" s="127"/>
      <c r="AK308" s="127"/>
      <c r="AL308" s="127"/>
      <c r="AM308" s="127"/>
      <c r="AN308" s="127"/>
      <c r="AO308" s="127"/>
      <c r="AP308" s="127"/>
      <c r="AQ308" s="127"/>
      <c r="AR308" s="127"/>
      <c r="AS308" s="127"/>
      <c r="AT308" s="127"/>
      <c r="AU308" s="98"/>
      <c r="AV308" s="14"/>
      <c r="AW308" s="49"/>
      <c r="AX308" s="14"/>
    </row>
    <row r="309" spans="1:50" s="16" customFormat="1" ht="16.5" customHeight="1" x14ac:dyDescent="0.2">
      <c r="A309" s="54"/>
      <c r="B309" s="54"/>
      <c r="C309" s="54"/>
      <c r="D309" s="54"/>
      <c r="E309" s="87"/>
      <c r="F309" s="54"/>
      <c r="G309" s="87"/>
      <c r="H309" s="54"/>
      <c r="I309" s="87"/>
      <c r="J309" s="54"/>
      <c r="K309" s="87"/>
      <c r="L309" s="54"/>
      <c r="M309" s="87"/>
      <c r="N309" s="54"/>
      <c r="O309" s="87"/>
      <c r="P309" s="54"/>
      <c r="Q309" s="87"/>
      <c r="R309" s="54"/>
      <c r="S309" s="54"/>
      <c r="T309" s="54"/>
      <c r="U309" s="54"/>
      <c r="V309" s="54"/>
      <c r="W309" s="87"/>
      <c r="X309" s="87"/>
      <c r="Y309" s="87"/>
      <c r="Z309" s="87"/>
      <c r="AA309" s="87"/>
      <c r="AB309" s="87"/>
      <c r="AC309" s="87"/>
      <c r="AD309" s="87"/>
      <c r="AE309" s="87"/>
      <c r="AF309" s="87"/>
      <c r="AG309" s="87"/>
      <c r="AH309" s="87"/>
      <c r="AI309" s="87"/>
      <c r="AJ309" s="87"/>
      <c r="AK309" s="87"/>
      <c r="AL309" s="87"/>
      <c r="AM309" s="87"/>
      <c r="AN309" s="87"/>
      <c r="AO309" s="87"/>
      <c r="AP309" s="87"/>
      <c r="AQ309" s="87"/>
      <c r="AR309" s="85"/>
      <c r="AS309" s="85"/>
      <c r="AT309" s="85"/>
      <c r="AU309" s="87"/>
      <c r="AV309" s="55"/>
      <c r="AW309" s="49"/>
      <c r="AX309" s="14"/>
    </row>
    <row r="310" spans="1:50" s="16" customFormat="1" ht="16.5" customHeight="1" x14ac:dyDescent="0.2">
      <c r="A310" s="50">
        <v>1</v>
      </c>
      <c r="B310" s="71">
        <v>18103002</v>
      </c>
      <c r="C310" s="69" t="s">
        <v>395</v>
      </c>
      <c r="D310" s="1">
        <v>4</v>
      </c>
      <c r="E310" s="21">
        <f>D310/4*100</f>
        <v>100</v>
      </c>
      <c r="F310" s="1">
        <v>14</v>
      </c>
      <c r="G310" s="21">
        <f t="shared" ref="G310:G318" si="230">F310/14*100</f>
        <v>100</v>
      </c>
      <c r="H310" s="1">
        <v>8</v>
      </c>
      <c r="I310" s="21">
        <f t="shared" ref="I310:I318" si="231">H310/10*100</f>
        <v>80</v>
      </c>
      <c r="J310" s="1">
        <v>6</v>
      </c>
      <c r="K310" s="21">
        <f t="shared" ref="K310:K318" si="232">J310/10*100</f>
        <v>60</v>
      </c>
      <c r="L310" s="1">
        <v>9</v>
      </c>
      <c r="M310" s="21">
        <f t="shared" ref="M310:M318" si="233">L310/10*100</f>
        <v>90</v>
      </c>
      <c r="N310" s="1">
        <v>10</v>
      </c>
      <c r="O310" s="21">
        <f t="shared" ref="O310:O318" si="234">N310/10*100</f>
        <v>100</v>
      </c>
      <c r="P310" s="1">
        <v>5</v>
      </c>
      <c r="Q310" s="21">
        <f t="shared" ref="Q310:Q318" si="235">P310/10*100</f>
        <v>50</v>
      </c>
      <c r="R310" s="1">
        <v>2</v>
      </c>
      <c r="S310" s="21">
        <f t="shared" ref="S310:S318" si="236">R310/2*100</f>
        <v>100</v>
      </c>
      <c r="T310" s="1">
        <v>10</v>
      </c>
      <c r="U310" s="1">
        <f t="shared" ref="U310:U318" si="237">T310/10*100</f>
        <v>100</v>
      </c>
      <c r="V310" s="1">
        <v>8</v>
      </c>
      <c r="W310" s="1">
        <f t="shared" ref="W310:W318" si="238">V310/10*100</f>
        <v>80</v>
      </c>
      <c r="X310" s="1">
        <v>9</v>
      </c>
      <c r="Y310" s="1">
        <f t="shared" ref="Y310:Y318" si="239">X310/10*100</f>
        <v>90</v>
      </c>
      <c r="Z310" s="1">
        <v>9</v>
      </c>
      <c r="AA310" s="1">
        <f t="shared" ref="AA310:AA318" si="240">Z310/10*100</f>
        <v>90</v>
      </c>
      <c r="AB310" s="1">
        <v>7</v>
      </c>
      <c r="AC310" s="1">
        <f t="shared" ref="AC310:AC318" si="241">AB310/10*100</f>
        <v>70</v>
      </c>
      <c r="AD310" s="1">
        <v>6</v>
      </c>
      <c r="AE310" s="1">
        <f t="shared" ref="AE310:AE318" si="242">AD310/10*100</f>
        <v>60</v>
      </c>
      <c r="AF310" s="21">
        <v>3</v>
      </c>
      <c r="AG310" s="21">
        <f t="shared" ref="AG310:AG318" si="243">AF310/8*100</f>
        <v>37.5</v>
      </c>
      <c r="AH310" s="21">
        <v>2</v>
      </c>
      <c r="AI310" s="21">
        <f t="shared" ref="AI310:AI318" si="244">AH310/2*100</f>
        <v>100</v>
      </c>
      <c r="AJ310" s="21"/>
      <c r="AK310" s="21"/>
      <c r="AL310" s="21"/>
      <c r="AM310" s="21"/>
      <c r="AN310" s="21"/>
      <c r="AO310" s="21"/>
      <c r="AP310" s="21"/>
      <c r="AQ310" s="21"/>
      <c r="AR310" s="21"/>
      <c r="AS310" s="26"/>
      <c r="AT310" s="21">
        <f t="shared" ref="AT310:AT318" si="245">AVERAGE(Q310,S310,U310,W310,Y310,AA310,AC310,AE310,AG310,AI310,AK310,AM310,AO310,AQ310,AS310,O310,M310,K310,I310,G310,E310)</f>
        <v>81.71875</v>
      </c>
      <c r="AU310" s="147" t="s">
        <v>313</v>
      </c>
      <c r="AV310" s="17"/>
      <c r="AW310" s="49"/>
      <c r="AX310" s="14"/>
    </row>
    <row r="311" spans="1:50" s="16" customFormat="1" ht="16.5" customHeight="1" x14ac:dyDescent="0.2">
      <c r="A311" s="50">
        <v>2</v>
      </c>
      <c r="B311" s="71">
        <v>18103012</v>
      </c>
      <c r="C311" s="69" t="s">
        <v>397</v>
      </c>
      <c r="D311" s="1">
        <v>4</v>
      </c>
      <c r="E311" s="21">
        <f>D311/4*100</f>
        <v>100</v>
      </c>
      <c r="F311" s="1">
        <v>14</v>
      </c>
      <c r="G311" s="21">
        <f t="shared" si="230"/>
        <v>100</v>
      </c>
      <c r="H311" s="1">
        <v>10</v>
      </c>
      <c r="I311" s="21">
        <f t="shared" si="231"/>
        <v>100</v>
      </c>
      <c r="J311" s="1">
        <v>8</v>
      </c>
      <c r="K311" s="21">
        <f t="shared" si="232"/>
        <v>80</v>
      </c>
      <c r="L311" s="1">
        <v>10</v>
      </c>
      <c r="M311" s="21">
        <f t="shared" si="233"/>
        <v>100</v>
      </c>
      <c r="N311" s="1">
        <v>10</v>
      </c>
      <c r="O311" s="21">
        <f t="shared" si="234"/>
        <v>100</v>
      </c>
      <c r="P311" s="1">
        <v>10</v>
      </c>
      <c r="Q311" s="21">
        <f t="shared" si="235"/>
        <v>100</v>
      </c>
      <c r="R311" s="1">
        <v>2</v>
      </c>
      <c r="S311" s="21">
        <f t="shared" si="236"/>
        <v>100</v>
      </c>
      <c r="T311" s="1">
        <v>10</v>
      </c>
      <c r="U311" s="1">
        <f t="shared" si="237"/>
        <v>100</v>
      </c>
      <c r="V311" s="1">
        <v>10</v>
      </c>
      <c r="W311" s="1">
        <f t="shared" si="238"/>
        <v>100</v>
      </c>
      <c r="X311" s="1">
        <v>10</v>
      </c>
      <c r="Y311" s="1">
        <f t="shared" si="239"/>
        <v>100</v>
      </c>
      <c r="Z311" s="1">
        <v>9</v>
      </c>
      <c r="AA311" s="1">
        <f t="shared" si="240"/>
        <v>90</v>
      </c>
      <c r="AB311" s="1">
        <v>9</v>
      </c>
      <c r="AC311" s="1">
        <f t="shared" si="241"/>
        <v>90</v>
      </c>
      <c r="AD311" s="1">
        <v>8</v>
      </c>
      <c r="AE311" s="1">
        <f t="shared" si="242"/>
        <v>80</v>
      </c>
      <c r="AF311" s="21">
        <v>5</v>
      </c>
      <c r="AG311" s="21">
        <f t="shared" si="243"/>
        <v>62.5</v>
      </c>
      <c r="AH311" s="21">
        <v>2</v>
      </c>
      <c r="AI311" s="21">
        <f t="shared" si="244"/>
        <v>100</v>
      </c>
      <c r="AJ311" s="21"/>
      <c r="AK311" s="21"/>
      <c r="AL311" s="21"/>
      <c r="AM311" s="21"/>
      <c r="AN311" s="21"/>
      <c r="AO311" s="21"/>
      <c r="AP311" s="21"/>
      <c r="AQ311" s="21"/>
      <c r="AR311" s="21"/>
      <c r="AS311" s="26"/>
      <c r="AT311" s="21">
        <f t="shared" si="245"/>
        <v>93.90625</v>
      </c>
      <c r="AU311" s="151"/>
      <c r="AV311" s="17"/>
      <c r="AW311" s="49"/>
      <c r="AX311" s="14"/>
    </row>
    <row r="312" spans="1:50" s="16" customFormat="1" ht="16.5" customHeight="1" x14ac:dyDescent="0.2">
      <c r="A312" s="50">
        <v>3</v>
      </c>
      <c r="B312" s="71">
        <v>18102030</v>
      </c>
      <c r="C312" s="69" t="s">
        <v>398</v>
      </c>
      <c r="D312" s="1">
        <v>4</v>
      </c>
      <c r="E312" s="21">
        <f>D312/4*100</f>
        <v>100</v>
      </c>
      <c r="F312" s="1">
        <v>14</v>
      </c>
      <c r="G312" s="21">
        <f t="shared" si="230"/>
        <v>100</v>
      </c>
      <c r="H312" s="1">
        <v>10</v>
      </c>
      <c r="I312" s="21">
        <f t="shared" si="231"/>
        <v>100</v>
      </c>
      <c r="J312" s="1">
        <v>10</v>
      </c>
      <c r="K312" s="21">
        <f t="shared" si="232"/>
        <v>100</v>
      </c>
      <c r="L312" s="1">
        <v>10</v>
      </c>
      <c r="M312" s="21">
        <f t="shared" si="233"/>
        <v>100</v>
      </c>
      <c r="N312" s="1">
        <v>10</v>
      </c>
      <c r="O312" s="21">
        <f t="shared" si="234"/>
        <v>100</v>
      </c>
      <c r="P312" s="1">
        <v>10</v>
      </c>
      <c r="Q312" s="21">
        <f t="shared" si="235"/>
        <v>100</v>
      </c>
      <c r="R312" s="1">
        <v>2</v>
      </c>
      <c r="S312" s="21">
        <f t="shared" si="236"/>
        <v>100</v>
      </c>
      <c r="T312" s="1">
        <v>10</v>
      </c>
      <c r="U312" s="1">
        <f t="shared" si="237"/>
        <v>100</v>
      </c>
      <c r="V312" s="1">
        <v>10</v>
      </c>
      <c r="W312" s="1">
        <f t="shared" si="238"/>
        <v>100</v>
      </c>
      <c r="X312" s="1">
        <v>10</v>
      </c>
      <c r="Y312" s="1">
        <f t="shared" si="239"/>
        <v>100</v>
      </c>
      <c r="Z312" s="1">
        <v>10</v>
      </c>
      <c r="AA312" s="1">
        <f t="shared" si="240"/>
        <v>100</v>
      </c>
      <c r="AB312" s="1">
        <v>10</v>
      </c>
      <c r="AC312" s="1">
        <f t="shared" si="241"/>
        <v>100</v>
      </c>
      <c r="AD312" s="1">
        <v>10</v>
      </c>
      <c r="AE312" s="1">
        <f t="shared" si="242"/>
        <v>100</v>
      </c>
      <c r="AF312" s="21">
        <v>8</v>
      </c>
      <c r="AG312" s="21">
        <f t="shared" si="243"/>
        <v>100</v>
      </c>
      <c r="AH312" s="21">
        <v>2</v>
      </c>
      <c r="AI312" s="21">
        <f t="shared" si="244"/>
        <v>100</v>
      </c>
      <c r="AJ312" s="21"/>
      <c r="AK312" s="21"/>
      <c r="AL312" s="21"/>
      <c r="AM312" s="21"/>
      <c r="AN312" s="21"/>
      <c r="AO312" s="21"/>
      <c r="AP312" s="21"/>
      <c r="AQ312" s="21"/>
      <c r="AR312" s="21"/>
      <c r="AS312" s="26"/>
      <c r="AT312" s="21">
        <f t="shared" si="245"/>
        <v>100</v>
      </c>
      <c r="AU312" s="24"/>
      <c r="AV312" s="17"/>
      <c r="AW312" s="49"/>
      <c r="AX312" s="14"/>
    </row>
    <row r="313" spans="1:50" s="16" customFormat="1" ht="16.5" customHeight="1" x14ac:dyDescent="0.2">
      <c r="A313" s="50">
        <v>4</v>
      </c>
      <c r="B313" s="50">
        <v>18102073</v>
      </c>
      <c r="C313" s="23" t="s">
        <v>443</v>
      </c>
      <c r="D313" s="83"/>
      <c r="E313" s="89"/>
      <c r="F313" s="1">
        <v>14</v>
      </c>
      <c r="G313" s="21">
        <f t="shared" si="230"/>
        <v>100</v>
      </c>
      <c r="H313" s="1">
        <v>10</v>
      </c>
      <c r="I313" s="21">
        <f t="shared" si="231"/>
        <v>100</v>
      </c>
      <c r="J313" s="1">
        <v>8</v>
      </c>
      <c r="K313" s="21">
        <f t="shared" si="232"/>
        <v>80</v>
      </c>
      <c r="L313" s="1">
        <v>10</v>
      </c>
      <c r="M313" s="21">
        <f t="shared" si="233"/>
        <v>100</v>
      </c>
      <c r="N313" s="1">
        <v>10</v>
      </c>
      <c r="O313" s="21">
        <f t="shared" si="234"/>
        <v>100</v>
      </c>
      <c r="P313" s="1">
        <v>10</v>
      </c>
      <c r="Q313" s="21">
        <f t="shared" si="235"/>
        <v>100</v>
      </c>
      <c r="R313" s="1">
        <v>2</v>
      </c>
      <c r="S313" s="21">
        <f t="shared" si="236"/>
        <v>100</v>
      </c>
      <c r="T313" s="1">
        <v>10</v>
      </c>
      <c r="U313" s="1">
        <f t="shared" si="237"/>
        <v>100</v>
      </c>
      <c r="V313" s="1">
        <v>10</v>
      </c>
      <c r="W313" s="1">
        <f t="shared" si="238"/>
        <v>100</v>
      </c>
      <c r="X313" s="1">
        <v>10</v>
      </c>
      <c r="Y313" s="1">
        <f t="shared" si="239"/>
        <v>100</v>
      </c>
      <c r="Z313" s="1">
        <v>10</v>
      </c>
      <c r="AA313" s="1">
        <f t="shared" si="240"/>
        <v>100</v>
      </c>
      <c r="AB313" s="1">
        <v>10</v>
      </c>
      <c r="AC313" s="1">
        <f t="shared" si="241"/>
        <v>100</v>
      </c>
      <c r="AD313" s="1">
        <v>10</v>
      </c>
      <c r="AE313" s="1">
        <f t="shared" si="242"/>
        <v>100</v>
      </c>
      <c r="AF313" s="21">
        <v>8</v>
      </c>
      <c r="AG313" s="21">
        <f t="shared" si="243"/>
        <v>100</v>
      </c>
      <c r="AH313" s="21">
        <v>2</v>
      </c>
      <c r="AI313" s="21">
        <f t="shared" si="244"/>
        <v>100</v>
      </c>
      <c r="AJ313" s="21"/>
      <c r="AK313" s="21"/>
      <c r="AL313" s="21"/>
      <c r="AM313" s="21"/>
      <c r="AN313" s="21"/>
      <c r="AO313" s="21"/>
      <c r="AP313" s="21"/>
      <c r="AQ313" s="21"/>
      <c r="AR313" s="21"/>
      <c r="AS313" s="26"/>
      <c r="AT313" s="21">
        <f t="shared" si="245"/>
        <v>98.666666666666671</v>
      </c>
      <c r="AU313" s="143"/>
      <c r="AV313" s="17"/>
      <c r="AW313" s="49"/>
      <c r="AX313" s="14"/>
    </row>
    <row r="314" spans="1:50" s="16" customFormat="1" ht="16.5" customHeight="1" x14ac:dyDescent="0.2">
      <c r="A314" s="50">
        <v>5</v>
      </c>
      <c r="B314" s="71">
        <v>18101080</v>
      </c>
      <c r="C314" s="69" t="s">
        <v>402</v>
      </c>
      <c r="D314" s="1">
        <v>4</v>
      </c>
      <c r="E314" s="21">
        <f>D314/4*100</f>
        <v>100</v>
      </c>
      <c r="F314" s="1">
        <v>14</v>
      </c>
      <c r="G314" s="21">
        <f t="shared" si="230"/>
        <v>100</v>
      </c>
      <c r="H314" s="1">
        <v>10</v>
      </c>
      <c r="I314" s="21">
        <f t="shared" si="231"/>
        <v>100</v>
      </c>
      <c r="J314" s="1">
        <v>10</v>
      </c>
      <c r="K314" s="21">
        <f t="shared" si="232"/>
        <v>100</v>
      </c>
      <c r="L314" s="1">
        <v>10</v>
      </c>
      <c r="M314" s="21">
        <f t="shared" si="233"/>
        <v>100</v>
      </c>
      <c r="N314" s="1">
        <v>10</v>
      </c>
      <c r="O314" s="21">
        <f t="shared" si="234"/>
        <v>100</v>
      </c>
      <c r="P314" s="1">
        <v>10</v>
      </c>
      <c r="Q314" s="21">
        <f t="shared" si="235"/>
        <v>100</v>
      </c>
      <c r="R314" s="1">
        <v>2</v>
      </c>
      <c r="S314" s="21">
        <f t="shared" si="236"/>
        <v>100</v>
      </c>
      <c r="T314" s="1">
        <v>10</v>
      </c>
      <c r="U314" s="1">
        <f t="shared" si="237"/>
        <v>100</v>
      </c>
      <c r="V314" s="1">
        <v>10</v>
      </c>
      <c r="W314" s="1">
        <f t="shared" si="238"/>
        <v>100</v>
      </c>
      <c r="X314" s="1">
        <v>10</v>
      </c>
      <c r="Y314" s="1">
        <f t="shared" si="239"/>
        <v>100</v>
      </c>
      <c r="Z314" s="1">
        <v>10</v>
      </c>
      <c r="AA314" s="1">
        <f t="shared" si="240"/>
        <v>100</v>
      </c>
      <c r="AB314" s="1">
        <v>10</v>
      </c>
      <c r="AC314" s="1">
        <f t="shared" si="241"/>
        <v>100</v>
      </c>
      <c r="AD314" s="1">
        <v>10</v>
      </c>
      <c r="AE314" s="1">
        <f t="shared" si="242"/>
        <v>100</v>
      </c>
      <c r="AF314" s="21">
        <v>8</v>
      </c>
      <c r="AG314" s="21">
        <f t="shared" si="243"/>
        <v>100</v>
      </c>
      <c r="AH314" s="21">
        <v>2</v>
      </c>
      <c r="AI314" s="21">
        <f t="shared" si="244"/>
        <v>100</v>
      </c>
      <c r="AJ314" s="21"/>
      <c r="AK314" s="21"/>
      <c r="AL314" s="21"/>
      <c r="AM314" s="21"/>
      <c r="AN314" s="21"/>
      <c r="AO314" s="21"/>
      <c r="AP314" s="21"/>
      <c r="AQ314" s="21"/>
      <c r="AR314" s="21"/>
      <c r="AS314" s="26"/>
      <c r="AT314" s="21">
        <f t="shared" si="245"/>
        <v>100</v>
      </c>
      <c r="AU314" s="143"/>
      <c r="AV314" s="17"/>
      <c r="AW314" s="49"/>
      <c r="AX314" s="14"/>
    </row>
    <row r="315" spans="1:50" s="16" customFormat="1" ht="16.5" customHeight="1" x14ac:dyDescent="0.2">
      <c r="A315" s="50">
        <v>6</v>
      </c>
      <c r="B315" s="71">
        <v>18101061</v>
      </c>
      <c r="C315" s="69" t="s">
        <v>405</v>
      </c>
      <c r="D315" s="1">
        <v>4</v>
      </c>
      <c r="E315" s="21">
        <f>D315/4*100</f>
        <v>100</v>
      </c>
      <c r="F315" s="1">
        <v>14</v>
      </c>
      <c r="G315" s="21">
        <f t="shared" si="230"/>
        <v>100</v>
      </c>
      <c r="H315" s="1">
        <v>9</v>
      </c>
      <c r="I315" s="21">
        <f t="shared" si="231"/>
        <v>90</v>
      </c>
      <c r="J315" s="1">
        <v>7</v>
      </c>
      <c r="K315" s="21">
        <f t="shared" si="232"/>
        <v>70</v>
      </c>
      <c r="L315" s="1">
        <v>8</v>
      </c>
      <c r="M315" s="21">
        <f t="shared" si="233"/>
        <v>80</v>
      </c>
      <c r="N315" s="1">
        <v>8</v>
      </c>
      <c r="O315" s="21">
        <f t="shared" si="234"/>
        <v>80</v>
      </c>
      <c r="P315" s="1">
        <v>5</v>
      </c>
      <c r="Q315" s="21">
        <f t="shared" si="235"/>
        <v>50</v>
      </c>
      <c r="R315" s="1">
        <v>2</v>
      </c>
      <c r="S315" s="21">
        <f t="shared" si="236"/>
        <v>100</v>
      </c>
      <c r="T315" s="1">
        <v>9</v>
      </c>
      <c r="U315" s="1">
        <f t="shared" si="237"/>
        <v>90</v>
      </c>
      <c r="V315" s="1">
        <v>9</v>
      </c>
      <c r="W315" s="1">
        <f t="shared" si="238"/>
        <v>90</v>
      </c>
      <c r="X315" s="1">
        <v>9</v>
      </c>
      <c r="Y315" s="1">
        <f t="shared" si="239"/>
        <v>90</v>
      </c>
      <c r="Z315" s="1">
        <v>10</v>
      </c>
      <c r="AA315" s="1">
        <f t="shared" si="240"/>
        <v>100</v>
      </c>
      <c r="AB315" s="1">
        <v>6</v>
      </c>
      <c r="AC315" s="1">
        <f t="shared" si="241"/>
        <v>60</v>
      </c>
      <c r="AD315" s="1">
        <v>6</v>
      </c>
      <c r="AE315" s="1">
        <f t="shared" si="242"/>
        <v>60</v>
      </c>
      <c r="AF315" s="21">
        <v>3</v>
      </c>
      <c r="AG315" s="21">
        <f t="shared" si="243"/>
        <v>37.5</v>
      </c>
      <c r="AH315" s="21">
        <v>2</v>
      </c>
      <c r="AI315" s="21">
        <f t="shared" si="244"/>
        <v>100</v>
      </c>
      <c r="AJ315" s="21"/>
      <c r="AK315" s="21"/>
      <c r="AL315" s="21"/>
      <c r="AM315" s="21"/>
      <c r="AN315" s="21"/>
      <c r="AO315" s="21"/>
      <c r="AP315" s="21"/>
      <c r="AQ315" s="21"/>
      <c r="AR315" s="21"/>
      <c r="AS315" s="26"/>
      <c r="AT315" s="21">
        <f t="shared" si="245"/>
        <v>81.09375</v>
      </c>
      <c r="AU315" s="143"/>
      <c r="AV315" s="17"/>
      <c r="AW315" s="49"/>
      <c r="AX315" s="14"/>
    </row>
    <row r="316" spans="1:50" s="16" customFormat="1" ht="16.5" customHeight="1" x14ac:dyDescent="0.2">
      <c r="A316" s="50">
        <v>7</v>
      </c>
      <c r="B316" s="71">
        <v>18108027</v>
      </c>
      <c r="C316" s="19" t="s">
        <v>407</v>
      </c>
      <c r="D316" s="1">
        <v>4</v>
      </c>
      <c r="E316" s="21">
        <f>D316/4*100</f>
        <v>100</v>
      </c>
      <c r="F316" s="1">
        <v>14</v>
      </c>
      <c r="G316" s="21">
        <f t="shared" si="230"/>
        <v>100</v>
      </c>
      <c r="H316" s="1">
        <v>10</v>
      </c>
      <c r="I316" s="21">
        <f t="shared" si="231"/>
        <v>100</v>
      </c>
      <c r="J316" s="1">
        <v>10</v>
      </c>
      <c r="K316" s="21">
        <f t="shared" si="232"/>
        <v>100</v>
      </c>
      <c r="L316" s="1">
        <v>9</v>
      </c>
      <c r="M316" s="21">
        <f t="shared" si="233"/>
        <v>90</v>
      </c>
      <c r="N316" s="1">
        <v>10</v>
      </c>
      <c r="O316" s="21">
        <f t="shared" si="234"/>
        <v>100</v>
      </c>
      <c r="P316" s="1">
        <v>10</v>
      </c>
      <c r="Q316" s="21">
        <f t="shared" si="235"/>
        <v>100</v>
      </c>
      <c r="R316" s="1">
        <v>2</v>
      </c>
      <c r="S316" s="21">
        <f t="shared" si="236"/>
        <v>100</v>
      </c>
      <c r="T316" s="1">
        <v>10</v>
      </c>
      <c r="U316" s="1">
        <f t="shared" si="237"/>
        <v>100</v>
      </c>
      <c r="V316" s="1">
        <v>9</v>
      </c>
      <c r="W316" s="1">
        <f t="shared" si="238"/>
        <v>90</v>
      </c>
      <c r="X316" s="1">
        <v>9</v>
      </c>
      <c r="Y316" s="1">
        <f t="shared" si="239"/>
        <v>90</v>
      </c>
      <c r="Z316" s="1">
        <v>9</v>
      </c>
      <c r="AA316" s="1">
        <f t="shared" si="240"/>
        <v>90</v>
      </c>
      <c r="AB316" s="1">
        <v>8</v>
      </c>
      <c r="AC316" s="1">
        <f t="shared" si="241"/>
        <v>80</v>
      </c>
      <c r="AD316" s="1">
        <v>9</v>
      </c>
      <c r="AE316" s="1">
        <f t="shared" si="242"/>
        <v>90</v>
      </c>
      <c r="AF316" s="21">
        <v>6</v>
      </c>
      <c r="AG316" s="21">
        <f t="shared" si="243"/>
        <v>75</v>
      </c>
      <c r="AH316" s="21">
        <v>2</v>
      </c>
      <c r="AI316" s="21">
        <f t="shared" si="244"/>
        <v>100</v>
      </c>
      <c r="AJ316" s="21"/>
      <c r="AK316" s="21"/>
      <c r="AL316" s="21"/>
      <c r="AM316" s="21"/>
      <c r="AN316" s="21"/>
      <c r="AO316" s="21"/>
      <c r="AP316" s="21"/>
      <c r="AQ316" s="21"/>
      <c r="AR316" s="21"/>
      <c r="AS316" s="26"/>
      <c r="AT316" s="21">
        <f t="shared" si="245"/>
        <v>94.0625</v>
      </c>
      <c r="AU316" s="143"/>
      <c r="AV316" s="17"/>
      <c r="AW316" s="49"/>
      <c r="AX316" s="14"/>
    </row>
    <row r="317" spans="1:50" s="16" customFormat="1" ht="16.5" customHeight="1" x14ac:dyDescent="0.2">
      <c r="A317" s="50">
        <v>8</v>
      </c>
      <c r="B317" s="71">
        <v>18101132</v>
      </c>
      <c r="C317" s="69" t="s">
        <v>408</v>
      </c>
      <c r="D317" s="1">
        <v>4</v>
      </c>
      <c r="E317" s="21">
        <f>D317/4*100</f>
        <v>100</v>
      </c>
      <c r="F317" s="1">
        <v>14</v>
      </c>
      <c r="G317" s="21">
        <f t="shared" si="230"/>
        <v>100</v>
      </c>
      <c r="H317" s="1">
        <v>9</v>
      </c>
      <c r="I317" s="21">
        <f t="shared" si="231"/>
        <v>90</v>
      </c>
      <c r="J317" s="1">
        <v>7</v>
      </c>
      <c r="K317" s="21">
        <f t="shared" si="232"/>
        <v>70</v>
      </c>
      <c r="L317" s="1">
        <v>10</v>
      </c>
      <c r="M317" s="21">
        <f t="shared" si="233"/>
        <v>100</v>
      </c>
      <c r="N317" s="1">
        <v>8</v>
      </c>
      <c r="O317" s="21">
        <f t="shared" si="234"/>
        <v>80</v>
      </c>
      <c r="P317" s="1">
        <v>10</v>
      </c>
      <c r="Q317" s="21">
        <f t="shared" si="235"/>
        <v>100</v>
      </c>
      <c r="R317" s="1">
        <v>2</v>
      </c>
      <c r="S317" s="21">
        <f t="shared" si="236"/>
        <v>100</v>
      </c>
      <c r="T317" s="1">
        <v>7</v>
      </c>
      <c r="U317" s="1">
        <f t="shared" si="237"/>
        <v>70</v>
      </c>
      <c r="V317" s="1">
        <v>7</v>
      </c>
      <c r="W317" s="1">
        <f t="shared" si="238"/>
        <v>70</v>
      </c>
      <c r="X317" s="1">
        <v>8</v>
      </c>
      <c r="Y317" s="1">
        <f t="shared" si="239"/>
        <v>80</v>
      </c>
      <c r="Z317" s="1">
        <v>10</v>
      </c>
      <c r="AA317" s="1">
        <f t="shared" si="240"/>
        <v>100</v>
      </c>
      <c r="AB317" s="1">
        <v>10</v>
      </c>
      <c r="AC317" s="1">
        <f t="shared" si="241"/>
        <v>100</v>
      </c>
      <c r="AD317" s="1">
        <v>6</v>
      </c>
      <c r="AE317" s="1">
        <f t="shared" si="242"/>
        <v>60</v>
      </c>
      <c r="AF317" s="21">
        <v>2</v>
      </c>
      <c r="AG317" s="21">
        <f t="shared" si="243"/>
        <v>25</v>
      </c>
      <c r="AH317" s="21">
        <v>2</v>
      </c>
      <c r="AI317" s="21">
        <f t="shared" si="244"/>
        <v>100</v>
      </c>
      <c r="AJ317" s="21"/>
      <c r="AK317" s="21"/>
      <c r="AL317" s="21"/>
      <c r="AM317" s="21"/>
      <c r="AN317" s="21"/>
      <c r="AO317" s="21"/>
      <c r="AP317" s="21"/>
      <c r="AQ317" s="21"/>
      <c r="AR317" s="21"/>
      <c r="AS317" s="26"/>
      <c r="AT317" s="21">
        <f t="shared" si="245"/>
        <v>84.0625</v>
      </c>
      <c r="AU317" s="143"/>
      <c r="AV317" s="17"/>
      <c r="AW317" s="49"/>
      <c r="AX317" s="14"/>
    </row>
    <row r="318" spans="1:50" s="16" customFormat="1" ht="16.5" customHeight="1" x14ac:dyDescent="0.2">
      <c r="A318" s="50">
        <v>9</v>
      </c>
      <c r="B318" s="71">
        <v>18102056</v>
      </c>
      <c r="C318" s="69" t="s">
        <v>410</v>
      </c>
      <c r="D318" s="1">
        <v>4</v>
      </c>
      <c r="E318" s="21">
        <f>D318/4*100</f>
        <v>100</v>
      </c>
      <c r="F318" s="1">
        <v>14</v>
      </c>
      <c r="G318" s="21">
        <f t="shared" si="230"/>
        <v>100</v>
      </c>
      <c r="H318" s="1">
        <v>9</v>
      </c>
      <c r="I318" s="21">
        <f t="shared" si="231"/>
        <v>90</v>
      </c>
      <c r="J318" s="1">
        <v>6</v>
      </c>
      <c r="K318" s="21">
        <f t="shared" si="232"/>
        <v>60</v>
      </c>
      <c r="L318" s="1">
        <v>10</v>
      </c>
      <c r="M318" s="21">
        <f t="shared" si="233"/>
        <v>100</v>
      </c>
      <c r="N318" s="1">
        <v>8</v>
      </c>
      <c r="O318" s="21">
        <f t="shared" si="234"/>
        <v>80</v>
      </c>
      <c r="P318" s="1">
        <v>4</v>
      </c>
      <c r="Q318" s="21">
        <f t="shared" si="235"/>
        <v>40</v>
      </c>
      <c r="R318" s="1">
        <v>2</v>
      </c>
      <c r="S318" s="21">
        <f t="shared" si="236"/>
        <v>100</v>
      </c>
      <c r="T318" s="1">
        <v>10</v>
      </c>
      <c r="U318" s="1">
        <f t="shared" si="237"/>
        <v>100</v>
      </c>
      <c r="V318" s="1">
        <v>8</v>
      </c>
      <c r="W318" s="1">
        <f t="shared" si="238"/>
        <v>80</v>
      </c>
      <c r="X318" s="1">
        <v>8</v>
      </c>
      <c r="Y318" s="1">
        <f t="shared" si="239"/>
        <v>80</v>
      </c>
      <c r="Z318" s="1">
        <v>10</v>
      </c>
      <c r="AA318" s="1">
        <f t="shared" si="240"/>
        <v>100</v>
      </c>
      <c r="AB318" s="1">
        <v>7</v>
      </c>
      <c r="AC318" s="1">
        <f t="shared" si="241"/>
        <v>70</v>
      </c>
      <c r="AD318" s="1">
        <v>7</v>
      </c>
      <c r="AE318" s="1">
        <f t="shared" si="242"/>
        <v>70</v>
      </c>
      <c r="AF318" s="21">
        <v>5</v>
      </c>
      <c r="AG318" s="21">
        <f t="shared" si="243"/>
        <v>62.5</v>
      </c>
      <c r="AH318" s="21">
        <v>2</v>
      </c>
      <c r="AI318" s="21">
        <f t="shared" si="244"/>
        <v>100</v>
      </c>
      <c r="AJ318" s="21"/>
      <c r="AK318" s="21"/>
      <c r="AL318" s="21"/>
      <c r="AM318" s="21"/>
      <c r="AN318" s="21"/>
      <c r="AO318" s="21"/>
      <c r="AP318" s="21"/>
      <c r="AQ318" s="21"/>
      <c r="AR318" s="21"/>
      <c r="AS318" s="26"/>
      <c r="AT318" s="21">
        <f t="shared" si="245"/>
        <v>83.28125</v>
      </c>
      <c r="AU318" s="143"/>
      <c r="AV318" s="17"/>
      <c r="AW318" s="49"/>
      <c r="AX318" s="14"/>
    </row>
    <row r="319" spans="1:50" s="16" customFormat="1" ht="16.5" customHeight="1" x14ac:dyDescent="0.2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87"/>
      <c r="X319" s="87"/>
      <c r="Y319" s="87"/>
      <c r="Z319" s="87"/>
      <c r="AA319" s="87"/>
      <c r="AB319" s="87"/>
      <c r="AC319" s="87"/>
      <c r="AD319" s="87"/>
      <c r="AE319" s="87"/>
      <c r="AF319" s="87"/>
      <c r="AG319" s="87"/>
      <c r="AH319" s="87"/>
      <c r="AI319" s="87"/>
      <c r="AJ319" s="87"/>
      <c r="AK319" s="87"/>
      <c r="AL319" s="87"/>
      <c r="AM319" s="87"/>
      <c r="AN319" s="87"/>
      <c r="AO319" s="87"/>
      <c r="AP319" s="87"/>
      <c r="AQ319" s="87"/>
      <c r="AR319" s="87"/>
      <c r="AS319" s="87"/>
      <c r="AT319" s="87"/>
      <c r="AU319" s="87"/>
      <c r="AV319" s="54"/>
      <c r="AW319" s="49"/>
      <c r="AX319" s="14"/>
    </row>
    <row r="320" spans="1:50" s="16" customFormat="1" ht="16.5" customHeight="1" x14ac:dyDescent="0.2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87"/>
      <c r="X320" s="87"/>
      <c r="Y320" s="87"/>
      <c r="Z320" s="87"/>
      <c r="AA320" s="87"/>
      <c r="AB320" s="87"/>
      <c r="AC320" s="87"/>
      <c r="AD320" s="87"/>
      <c r="AE320" s="87"/>
      <c r="AF320" s="87"/>
      <c r="AG320" s="87"/>
      <c r="AH320" s="87"/>
      <c r="AI320" s="87"/>
      <c r="AJ320" s="87"/>
      <c r="AK320" s="87"/>
      <c r="AL320" s="87"/>
      <c r="AM320" s="87"/>
      <c r="AN320" s="87"/>
      <c r="AO320" s="87"/>
      <c r="AP320" s="87"/>
      <c r="AQ320" s="87"/>
      <c r="AR320" s="87"/>
      <c r="AS320" s="87"/>
      <c r="AT320" s="87"/>
      <c r="AU320" s="87"/>
      <c r="AV320" s="54"/>
      <c r="AW320" s="49"/>
      <c r="AX320" s="14"/>
    </row>
    <row r="321" spans="1:50" s="16" customFormat="1" ht="16.5" customHeight="1" x14ac:dyDescent="0.2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87"/>
      <c r="X321" s="87"/>
      <c r="Y321" s="87"/>
      <c r="Z321" s="87"/>
      <c r="AA321" s="87"/>
      <c r="AB321" s="87"/>
      <c r="AC321" s="87"/>
      <c r="AD321" s="87"/>
      <c r="AE321" s="87"/>
      <c r="AF321" s="87"/>
      <c r="AG321" s="87"/>
      <c r="AH321" s="87"/>
      <c r="AI321" s="87"/>
      <c r="AJ321" s="87"/>
      <c r="AK321" s="87"/>
      <c r="AL321" s="87"/>
      <c r="AM321" s="87"/>
      <c r="AN321" s="87"/>
      <c r="AO321" s="87"/>
      <c r="AP321" s="87"/>
      <c r="AQ321" s="87"/>
      <c r="AR321" s="87"/>
      <c r="AS321" s="87"/>
      <c r="AT321" s="87"/>
      <c r="AU321" s="87"/>
      <c r="AV321" s="54"/>
      <c r="AW321" s="49"/>
      <c r="AX321" s="14"/>
    </row>
    <row r="322" spans="1:50" s="16" customFormat="1" ht="16.5" customHeight="1" x14ac:dyDescent="0.2">
      <c r="A322" s="50">
        <v>1</v>
      </c>
      <c r="B322" s="71">
        <v>18104016</v>
      </c>
      <c r="C322" s="69" t="s">
        <v>316</v>
      </c>
      <c r="D322" s="1">
        <v>6</v>
      </c>
      <c r="E322" s="21">
        <f t="shared" ref="E322:E340" si="246">D322/6*100</f>
        <v>100</v>
      </c>
      <c r="F322" s="1">
        <v>10</v>
      </c>
      <c r="G322" s="21">
        <f t="shared" ref="G322:G340" si="247">F322/10*100</f>
        <v>100</v>
      </c>
      <c r="H322" s="1">
        <v>10</v>
      </c>
      <c r="I322" s="21">
        <f t="shared" ref="I322:I340" si="248">H322/10*100</f>
        <v>100</v>
      </c>
      <c r="J322" s="1">
        <v>10</v>
      </c>
      <c r="K322" s="21">
        <f t="shared" ref="K322:K341" si="249">J322/10*100</f>
        <v>100</v>
      </c>
      <c r="L322" s="1">
        <v>10</v>
      </c>
      <c r="M322" s="21">
        <f t="shared" ref="M322:M341" si="250">L322/10*100</f>
        <v>100</v>
      </c>
      <c r="N322" s="1">
        <v>10</v>
      </c>
      <c r="O322" s="21">
        <f t="shared" ref="O322:O341" si="251">N322/10*100</f>
        <v>100</v>
      </c>
      <c r="P322" s="1">
        <v>9</v>
      </c>
      <c r="Q322" s="21">
        <f t="shared" ref="Q322:Q341" si="252">P322/10*100</f>
        <v>90</v>
      </c>
      <c r="R322" s="1">
        <v>2</v>
      </c>
      <c r="S322" s="21">
        <f t="shared" ref="S322:S341" si="253">R322/2*100</f>
        <v>100</v>
      </c>
      <c r="T322" s="1">
        <v>10</v>
      </c>
      <c r="U322" s="1">
        <f t="shared" ref="U322:U341" si="254">T322/10*100</f>
        <v>100</v>
      </c>
      <c r="V322" s="1">
        <v>10</v>
      </c>
      <c r="W322" s="1">
        <f t="shared" ref="W322:W341" si="255">V322/10*100</f>
        <v>100</v>
      </c>
      <c r="X322" s="1">
        <v>10</v>
      </c>
      <c r="Y322" s="1">
        <f t="shared" ref="Y322:Y341" si="256">X322/10*100</f>
        <v>100</v>
      </c>
      <c r="Z322" s="1">
        <v>10</v>
      </c>
      <c r="AA322" s="1">
        <f t="shared" ref="AA322:AA341" si="257">Z322/10*100</f>
        <v>100</v>
      </c>
      <c r="AB322" s="1">
        <v>10</v>
      </c>
      <c r="AC322" s="1">
        <f t="shared" ref="AC322:AC341" si="258">AB322/10*100</f>
        <v>100</v>
      </c>
      <c r="AD322" s="1">
        <v>8</v>
      </c>
      <c r="AE322" s="1">
        <f t="shared" ref="AE322:AE341" si="259">AD322/10*100</f>
        <v>80</v>
      </c>
      <c r="AF322" s="21">
        <v>8</v>
      </c>
      <c r="AG322" s="21">
        <f>AF322/8*100</f>
        <v>100</v>
      </c>
      <c r="AH322" s="21">
        <v>2</v>
      </c>
      <c r="AI322" s="21">
        <f t="shared" ref="AI322:AI341" si="260">AH322/2*100</f>
        <v>100</v>
      </c>
      <c r="AJ322" s="21"/>
      <c r="AK322" s="21"/>
      <c r="AL322" s="21"/>
      <c r="AM322" s="21"/>
      <c r="AN322" s="21"/>
      <c r="AO322" s="21"/>
      <c r="AP322" s="21"/>
      <c r="AQ322" s="21"/>
      <c r="AR322" s="21"/>
      <c r="AS322" s="26"/>
      <c r="AT322" s="21">
        <f t="shared" ref="AT322:AT340" si="261">AVERAGE(Q322,S322,U322,W322,Y322,AA322,AC322,AE322,AG322,AI322,AK322,AM322,AO322,AQ322,AS322,O322,M322,K322,I322,G322,E322)</f>
        <v>98.125</v>
      </c>
      <c r="AU322" s="147" t="s">
        <v>315</v>
      </c>
      <c r="AV322" s="17"/>
      <c r="AW322" s="49"/>
      <c r="AX322" s="14"/>
    </row>
    <row r="323" spans="1:50" s="16" customFormat="1" ht="16.5" customHeight="1" x14ac:dyDescent="0.2">
      <c r="A323" s="50">
        <v>2</v>
      </c>
      <c r="B323" s="71">
        <v>18101077</v>
      </c>
      <c r="C323" s="69" t="s">
        <v>393</v>
      </c>
      <c r="D323" s="1">
        <v>4</v>
      </c>
      <c r="E323" s="21">
        <f>D323/4*100</f>
        <v>100</v>
      </c>
      <c r="F323" s="1">
        <v>14</v>
      </c>
      <c r="G323" s="21">
        <f>F323/14*100</f>
        <v>100</v>
      </c>
      <c r="H323" s="1">
        <v>10</v>
      </c>
      <c r="I323" s="21">
        <f>H323/10*100</f>
        <v>100</v>
      </c>
      <c r="J323" s="1">
        <v>10</v>
      </c>
      <c r="K323" s="21">
        <f t="shared" si="249"/>
        <v>100</v>
      </c>
      <c r="L323" s="1">
        <v>10</v>
      </c>
      <c r="M323" s="21">
        <f t="shared" si="250"/>
        <v>100</v>
      </c>
      <c r="N323" s="1">
        <v>10</v>
      </c>
      <c r="O323" s="21">
        <f t="shared" si="251"/>
        <v>100</v>
      </c>
      <c r="P323" s="1">
        <v>10</v>
      </c>
      <c r="Q323" s="21">
        <f t="shared" si="252"/>
        <v>100</v>
      </c>
      <c r="R323" s="1">
        <v>2</v>
      </c>
      <c r="S323" s="21">
        <f t="shared" si="253"/>
        <v>100</v>
      </c>
      <c r="T323" s="1">
        <v>10</v>
      </c>
      <c r="U323" s="1">
        <f t="shared" si="254"/>
        <v>100</v>
      </c>
      <c r="V323" s="1">
        <v>10</v>
      </c>
      <c r="W323" s="1">
        <f t="shared" si="255"/>
        <v>100</v>
      </c>
      <c r="X323" s="1">
        <v>9</v>
      </c>
      <c r="Y323" s="1">
        <f t="shared" si="256"/>
        <v>90</v>
      </c>
      <c r="Z323" s="1">
        <v>9</v>
      </c>
      <c r="AA323" s="1">
        <f t="shared" si="257"/>
        <v>90</v>
      </c>
      <c r="AB323" s="1">
        <v>6</v>
      </c>
      <c r="AC323" s="1">
        <f t="shared" si="258"/>
        <v>60</v>
      </c>
      <c r="AD323" s="1">
        <v>6</v>
      </c>
      <c r="AE323" s="1">
        <f>AD323/(10-3)*100</f>
        <v>85.714285714285708</v>
      </c>
      <c r="AF323" s="21" t="s">
        <v>482</v>
      </c>
      <c r="AG323" s="21"/>
      <c r="AH323" s="21">
        <v>2</v>
      </c>
      <c r="AI323" s="21">
        <f t="shared" si="260"/>
        <v>100</v>
      </c>
      <c r="AJ323" s="21"/>
      <c r="AK323" s="21"/>
      <c r="AL323" s="21"/>
      <c r="AM323" s="21"/>
      <c r="AN323" s="21"/>
      <c r="AO323" s="21"/>
      <c r="AP323" s="21"/>
      <c r="AQ323" s="21"/>
      <c r="AR323" s="21"/>
      <c r="AS323" s="26"/>
      <c r="AT323" s="21">
        <f>AVERAGE(Q323,S323,U323,W323,Y323,AA323,AC323,AE323,AG323,AI323,AK323,AM323,AO323,AQ323,AS323,O323,M323,K323,I323,G323,E323)</f>
        <v>95.047619047619051</v>
      </c>
      <c r="AU323" s="151"/>
      <c r="AV323" s="17"/>
      <c r="AW323" s="49"/>
      <c r="AX323" s="14"/>
    </row>
    <row r="324" spans="1:50" s="16" customFormat="1" ht="16.5" customHeight="1" x14ac:dyDescent="0.2">
      <c r="A324" s="50">
        <v>3</v>
      </c>
      <c r="B324" s="71">
        <v>18102006</v>
      </c>
      <c r="C324" s="69" t="s">
        <v>317</v>
      </c>
      <c r="D324" s="1">
        <v>6</v>
      </c>
      <c r="E324" s="21">
        <f t="shared" si="246"/>
        <v>100</v>
      </c>
      <c r="F324" s="1">
        <v>10</v>
      </c>
      <c r="G324" s="21">
        <f t="shared" si="247"/>
        <v>100</v>
      </c>
      <c r="H324" s="1">
        <v>10</v>
      </c>
      <c r="I324" s="21">
        <f t="shared" si="248"/>
        <v>100</v>
      </c>
      <c r="J324" s="1">
        <v>10</v>
      </c>
      <c r="K324" s="21">
        <f t="shared" si="249"/>
        <v>100</v>
      </c>
      <c r="L324" s="1">
        <v>10</v>
      </c>
      <c r="M324" s="21">
        <f t="shared" si="250"/>
        <v>100</v>
      </c>
      <c r="N324" s="1">
        <v>10</v>
      </c>
      <c r="O324" s="21">
        <f t="shared" si="251"/>
        <v>100</v>
      </c>
      <c r="P324" s="1">
        <v>10</v>
      </c>
      <c r="Q324" s="21">
        <f t="shared" si="252"/>
        <v>100</v>
      </c>
      <c r="R324" s="1">
        <v>2</v>
      </c>
      <c r="S324" s="21">
        <f t="shared" si="253"/>
        <v>100</v>
      </c>
      <c r="T324" s="1">
        <v>10</v>
      </c>
      <c r="U324" s="1">
        <f t="shared" si="254"/>
        <v>100</v>
      </c>
      <c r="V324" s="1">
        <v>10</v>
      </c>
      <c r="W324" s="1">
        <f t="shared" si="255"/>
        <v>100</v>
      </c>
      <c r="X324" s="1">
        <v>10</v>
      </c>
      <c r="Y324" s="1">
        <f t="shared" si="256"/>
        <v>100</v>
      </c>
      <c r="Z324" s="1">
        <v>8</v>
      </c>
      <c r="AA324" s="1">
        <f t="shared" si="257"/>
        <v>80</v>
      </c>
      <c r="AB324" s="1">
        <v>10</v>
      </c>
      <c r="AC324" s="1">
        <f t="shared" si="258"/>
        <v>100</v>
      </c>
      <c r="AD324" s="1">
        <v>8</v>
      </c>
      <c r="AE324" s="1">
        <f t="shared" si="259"/>
        <v>80</v>
      </c>
      <c r="AF324" s="21">
        <v>6</v>
      </c>
      <c r="AG324" s="21">
        <f t="shared" ref="AG324:AG341" si="262">AF324/8*100</f>
        <v>75</v>
      </c>
      <c r="AH324" s="21">
        <v>2</v>
      </c>
      <c r="AI324" s="21">
        <f t="shared" si="260"/>
        <v>100</v>
      </c>
      <c r="AJ324" s="21"/>
      <c r="AK324" s="21"/>
      <c r="AL324" s="21"/>
      <c r="AM324" s="21"/>
      <c r="AN324" s="21"/>
      <c r="AO324" s="21"/>
      <c r="AP324" s="21"/>
      <c r="AQ324" s="21"/>
      <c r="AR324" s="21"/>
      <c r="AS324" s="26"/>
      <c r="AT324" s="21">
        <f t="shared" si="261"/>
        <v>95.9375</v>
      </c>
      <c r="AU324" s="143"/>
      <c r="AV324" s="17"/>
      <c r="AW324" s="49"/>
      <c r="AX324" s="14"/>
    </row>
    <row r="325" spans="1:50" s="16" customFormat="1" ht="16.5" customHeight="1" x14ac:dyDescent="0.2">
      <c r="A325" s="50">
        <v>4</v>
      </c>
      <c r="B325" s="71">
        <v>18102015</v>
      </c>
      <c r="C325" s="69" t="s">
        <v>396</v>
      </c>
      <c r="D325" s="1">
        <v>4</v>
      </c>
      <c r="E325" s="21">
        <f>D325/4*100</f>
        <v>100</v>
      </c>
      <c r="F325" s="1">
        <v>14</v>
      </c>
      <c r="G325" s="21">
        <f>F325/14*100</f>
        <v>100</v>
      </c>
      <c r="H325" s="1">
        <v>10</v>
      </c>
      <c r="I325" s="21">
        <f>H325/10*100</f>
        <v>100</v>
      </c>
      <c r="J325" s="1">
        <v>10</v>
      </c>
      <c r="K325" s="21">
        <f t="shared" si="249"/>
        <v>100</v>
      </c>
      <c r="L325" s="1">
        <v>10</v>
      </c>
      <c r="M325" s="21">
        <f t="shared" si="250"/>
        <v>100</v>
      </c>
      <c r="N325" s="1">
        <v>10</v>
      </c>
      <c r="O325" s="21">
        <f t="shared" si="251"/>
        <v>100</v>
      </c>
      <c r="P325" s="1">
        <v>10</v>
      </c>
      <c r="Q325" s="21">
        <f t="shared" si="252"/>
        <v>100</v>
      </c>
      <c r="R325" s="1">
        <v>2</v>
      </c>
      <c r="S325" s="21">
        <f t="shared" si="253"/>
        <v>100</v>
      </c>
      <c r="T325" s="1">
        <v>9</v>
      </c>
      <c r="U325" s="1">
        <f t="shared" si="254"/>
        <v>90</v>
      </c>
      <c r="V325" s="1">
        <v>10</v>
      </c>
      <c r="W325" s="1">
        <f t="shared" si="255"/>
        <v>100</v>
      </c>
      <c r="X325" s="1">
        <v>9</v>
      </c>
      <c r="Y325" s="1">
        <f t="shared" si="256"/>
        <v>90</v>
      </c>
      <c r="Z325" s="1">
        <v>7</v>
      </c>
      <c r="AA325" s="1">
        <f t="shared" si="257"/>
        <v>70</v>
      </c>
      <c r="AB325" s="1">
        <v>8</v>
      </c>
      <c r="AC325" s="1">
        <f t="shared" si="258"/>
        <v>80</v>
      </c>
      <c r="AD325" s="1">
        <v>10</v>
      </c>
      <c r="AE325" s="1">
        <f t="shared" si="259"/>
        <v>100</v>
      </c>
      <c r="AF325" s="21">
        <v>5</v>
      </c>
      <c r="AG325" s="21">
        <f t="shared" si="262"/>
        <v>62.5</v>
      </c>
      <c r="AH325" s="21">
        <v>2</v>
      </c>
      <c r="AI325" s="21">
        <f t="shared" si="260"/>
        <v>100</v>
      </c>
      <c r="AJ325" s="21"/>
      <c r="AK325" s="21"/>
      <c r="AL325" s="21"/>
      <c r="AM325" s="21"/>
      <c r="AN325" s="21"/>
      <c r="AO325" s="21"/>
      <c r="AP325" s="21"/>
      <c r="AQ325" s="21"/>
      <c r="AR325" s="21"/>
      <c r="AS325" s="26"/>
      <c r="AT325" s="21">
        <f>AVERAGE(Q325,S325,U325,W325,Y325,AA325,AC325,AE325,AG325,AI325,AK325,AM325,AO325,AQ325,AS325,O325,M325,K325,I325,G325,E325)</f>
        <v>93.28125</v>
      </c>
      <c r="AU325" s="143"/>
      <c r="AV325" s="17"/>
      <c r="AW325" s="49"/>
      <c r="AX325" s="14"/>
    </row>
    <row r="326" spans="1:50" s="16" customFormat="1" ht="16.5" customHeight="1" x14ac:dyDescent="0.2">
      <c r="A326" s="50">
        <v>5</v>
      </c>
      <c r="B326" s="71">
        <v>18101071</v>
      </c>
      <c r="C326" s="69" t="s">
        <v>318</v>
      </c>
      <c r="D326" s="1">
        <v>6</v>
      </c>
      <c r="E326" s="21">
        <f t="shared" si="246"/>
        <v>100</v>
      </c>
      <c r="F326" s="1">
        <v>10</v>
      </c>
      <c r="G326" s="21">
        <f t="shared" si="247"/>
        <v>100</v>
      </c>
      <c r="H326" s="1">
        <v>10</v>
      </c>
      <c r="I326" s="21">
        <f t="shared" si="248"/>
        <v>100</v>
      </c>
      <c r="J326" s="1">
        <v>10</v>
      </c>
      <c r="K326" s="21">
        <f t="shared" si="249"/>
        <v>100</v>
      </c>
      <c r="L326" s="1">
        <v>10</v>
      </c>
      <c r="M326" s="21">
        <f t="shared" si="250"/>
        <v>100</v>
      </c>
      <c r="N326" s="1">
        <v>10</v>
      </c>
      <c r="O326" s="21">
        <f t="shared" si="251"/>
        <v>100</v>
      </c>
      <c r="P326" s="1">
        <v>8</v>
      </c>
      <c r="Q326" s="21">
        <f t="shared" si="252"/>
        <v>80</v>
      </c>
      <c r="R326" s="1">
        <v>2</v>
      </c>
      <c r="S326" s="21">
        <f t="shared" si="253"/>
        <v>100</v>
      </c>
      <c r="T326" s="1">
        <v>10</v>
      </c>
      <c r="U326" s="1">
        <f t="shared" si="254"/>
        <v>100</v>
      </c>
      <c r="V326" s="1">
        <v>10</v>
      </c>
      <c r="W326" s="1">
        <f t="shared" si="255"/>
        <v>100</v>
      </c>
      <c r="X326" s="1">
        <v>8</v>
      </c>
      <c r="Y326" s="1">
        <f t="shared" si="256"/>
        <v>80</v>
      </c>
      <c r="Z326" s="1">
        <v>6</v>
      </c>
      <c r="AA326" s="1">
        <f t="shared" si="257"/>
        <v>60</v>
      </c>
      <c r="AB326" s="1">
        <v>9</v>
      </c>
      <c r="AC326" s="1">
        <f t="shared" si="258"/>
        <v>90</v>
      </c>
      <c r="AD326" s="1">
        <v>8</v>
      </c>
      <c r="AE326" s="1">
        <f t="shared" si="259"/>
        <v>80</v>
      </c>
      <c r="AF326" s="21">
        <v>6</v>
      </c>
      <c r="AG326" s="21">
        <f t="shared" si="262"/>
        <v>75</v>
      </c>
      <c r="AH326" s="21">
        <v>2</v>
      </c>
      <c r="AI326" s="21">
        <f t="shared" si="260"/>
        <v>100</v>
      </c>
      <c r="AJ326" s="21"/>
      <c r="AK326" s="21"/>
      <c r="AL326" s="21"/>
      <c r="AM326" s="21"/>
      <c r="AN326" s="21"/>
      <c r="AO326" s="21"/>
      <c r="AP326" s="21"/>
      <c r="AQ326" s="21"/>
      <c r="AR326" s="21"/>
      <c r="AS326" s="26"/>
      <c r="AT326" s="21">
        <f t="shared" si="261"/>
        <v>91.5625</v>
      </c>
      <c r="AU326" s="143"/>
      <c r="AV326" s="17"/>
      <c r="AW326" s="49"/>
      <c r="AX326" s="14"/>
    </row>
    <row r="327" spans="1:50" s="16" customFormat="1" ht="16.5" customHeight="1" x14ac:dyDescent="0.2">
      <c r="A327" s="50">
        <v>6</v>
      </c>
      <c r="B327" s="71">
        <v>18101108</v>
      </c>
      <c r="C327" s="20" t="s">
        <v>319</v>
      </c>
      <c r="D327" s="1">
        <v>6</v>
      </c>
      <c r="E327" s="21">
        <f t="shared" si="246"/>
        <v>100</v>
      </c>
      <c r="F327" s="1">
        <v>10</v>
      </c>
      <c r="G327" s="21">
        <f t="shared" si="247"/>
        <v>100</v>
      </c>
      <c r="H327" s="1">
        <v>10</v>
      </c>
      <c r="I327" s="21">
        <f t="shared" si="248"/>
        <v>100</v>
      </c>
      <c r="J327" s="1">
        <v>10</v>
      </c>
      <c r="K327" s="21">
        <f t="shared" si="249"/>
        <v>100</v>
      </c>
      <c r="L327" s="1">
        <v>10</v>
      </c>
      <c r="M327" s="21">
        <f t="shared" si="250"/>
        <v>100</v>
      </c>
      <c r="N327" s="1">
        <v>10</v>
      </c>
      <c r="O327" s="21">
        <f t="shared" si="251"/>
        <v>100</v>
      </c>
      <c r="P327" s="1">
        <v>9</v>
      </c>
      <c r="Q327" s="21">
        <f t="shared" si="252"/>
        <v>90</v>
      </c>
      <c r="R327" s="1">
        <v>2</v>
      </c>
      <c r="S327" s="21">
        <f t="shared" si="253"/>
        <v>100</v>
      </c>
      <c r="T327" s="1">
        <v>10</v>
      </c>
      <c r="U327" s="1">
        <f t="shared" si="254"/>
        <v>100</v>
      </c>
      <c r="V327" s="1">
        <v>10</v>
      </c>
      <c r="W327" s="1">
        <f t="shared" si="255"/>
        <v>100</v>
      </c>
      <c r="X327" s="1">
        <v>10</v>
      </c>
      <c r="Y327" s="1">
        <f t="shared" si="256"/>
        <v>100</v>
      </c>
      <c r="Z327" s="1">
        <v>10</v>
      </c>
      <c r="AA327" s="1">
        <f t="shared" si="257"/>
        <v>100</v>
      </c>
      <c r="AB327" s="1">
        <v>10</v>
      </c>
      <c r="AC327" s="1">
        <f t="shared" si="258"/>
        <v>100</v>
      </c>
      <c r="AD327" s="1">
        <v>9</v>
      </c>
      <c r="AE327" s="1">
        <f t="shared" si="259"/>
        <v>90</v>
      </c>
      <c r="AF327" s="21">
        <v>7</v>
      </c>
      <c r="AG327" s="21">
        <f t="shared" si="262"/>
        <v>87.5</v>
      </c>
      <c r="AH327" s="21">
        <v>2</v>
      </c>
      <c r="AI327" s="21">
        <f t="shared" si="260"/>
        <v>100</v>
      </c>
      <c r="AJ327" s="21"/>
      <c r="AK327" s="21"/>
      <c r="AL327" s="21"/>
      <c r="AM327" s="21"/>
      <c r="AN327" s="21"/>
      <c r="AO327" s="21"/>
      <c r="AP327" s="21"/>
      <c r="AQ327" s="21"/>
      <c r="AR327" s="21"/>
      <c r="AS327" s="26"/>
      <c r="AT327" s="21">
        <f t="shared" si="261"/>
        <v>97.96875</v>
      </c>
      <c r="AU327" s="143"/>
      <c r="AV327" s="17"/>
      <c r="AW327" s="49"/>
      <c r="AX327" s="14"/>
    </row>
    <row r="328" spans="1:50" s="16" customFormat="1" ht="16.5" customHeight="1" x14ac:dyDescent="0.2">
      <c r="A328" s="50">
        <v>7</v>
      </c>
      <c r="B328" s="71">
        <v>18101126</v>
      </c>
      <c r="C328" s="69" t="s">
        <v>320</v>
      </c>
      <c r="D328" s="1">
        <v>6</v>
      </c>
      <c r="E328" s="21">
        <f t="shared" si="246"/>
        <v>100</v>
      </c>
      <c r="F328" s="1">
        <v>10</v>
      </c>
      <c r="G328" s="21">
        <f t="shared" si="247"/>
        <v>100</v>
      </c>
      <c r="H328" s="1">
        <v>10</v>
      </c>
      <c r="I328" s="21">
        <f t="shared" si="248"/>
        <v>100</v>
      </c>
      <c r="J328" s="1">
        <v>10</v>
      </c>
      <c r="K328" s="21">
        <f t="shared" si="249"/>
        <v>100</v>
      </c>
      <c r="L328" s="1">
        <v>10</v>
      </c>
      <c r="M328" s="21">
        <f t="shared" si="250"/>
        <v>100</v>
      </c>
      <c r="N328" s="1">
        <v>8</v>
      </c>
      <c r="O328" s="21">
        <f t="shared" si="251"/>
        <v>80</v>
      </c>
      <c r="P328" s="1">
        <v>7</v>
      </c>
      <c r="Q328" s="21">
        <f t="shared" si="252"/>
        <v>70</v>
      </c>
      <c r="R328" s="1">
        <v>2</v>
      </c>
      <c r="S328" s="21">
        <f t="shared" si="253"/>
        <v>100</v>
      </c>
      <c r="T328" s="1">
        <v>10</v>
      </c>
      <c r="U328" s="1">
        <f t="shared" si="254"/>
        <v>100</v>
      </c>
      <c r="V328" s="1">
        <v>9</v>
      </c>
      <c r="W328" s="1">
        <f t="shared" si="255"/>
        <v>90</v>
      </c>
      <c r="X328" s="1">
        <v>10</v>
      </c>
      <c r="Y328" s="1">
        <f t="shared" si="256"/>
        <v>100</v>
      </c>
      <c r="Z328" s="1">
        <v>10</v>
      </c>
      <c r="AA328" s="1">
        <f t="shared" si="257"/>
        <v>100</v>
      </c>
      <c r="AB328" s="1">
        <v>10</v>
      </c>
      <c r="AC328" s="1">
        <f t="shared" si="258"/>
        <v>100</v>
      </c>
      <c r="AD328" s="1">
        <v>7</v>
      </c>
      <c r="AE328" s="1">
        <f t="shared" si="259"/>
        <v>70</v>
      </c>
      <c r="AF328" s="21">
        <v>6</v>
      </c>
      <c r="AG328" s="21">
        <f t="shared" si="262"/>
        <v>75</v>
      </c>
      <c r="AH328" s="21">
        <v>2</v>
      </c>
      <c r="AI328" s="21">
        <f t="shared" si="260"/>
        <v>100</v>
      </c>
      <c r="AJ328" s="21"/>
      <c r="AK328" s="21"/>
      <c r="AL328" s="21"/>
      <c r="AM328" s="21"/>
      <c r="AN328" s="21"/>
      <c r="AO328" s="21"/>
      <c r="AP328" s="21"/>
      <c r="AQ328" s="21"/>
      <c r="AR328" s="21"/>
      <c r="AS328" s="26"/>
      <c r="AT328" s="21">
        <f t="shared" si="261"/>
        <v>92.8125</v>
      </c>
      <c r="AU328" s="143"/>
      <c r="AV328" s="17"/>
      <c r="AW328" s="49"/>
      <c r="AX328" s="14"/>
    </row>
    <row r="329" spans="1:50" s="16" customFormat="1" ht="16.5" customHeight="1" x14ac:dyDescent="0.2">
      <c r="A329" s="50">
        <v>8</v>
      </c>
      <c r="B329" s="71">
        <v>18102028</v>
      </c>
      <c r="C329" s="69" t="s">
        <v>321</v>
      </c>
      <c r="D329" s="1">
        <v>6</v>
      </c>
      <c r="E329" s="21">
        <f t="shared" si="246"/>
        <v>100</v>
      </c>
      <c r="F329" s="1">
        <v>10</v>
      </c>
      <c r="G329" s="21">
        <f t="shared" si="247"/>
        <v>100</v>
      </c>
      <c r="H329" s="1">
        <v>10</v>
      </c>
      <c r="I329" s="21">
        <f t="shared" si="248"/>
        <v>100</v>
      </c>
      <c r="J329" s="1">
        <v>10</v>
      </c>
      <c r="K329" s="21">
        <f t="shared" si="249"/>
        <v>100</v>
      </c>
      <c r="L329" s="1">
        <v>10</v>
      </c>
      <c r="M329" s="21">
        <f t="shared" si="250"/>
        <v>100</v>
      </c>
      <c r="N329" s="1">
        <v>10</v>
      </c>
      <c r="O329" s="21">
        <f t="shared" si="251"/>
        <v>100</v>
      </c>
      <c r="P329" s="1">
        <v>9</v>
      </c>
      <c r="Q329" s="21">
        <f t="shared" si="252"/>
        <v>90</v>
      </c>
      <c r="R329" s="1">
        <v>2</v>
      </c>
      <c r="S329" s="21">
        <f t="shared" si="253"/>
        <v>100</v>
      </c>
      <c r="T329" s="1">
        <v>10</v>
      </c>
      <c r="U329" s="1">
        <f t="shared" si="254"/>
        <v>100</v>
      </c>
      <c r="V329" s="1">
        <v>10</v>
      </c>
      <c r="W329" s="1">
        <f t="shared" si="255"/>
        <v>100</v>
      </c>
      <c r="X329" s="1">
        <v>10</v>
      </c>
      <c r="Y329" s="1">
        <f t="shared" si="256"/>
        <v>100</v>
      </c>
      <c r="Z329" s="1">
        <v>10</v>
      </c>
      <c r="AA329" s="1">
        <f t="shared" si="257"/>
        <v>100</v>
      </c>
      <c r="AB329" s="1">
        <v>8</v>
      </c>
      <c r="AC329" s="1">
        <f t="shared" si="258"/>
        <v>80</v>
      </c>
      <c r="AD329" s="1">
        <v>8</v>
      </c>
      <c r="AE329" s="1">
        <f t="shared" si="259"/>
        <v>80</v>
      </c>
      <c r="AF329" s="21">
        <v>7</v>
      </c>
      <c r="AG329" s="21">
        <f t="shared" si="262"/>
        <v>87.5</v>
      </c>
      <c r="AH329" s="21">
        <v>2</v>
      </c>
      <c r="AI329" s="21">
        <f t="shared" si="260"/>
        <v>100</v>
      </c>
      <c r="AJ329" s="21"/>
      <c r="AK329" s="21"/>
      <c r="AL329" s="21"/>
      <c r="AM329" s="21"/>
      <c r="AN329" s="21"/>
      <c r="AO329" s="21"/>
      <c r="AP329" s="21"/>
      <c r="AQ329" s="21"/>
      <c r="AR329" s="21"/>
      <c r="AS329" s="26"/>
      <c r="AT329" s="21">
        <f t="shared" si="261"/>
        <v>96.09375</v>
      </c>
      <c r="AU329" s="143"/>
      <c r="AV329" s="17"/>
      <c r="AW329" s="49"/>
      <c r="AX329" s="14"/>
    </row>
    <row r="330" spans="1:50" s="16" customFormat="1" ht="16.5" customHeight="1" x14ac:dyDescent="0.2">
      <c r="A330" s="50">
        <v>9</v>
      </c>
      <c r="B330" s="71">
        <v>18104013</v>
      </c>
      <c r="C330" s="69" t="s">
        <v>399</v>
      </c>
      <c r="D330" s="1">
        <v>4</v>
      </c>
      <c r="E330" s="21">
        <f>D330/4*100</f>
        <v>100</v>
      </c>
      <c r="F330" s="1">
        <v>14</v>
      </c>
      <c r="G330" s="21">
        <f>F330/14*100</f>
        <v>100</v>
      </c>
      <c r="H330" s="1">
        <v>10</v>
      </c>
      <c r="I330" s="21">
        <f>H330/10*100</f>
        <v>100</v>
      </c>
      <c r="J330" s="1">
        <v>10</v>
      </c>
      <c r="K330" s="21">
        <f t="shared" si="249"/>
        <v>100</v>
      </c>
      <c r="L330" s="1">
        <v>10</v>
      </c>
      <c r="M330" s="21">
        <f t="shared" si="250"/>
        <v>100</v>
      </c>
      <c r="N330" s="1">
        <v>10</v>
      </c>
      <c r="O330" s="21">
        <f t="shared" si="251"/>
        <v>100</v>
      </c>
      <c r="P330" s="1">
        <v>8</v>
      </c>
      <c r="Q330" s="21">
        <f t="shared" si="252"/>
        <v>80</v>
      </c>
      <c r="R330" s="1">
        <v>2</v>
      </c>
      <c r="S330" s="21">
        <f t="shared" si="253"/>
        <v>100</v>
      </c>
      <c r="T330" s="1">
        <v>6</v>
      </c>
      <c r="U330" s="1">
        <f t="shared" si="254"/>
        <v>60</v>
      </c>
      <c r="V330" s="1">
        <v>8</v>
      </c>
      <c r="W330" s="1">
        <f t="shared" si="255"/>
        <v>80</v>
      </c>
      <c r="X330" s="1">
        <v>10</v>
      </c>
      <c r="Y330" s="1">
        <f t="shared" si="256"/>
        <v>100</v>
      </c>
      <c r="Z330" s="1">
        <v>9</v>
      </c>
      <c r="AA330" s="1">
        <f t="shared" si="257"/>
        <v>90</v>
      </c>
      <c r="AB330" s="1">
        <v>1</v>
      </c>
      <c r="AC330" s="1">
        <f>AB330/(10-9)*100</f>
        <v>100</v>
      </c>
      <c r="AD330" s="1">
        <v>8</v>
      </c>
      <c r="AE330" s="1">
        <f t="shared" si="259"/>
        <v>80</v>
      </c>
      <c r="AF330" s="21">
        <v>4</v>
      </c>
      <c r="AG330" s="21">
        <f t="shared" si="262"/>
        <v>50</v>
      </c>
      <c r="AH330" s="21">
        <v>2</v>
      </c>
      <c r="AI330" s="21">
        <f t="shared" si="260"/>
        <v>100</v>
      </c>
      <c r="AJ330" s="21"/>
      <c r="AK330" s="21"/>
      <c r="AL330" s="21"/>
      <c r="AM330" s="21"/>
      <c r="AN330" s="21"/>
      <c r="AO330" s="21"/>
      <c r="AP330" s="21"/>
      <c r="AQ330" s="21"/>
      <c r="AR330" s="21"/>
      <c r="AS330" s="26"/>
      <c r="AT330" s="21">
        <f>AVERAGE(Q330,S330,U330,W330,Y330,AA330,AC330,AE330,AG330,AI330,AK330,AM330,AO330,AQ330,AS330,O330,M330,K330,I330,G330,E330)</f>
        <v>90</v>
      </c>
      <c r="AU330" s="143"/>
      <c r="AV330" s="17"/>
      <c r="AW330" s="49"/>
      <c r="AX330" s="14"/>
    </row>
    <row r="331" spans="1:50" s="16" customFormat="1" ht="16.5" customHeight="1" x14ac:dyDescent="0.2">
      <c r="A331" s="50">
        <v>10</v>
      </c>
      <c r="B331" s="71">
        <v>18101035</v>
      </c>
      <c r="C331" s="69" t="s">
        <v>400</v>
      </c>
      <c r="D331" s="1">
        <v>4</v>
      </c>
      <c r="E331" s="21">
        <f>D331/4*100</f>
        <v>100</v>
      </c>
      <c r="F331" s="1">
        <v>14</v>
      </c>
      <c r="G331" s="21">
        <f>F331/14*100</f>
        <v>100</v>
      </c>
      <c r="H331" s="1">
        <v>10</v>
      </c>
      <c r="I331" s="21">
        <f>H331/10*100</f>
        <v>100</v>
      </c>
      <c r="J331" s="1">
        <v>10</v>
      </c>
      <c r="K331" s="21">
        <f t="shared" si="249"/>
        <v>100</v>
      </c>
      <c r="L331" s="1">
        <v>10</v>
      </c>
      <c r="M331" s="21">
        <f t="shared" si="250"/>
        <v>100</v>
      </c>
      <c r="N331" s="1">
        <v>10</v>
      </c>
      <c r="O331" s="21">
        <f t="shared" si="251"/>
        <v>100</v>
      </c>
      <c r="P331" s="1">
        <v>9</v>
      </c>
      <c r="Q331" s="21">
        <f t="shared" si="252"/>
        <v>90</v>
      </c>
      <c r="R331" s="1">
        <v>2</v>
      </c>
      <c r="S331" s="21">
        <f t="shared" si="253"/>
        <v>100</v>
      </c>
      <c r="T331" s="1">
        <v>10</v>
      </c>
      <c r="U331" s="1">
        <f t="shared" si="254"/>
        <v>100</v>
      </c>
      <c r="V331" s="1">
        <v>9</v>
      </c>
      <c r="W331" s="1">
        <f t="shared" si="255"/>
        <v>90</v>
      </c>
      <c r="X331" s="1">
        <v>7</v>
      </c>
      <c r="Y331" s="1">
        <f t="shared" si="256"/>
        <v>70</v>
      </c>
      <c r="Z331" s="1">
        <v>7</v>
      </c>
      <c r="AA331" s="1">
        <f t="shared" si="257"/>
        <v>70</v>
      </c>
      <c r="AB331" s="1">
        <v>2</v>
      </c>
      <c r="AC331" s="1">
        <f t="shared" si="258"/>
        <v>20</v>
      </c>
      <c r="AD331" s="1">
        <v>4</v>
      </c>
      <c r="AE331" s="1">
        <f t="shared" si="259"/>
        <v>40</v>
      </c>
      <c r="AF331" s="21">
        <v>1</v>
      </c>
      <c r="AG331" s="21">
        <f t="shared" si="262"/>
        <v>12.5</v>
      </c>
      <c r="AH331" s="21">
        <v>2</v>
      </c>
      <c r="AI331" s="21">
        <f t="shared" si="260"/>
        <v>100</v>
      </c>
      <c r="AJ331" s="21"/>
      <c r="AK331" s="21"/>
      <c r="AL331" s="21"/>
      <c r="AM331" s="21"/>
      <c r="AN331" s="21"/>
      <c r="AO331" s="21"/>
      <c r="AP331" s="21"/>
      <c r="AQ331" s="21"/>
      <c r="AR331" s="21"/>
      <c r="AS331" s="26"/>
      <c r="AT331" s="21">
        <f>AVERAGE(Q331,S331,U331,W331,Y331,AA331,AC331,AE331,AG331,AI331,AK331,AM331,AO331,AQ331,AS331,O331,M331,K331,I331,G331,E331)</f>
        <v>80.78125</v>
      </c>
      <c r="AU331" s="143"/>
      <c r="AV331" s="17"/>
      <c r="AW331" s="49"/>
      <c r="AX331" s="14"/>
    </row>
    <row r="332" spans="1:50" s="16" customFormat="1" ht="16.5" customHeight="1" x14ac:dyDescent="0.2">
      <c r="A332" s="50">
        <v>11</v>
      </c>
      <c r="B332" s="71">
        <v>18101031</v>
      </c>
      <c r="C332" s="69" t="s">
        <v>324</v>
      </c>
      <c r="D332" s="1">
        <v>6</v>
      </c>
      <c r="E332" s="21">
        <f t="shared" si="246"/>
        <v>100</v>
      </c>
      <c r="F332" s="1">
        <v>10</v>
      </c>
      <c r="G332" s="21">
        <f t="shared" si="247"/>
        <v>100</v>
      </c>
      <c r="H332" s="1">
        <v>10</v>
      </c>
      <c r="I332" s="21">
        <f t="shared" si="248"/>
        <v>100</v>
      </c>
      <c r="J332" s="1">
        <v>10</v>
      </c>
      <c r="K332" s="21">
        <f t="shared" si="249"/>
        <v>100</v>
      </c>
      <c r="L332" s="1">
        <v>10</v>
      </c>
      <c r="M332" s="21">
        <f t="shared" si="250"/>
        <v>100</v>
      </c>
      <c r="N332" s="1">
        <v>10</v>
      </c>
      <c r="O332" s="21">
        <f t="shared" si="251"/>
        <v>100</v>
      </c>
      <c r="P332" s="1">
        <v>10</v>
      </c>
      <c r="Q332" s="21">
        <f t="shared" si="252"/>
        <v>100</v>
      </c>
      <c r="R332" s="1">
        <v>2</v>
      </c>
      <c r="S332" s="21">
        <f t="shared" si="253"/>
        <v>100</v>
      </c>
      <c r="T332" s="1">
        <v>10</v>
      </c>
      <c r="U332" s="1">
        <f t="shared" si="254"/>
        <v>100</v>
      </c>
      <c r="V332" s="1">
        <v>10</v>
      </c>
      <c r="W332" s="1">
        <f t="shared" si="255"/>
        <v>100</v>
      </c>
      <c r="X332" s="1">
        <v>10</v>
      </c>
      <c r="Y332" s="1">
        <f t="shared" si="256"/>
        <v>100</v>
      </c>
      <c r="Z332" s="1">
        <v>10</v>
      </c>
      <c r="AA332" s="1">
        <f t="shared" si="257"/>
        <v>100</v>
      </c>
      <c r="AB332" s="1">
        <v>10</v>
      </c>
      <c r="AC332" s="1">
        <f t="shared" si="258"/>
        <v>100</v>
      </c>
      <c r="AD332" s="1">
        <v>10</v>
      </c>
      <c r="AE332" s="1">
        <f t="shared" si="259"/>
        <v>100</v>
      </c>
      <c r="AF332" s="21">
        <v>8</v>
      </c>
      <c r="AG332" s="21">
        <f t="shared" si="262"/>
        <v>100</v>
      </c>
      <c r="AH332" s="21">
        <v>2</v>
      </c>
      <c r="AI332" s="21">
        <f t="shared" si="260"/>
        <v>100</v>
      </c>
      <c r="AJ332" s="21"/>
      <c r="AK332" s="21"/>
      <c r="AL332" s="21"/>
      <c r="AM332" s="21"/>
      <c r="AN332" s="21"/>
      <c r="AO332" s="21"/>
      <c r="AP332" s="21"/>
      <c r="AQ332" s="21"/>
      <c r="AR332" s="21"/>
      <c r="AS332" s="26"/>
      <c r="AT332" s="21">
        <f t="shared" si="261"/>
        <v>100</v>
      </c>
      <c r="AU332" s="143"/>
      <c r="AV332" s="17"/>
      <c r="AW332" s="49"/>
      <c r="AX332" s="14"/>
    </row>
    <row r="333" spans="1:50" s="16" customFormat="1" ht="16.5" customHeight="1" x14ac:dyDescent="0.2">
      <c r="A333" s="50">
        <v>12</v>
      </c>
      <c r="B333" s="71">
        <v>18103071</v>
      </c>
      <c r="C333" s="69" t="s">
        <v>325</v>
      </c>
      <c r="D333" s="1">
        <v>6</v>
      </c>
      <c r="E333" s="21">
        <f t="shared" si="246"/>
        <v>100</v>
      </c>
      <c r="F333" s="1">
        <v>10</v>
      </c>
      <c r="G333" s="21">
        <f t="shared" si="247"/>
        <v>100</v>
      </c>
      <c r="H333" s="1">
        <v>10</v>
      </c>
      <c r="I333" s="21">
        <f t="shared" si="248"/>
        <v>100</v>
      </c>
      <c r="J333" s="1">
        <v>10</v>
      </c>
      <c r="K333" s="21">
        <f t="shared" si="249"/>
        <v>100</v>
      </c>
      <c r="L333" s="1">
        <v>10</v>
      </c>
      <c r="M333" s="21">
        <f t="shared" si="250"/>
        <v>100</v>
      </c>
      <c r="N333" s="1">
        <v>10</v>
      </c>
      <c r="O333" s="21">
        <f t="shared" si="251"/>
        <v>100</v>
      </c>
      <c r="P333" s="1">
        <v>10</v>
      </c>
      <c r="Q333" s="21">
        <f t="shared" si="252"/>
        <v>100</v>
      </c>
      <c r="R333" s="1">
        <v>2</v>
      </c>
      <c r="S333" s="21">
        <f t="shared" si="253"/>
        <v>100</v>
      </c>
      <c r="T333" s="1">
        <v>10</v>
      </c>
      <c r="U333" s="1">
        <f t="shared" si="254"/>
        <v>100</v>
      </c>
      <c r="V333" s="1">
        <v>10</v>
      </c>
      <c r="W333" s="1">
        <f t="shared" si="255"/>
        <v>100</v>
      </c>
      <c r="X333" s="1">
        <v>10</v>
      </c>
      <c r="Y333" s="1">
        <f t="shared" si="256"/>
        <v>100</v>
      </c>
      <c r="Z333" s="1">
        <v>10</v>
      </c>
      <c r="AA333" s="1">
        <f t="shared" si="257"/>
        <v>100</v>
      </c>
      <c r="AB333" s="1">
        <v>10</v>
      </c>
      <c r="AC333" s="1">
        <f t="shared" si="258"/>
        <v>100</v>
      </c>
      <c r="AD333" s="1">
        <v>10</v>
      </c>
      <c r="AE333" s="1">
        <f t="shared" si="259"/>
        <v>100</v>
      </c>
      <c r="AF333" s="21">
        <v>5</v>
      </c>
      <c r="AG333" s="21">
        <f t="shared" si="262"/>
        <v>62.5</v>
      </c>
      <c r="AH333" s="21">
        <v>2</v>
      </c>
      <c r="AI333" s="21">
        <f t="shared" si="260"/>
        <v>100</v>
      </c>
      <c r="AJ333" s="21"/>
      <c r="AK333" s="21"/>
      <c r="AL333" s="21"/>
      <c r="AM333" s="21"/>
      <c r="AN333" s="21"/>
      <c r="AO333" s="21"/>
      <c r="AP333" s="21"/>
      <c r="AQ333" s="21"/>
      <c r="AR333" s="21"/>
      <c r="AS333" s="26"/>
      <c r="AT333" s="21">
        <f t="shared" si="261"/>
        <v>97.65625</v>
      </c>
      <c r="AU333" s="143"/>
      <c r="AV333" s="17"/>
      <c r="AW333" s="49"/>
      <c r="AX333" s="14"/>
    </row>
    <row r="334" spans="1:50" s="16" customFormat="1" ht="16.5" customHeight="1" x14ac:dyDescent="0.2">
      <c r="A334" s="50">
        <v>13</v>
      </c>
      <c r="B334" s="71">
        <v>18101006</v>
      </c>
      <c r="C334" s="69" t="s">
        <v>326</v>
      </c>
      <c r="D334" s="1">
        <v>6</v>
      </c>
      <c r="E334" s="21">
        <f t="shared" si="246"/>
        <v>100</v>
      </c>
      <c r="F334" s="1">
        <v>10</v>
      </c>
      <c r="G334" s="21">
        <f t="shared" si="247"/>
        <v>100</v>
      </c>
      <c r="H334" s="1">
        <v>10</v>
      </c>
      <c r="I334" s="21">
        <f t="shared" si="248"/>
        <v>100</v>
      </c>
      <c r="J334" s="1">
        <v>10</v>
      </c>
      <c r="K334" s="21">
        <f t="shared" si="249"/>
        <v>100</v>
      </c>
      <c r="L334" s="1">
        <v>10</v>
      </c>
      <c r="M334" s="21">
        <f t="shared" si="250"/>
        <v>100</v>
      </c>
      <c r="N334" s="1">
        <v>10</v>
      </c>
      <c r="O334" s="21">
        <f t="shared" si="251"/>
        <v>100</v>
      </c>
      <c r="P334" s="1">
        <v>10</v>
      </c>
      <c r="Q334" s="21">
        <f t="shared" si="252"/>
        <v>100</v>
      </c>
      <c r="R334" s="1">
        <v>2</v>
      </c>
      <c r="S334" s="21">
        <f t="shared" si="253"/>
        <v>100</v>
      </c>
      <c r="T334" s="1">
        <v>10</v>
      </c>
      <c r="U334" s="1">
        <f t="shared" si="254"/>
        <v>100</v>
      </c>
      <c r="V334" s="1">
        <v>8</v>
      </c>
      <c r="W334" s="1">
        <f t="shared" si="255"/>
        <v>80</v>
      </c>
      <c r="X334" s="1">
        <v>10</v>
      </c>
      <c r="Y334" s="1">
        <f t="shared" si="256"/>
        <v>100</v>
      </c>
      <c r="Z334" s="1">
        <v>8</v>
      </c>
      <c r="AA334" s="1">
        <f t="shared" si="257"/>
        <v>80</v>
      </c>
      <c r="AB334" s="1">
        <v>7</v>
      </c>
      <c r="AC334" s="1">
        <f t="shared" si="258"/>
        <v>70</v>
      </c>
      <c r="AD334" s="1">
        <v>8</v>
      </c>
      <c r="AE334" s="1">
        <f t="shared" si="259"/>
        <v>80</v>
      </c>
      <c r="AF334" s="21">
        <v>5</v>
      </c>
      <c r="AG334" s="21">
        <f t="shared" si="262"/>
        <v>62.5</v>
      </c>
      <c r="AH334" s="21">
        <v>2</v>
      </c>
      <c r="AI334" s="21">
        <f t="shared" si="260"/>
        <v>100</v>
      </c>
      <c r="AJ334" s="21"/>
      <c r="AK334" s="21"/>
      <c r="AL334" s="21"/>
      <c r="AM334" s="21"/>
      <c r="AN334" s="21"/>
      <c r="AO334" s="21"/>
      <c r="AP334" s="21"/>
      <c r="AQ334" s="21"/>
      <c r="AR334" s="21"/>
      <c r="AS334" s="26"/>
      <c r="AT334" s="21">
        <f t="shared" si="261"/>
        <v>92.03125</v>
      </c>
      <c r="AU334" s="143"/>
      <c r="AV334" s="17"/>
      <c r="AW334" s="49"/>
      <c r="AX334" s="14"/>
    </row>
    <row r="335" spans="1:50" s="16" customFormat="1" ht="16.5" customHeight="1" x14ac:dyDescent="0.2">
      <c r="A335" s="50">
        <v>14</v>
      </c>
      <c r="B335" s="71">
        <v>18101034</v>
      </c>
      <c r="C335" s="69" t="s">
        <v>327</v>
      </c>
      <c r="D335" s="1">
        <v>6</v>
      </c>
      <c r="E335" s="21">
        <f t="shared" si="246"/>
        <v>100</v>
      </c>
      <c r="F335" s="1">
        <v>9</v>
      </c>
      <c r="G335" s="21">
        <f t="shared" si="247"/>
        <v>90</v>
      </c>
      <c r="H335" s="1">
        <v>10</v>
      </c>
      <c r="I335" s="21">
        <f t="shared" si="248"/>
        <v>100</v>
      </c>
      <c r="J335" s="1">
        <v>10</v>
      </c>
      <c r="K335" s="21">
        <f t="shared" si="249"/>
        <v>100</v>
      </c>
      <c r="L335" s="1">
        <v>10</v>
      </c>
      <c r="M335" s="21">
        <f t="shared" si="250"/>
        <v>100</v>
      </c>
      <c r="N335" s="1">
        <v>10</v>
      </c>
      <c r="O335" s="21">
        <f t="shared" si="251"/>
        <v>100</v>
      </c>
      <c r="P335" s="1">
        <v>9</v>
      </c>
      <c r="Q335" s="21">
        <f t="shared" si="252"/>
        <v>90</v>
      </c>
      <c r="R335" s="1">
        <v>2</v>
      </c>
      <c r="S335" s="21">
        <f t="shared" si="253"/>
        <v>100</v>
      </c>
      <c r="T335" s="1">
        <v>9</v>
      </c>
      <c r="U335" s="1">
        <f t="shared" si="254"/>
        <v>90</v>
      </c>
      <c r="V335" s="1">
        <v>10</v>
      </c>
      <c r="W335" s="1">
        <f t="shared" si="255"/>
        <v>100</v>
      </c>
      <c r="X335" s="1">
        <v>8</v>
      </c>
      <c r="Y335" s="1">
        <f t="shared" si="256"/>
        <v>80</v>
      </c>
      <c r="Z335" s="1">
        <v>8</v>
      </c>
      <c r="AA335" s="1">
        <f t="shared" si="257"/>
        <v>80</v>
      </c>
      <c r="AB335" s="1">
        <v>4</v>
      </c>
      <c r="AC335" s="1">
        <f t="shared" si="258"/>
        <v>40</v>
      </c>
      <c r="AD335" s="1">
        <v>4</v>
      </c>
      <c r="AE335" s="1">
        <f t="shared" si="259"/>
        <v>40</v>
      </c>
      <c r="AF335" s="21">
        <v>8</v>
      </c>
      <c r="AG335" s="21">
        <f t="shared" si="262"/>
        <v>100</v>
      </c>
      <c r="AH335" s="21">
        <v>2</v>
      </c>
      <c r="AI335" s="21">
        <f t="shared" si="260"/>
        <v>100</v>
      </c>
      <c r="AJ335" s="21"/>
      <c r="AK335" s="21"/>
      <c r="AL335" s="21"/>
      <c r="AM335" s="21"/>
      <c r="AN335" s="21"/>
      <c r="AO335" s="21"/>
      <c r="AP335" s="21"/>
      <c r="AQ335" s="21"/>
      <c r="AR335" s="21"/>
      <c r="AS335" s="26"/>
      <c r="AT335" s="21">
        <f t="shared" si="261"/>
        <v>88.125</v>
      </c>
      <c r="AU335" s="143"/>
      <c r="AV335" s="17"/>
      <c r="AW335" s="49"/>
      <c r="AX335" s="14"/>
    </row>
    <row r="336" spans="1:50" s="16" customFormat="1" ht="16.5" customHeight="1" x14ac:dyDescent="0.2">
      <c r="A336" s="50">
        <v>15</v>
      </c>
      <c r="B336" s="71">
        <v>18101178</v>
      </c>
      <c r="C336" s="69" t="s">
        <v>328</v>
      </c>
      <c r="D336" s="1">
        <v>6</v>
      </c>
      <c r="E336" s="21">
        <f t="shared" si="246"/>
        <v>100</v>
      </c>
      <c r="F336" s="1">
        <v>10</v>
      </c>
      <c r="G336" s="21">
        <f t="shared" si="247"/>
        <v>100</v>
      </c>
      <c r="H336" s="1">
        <v>10</v>
      </c>
      <c r="I336" s="21">
        <f t="shared" si="248"/>
        <v>100</v>
      </c>
      <c r="J336" s="1">
        <v>10</v>
      </c>
      <c r="K336" s="21">
        <f t="shared" si="249"/>
        <v>100</v>
      </c>
      <c r="L336" s="1">
        <v>10</v>
      </c>
      <c r="M336" s="21">
        <f t="shared" si="250"/>
        <v>100</v>
      </c>
      <c r="N336" s="1">
        <v>10</v>
      </c>
      <c r="O336" s="21">
        <f t="shared" si="251"/>
        <v>100</v>
      </c>
      <c r="P336" s="1">
        <v>10</v>
      </c>
      <c r="Q336" s="21">
        <f t="shared" si="252"/>
        <v>100</v>
      </c>
      <c r="R336" s="1">
        <v>2</v>
      </c>
      <c r="S336" s="21">
        <f t="shared" si="253"/>
        <v>100</v>
      </c>
      <c r="T336" s="1">
        <v>10</v>
      </c>
      <c r="U336" s="1">
        <f t="shared" si="254"/>
        <v>100</v>
      </c>
      <c r="V336" s="1">
        <v>10</v>
      </c>
      <c r="W336" s="1">
        <f t="shared" si="255"/>
        <v>100</v>
      </c>
      <c r="X336" s="1">
        <v>10</v>
      </c>
      <c r="Y336" s="1">
        <f t="shared" si="256"/>
        <v>100</v>
      </c>
      <c r="Z336" s="1">
        <v>10</v>
      </c>
      <c r="AA336" s="1">
        <f t="shared" si="257"/>
        <v>100</v>
      </c>
      <c r="AB336" s="1">
        <v>10</v>
      </c>
      <c r="AC336" s="1">
        <f t="shared" si="258"/>
        <v>100</v>
      </c>
      <c r="AD336" s="1">
        <v>10</v>
      </c>
      <c r="AE336" s="1">
        <f t="shared" si="259"/>
        <v>100</v>
      </c>
      <c r="AF336" s="21">
        <v>8</v>
      </c>
      <c r="AG336" s="21">
        <f t="shared" si="262"/>
        <v>100</v>
      </c>
      <c r="AH336" s="21">
        <v>2</v>
      </c>
      <c r="AI336" s="21">
        <f t="shared" si="260"/>
        <v>100</v>
      </c>
      <c r="AJ336" s="21"/>
      <c r="AK336" s="21"/>
      <c r="AL336" s="21"/>
      <c r="AM336" s="21"/>
      <c r="AN336" s="21"/>
      <c r="AO336" s="21"/>
      <c r="AP336" s="21"/>
      <c r="AQ336" s="21"/>
      <c r="AR336" s="21"/>
      <c r="AS336" s="26"/>
      <c r="AT336" s="21">
        <f t="shared" si="261"/>
        <v>100</v>
      </c>
      <c r="AU336" s="143"/>
      <c r="AV336" s="17"/>
      <c r="AW336" s="49"/>
      <c r="AX336" s="14"/>
    </row>
    <row r="337" spans="1:50" s="16" customFormat="1" ht="16.5" customHeight="1" x14ac:dyDescent="0.2">
      <c r="A337" s="50">
        <v>16</v>
      </c>
      <c r="B337" s="71">
        <v>18103011</v>
      </c>
      <c r="C337" s="69" t="s">
        <v>329</v>
      </c>
      <c r="D337" s="1">
        <v>6</v>
      </c>
      <c r="E337" s="21">
        <f t="shared" si="246"/>
        <v>100</v>
      </c>
      <c r="F337" s="1">
        <v>10</v>
      </c>
      <c r="G337" s="21">
        <f t="shared" si="247"/>
        <v>100</v>
      </c>
      <c r="H337" s="1">
        <v>10</v>
      </c>
      <c r="I337" s="21">
        <f t="shared" si="248"/>
        <v>100</v>
      </c>
      <c r="J337" s="1">
        <v>10</v>
      </c>
      <c r="K337" s="21">
        <f t="shared" si="249"/>
        <v>100</v>
      </c>
      <c r="L337" s="1">
        <v>10</v>
      </c>
      <c r="M337" s="21">
        <f t="shared" si="250"/>
        <v>100</v>
      </c>
      <c r="N337" s="1">
        <v>10</v>
      </c>
      <c r="O337" s="21">
        <f t="shared" si="251"/>
        <v>100</v>
      </c>
      <c r="P337" s="1">
        <v>10</v>
      </c>
      <c r="Q337" s="21">
        <f t="shared" si="252"/>
        <v>100</v>
      </c>
      <c r="R337" s="1">
        <v>2</v>
      </c>
      <c r="S337" s="21">
        <f t="shared" si="253"/>
        <v>100</v>
      </c>
      <c r="T337" s="1">
        <v>10</v>
      </c>
      <c r="U337" s="1">
        <f t="shared" si="254"/>
        <v>100</v>
      </c>
      <c r="V337" s="1">
        <v>10</v>
      </c>
      <c r="W337" s="1">
        <f t="shared" si="255"/>
        <v>100</v>
      </c>
      <c r="X337" s="1">
        <v>10</v>
      </c>
      <c r="Y337" s="1">
        <f t="shared" si="256"/>
        <v>100</v>
      </c>
      <c r="Z337" s="1">
        <v>9</v>
      </c>
      <c r="AA337" s="1">
        <f t="shared" si="257"/>
        <v>90</v>
      </c>
      <c r="AB337" s="1">
        <v>10</v>
      </c>
      <c r="AC337" s="1">
        <f t="shared" si="258"/>
        <v>100</v>
      </c>
      <c r="AD337" s="1">
        <v>10</v>
      </c>
      <c r="AE337" s="1">
        <f t="shared" si="259"/>
        <v>100</v>
      </c>
      <c r="AF337" s="21">
        <v>8</v>
      </c>
      <c r="AG337" s="21">
        <f t="shared" si="262"/>
        <v>100</v>
      </c>
      <c r="AH337" s="21">
        <v>2</v>
      </c>
      <c r="AI337" s="21">
        <f t="shared" si="260"/>
        <v>100</v>
      </c>
      <c r="AJ337" s="21"/>
      <c r="AK337" s="21"/>
      <c r="AL337" s="21"/>
      <c r="AM337" s="21"/>
      <c r="AN337" s="21"/>
      <c r="AO337" s="21"/>
      <c r="AP337" s="21"/>
      <c r="AQ337" s="21"/>
      <c r="AR337" s="21"/>
      <c r="AS337" s="26"/>
      <c r="AT337" s="21">
        <f t="shared" si="261"/>
        <v>99.375</v>
      </c>
      <c r="AU337" s="143"/>
      <c r="AV337" s="17"/>
      <c r="AW337" s="49"/>
      <c r="AX337" s="14"/>
    </row>
    <row r="338" spans="1:50" s="16" customFormat="1" ht="16.5" customHeight="1" x14ac:dyDescent="0.2">
      <c r="A338" s="50">
        <v>17</v>
      </c>
      <c r="B338" s="71">
        <v>18101129</v>
      </c>
      <c r="C338" s="69" t="s">
        <v>331</v>
      </c>
      <c r="D338" s="1">
        <v>6</v>
      </c>
      <c r="E338" s="21">
        <f t="shared" si="246"/>
        <v>100</v>
      </c>
      <c r="F338" s="1">
        <v>10</v>
      </c>
      <c r="G338" s="21">
        <f t="shared" si="247"/>
        <v>100</v>
      </c>
      <c r="H338" s="1">
        <v>10</v>
      </c>
      <c r="I338" s="21">
        <f t="shared" si="248"/>
        <v>100</v>
      </c>
      <c r="J338" s="1">
        <v>10</v>
      </c>
      <c r="K338" s="21">
        <f t="shared" si="249"/>
        <v>100</v>
      </c>
      <c r="L338" s="1">
        <v>10</v>
      </c>
      <c r="M338" s="21">
        <f t="shared" si="250"/>
        <v>100</v>
      </c>
      <c r="N338" s="1">
        <v>10</v>
      </c>
      <c r="O338" s="21">
        <f t="shared" si="251"/>
        <v>100</v>
      </c>
      <c r="P338" s="1">
        <v>9</v>
      </c>
      <c r="Q338" s="21">
        <f t="shared" si="252"/>
        <v>90</v>
      </c>
      <c r="R338" s="1">
        <v>2</v>
      </c>
      <c r="S338" s="21">
        <f t="shared" si="253"/>
        <v>100</v>
      </c>
      <c r="T338" s="1">
        <v>9</v>
      </c>
      <c r="U338" s="1">
        <f t="shared" si="254"/>
        <v>90</v>
      </c>
      <c r="V338" s="1">
        <v>10</v>
      </c>
      <c r="W338" s="1">
        <f t="shared" si="255"/>
        <v>100</v>
      </c>
      <c r="X338" s="1">
        <v>10</v>
      </c>
      <c r="Y338" s="1">
        <f t="shared" si="256"/>
        <v>100</v>
      </c>
      <c r="Z338" s="1">
        <v>9</v>
      </c>
      <c r="AA338" s="1">
        <f t="shared" si="257"/>
        <v>90</v>
      </c>
      <c r="AB338" s="1">
        <v>7</v>
      </c>
      <c r="AC338" s="1">
        <f t="shared" si="258"/>
        <v>70</v>
      </c>
      <c r="AD338" s="1">
        <v>10</v>
      </c>
      <c r="AE338" s="1">
        <f t="shared" si="259"/>
        <v>100</v>
      </c>
      <c r="AF338" s="21">
        <v>3</v>
      </c>
      <c r="AG338" s="21">
        <f t="shared" si="262"/>
        <v>37.5</v>
      </c>
      <c r="AH338" s="21">
        <v>2</v>
      </c>
      <c r="AI338" s="21">
        <f t="shared" si="260"/>
        <v>100</v>
      </c>
      <c r="AJ338" s="21"/>
      <c r="AK338" s="21"/>
      <c r="AL338" s="21"/>
      <c r="AM338" s="21"/>
      <c r="AN338" s="21"/>
      <c r="AO338" s="21"/>
      <c r="AP338" s="21"/>
      <c r="AQ338" s="21"/>
      <c r="AR338" s="21"/>
      <c r="AS338" s="26"/>
      <c r="AT338" s="21">
        <f t="shared" si="261"/>
        <v>92.34375</v>
      </c>
      <c r="AU338" s="143"/>
      <c r="AV338" s="17"/>
      <c r="AW338" s="49"/>
      <c r="AX338" s="14"/>
    </row>
    <row r="339" spans="1:50" s="16" customFormat="1" ht="16.5" customHeight="1" x14ac:dyDescent="0.2">
      <c r="A339" s="50">
        <v>18</v>
      </c>
      <c r="B339" s="71">
        <v>18104011</v>
      </c>
      <c r="C339" s="19" t="s">
        <v>332</v>
      </c>
      <c r="D339" s="1">
        <v>6</v>
      </c>
      <c r="E339" s="21">
        <f t="shared" si="246"/>
        <v>100</v>
      </c>
      <c r="F339" s="1">
        <v>10</v>
      </c>
      <c r="G339" s="21">
        <f t="shared" si="247"/>
        <v>100</v>
      </c>
      <c r="H339" s="1">
        <v>10</v>
      </c>
      <c r="I339" s="21">
        <f t="shared" si="248"/>
        <v>100</v>
      </c>
      <c r="J339" s="1">
        <v>10</v>
      </c>
      <c r="K339" s="21">
        <f t="shared" si="249"/>
        <v>100</v>
      </c>
      <c r="L339" s="1">
        <v>10</v>
      </c>
      <c r="M339" s="21">
        <f t="shared" si="250"/>
        <v>100</v>
      </c>
      <c r="N339" s="1">
        <v>10</v>
      </c>
      <c r="O339" s="21">
        <f t="shared" si="251"/>
        <v>100</v>
      </c>
      <c r="P339" s="1">
        <v>10</v>
      </c>
      <c r="Q339" s="21">
        <f t="shared" si="252"/>
        <v>100</v>
      </c>
      <c r="R339" s="1">
        <v>2</v>
      </c>
      <c r="S339" s="21">
        <f t="shared" si="253"/>
        <v>100</v>
      </c>
      <c r="T339" s="1">
        <v>10</v>
      </c>
      <c r="U339" s="1">
        <f t="shared" si="254"/>
        <v>100</v>
      </c>
      <c r="V339" s="1">
        <v>10</v>
      </c>
      <c r="W339" s="1">
        <f t="shared" si="255"/>
        <v>100</v>
      </c>
      <c r="X339" s="1">
        <v>10</v>
      </c>
      <c r="Y339" s="1">
        <f t="shared" si="256"/>
        <v>100</v>
      </c>
      <c r="Z339" s="1">
        <v>9</v>
      </c>
      <c r="AA339" s="1">
        <f t="shared" si="257"/>
        <v>90</v>
      </c>
      <c r="AB339" s="1">
        <v>9</v>
      </c>
      <c r="AC339" s="1">
        <f t="shared" si="258"/>
        <v>90</v>
      </c>
      <c r="AD339" s="1">
        <v>9</v>
      </c>
      <c r="AE339" s="1">
        <f t="shared" si="259"/>
        <v>90</v>
      </c>
      <c r="AF339" s="21">
        <v>6</v>
      </c>
      <c r="AG339" s="21">
        <f t="shared" si="262"/>
        <v>75</v>
      </c>
      <c r="AH339" s="21">
        <v>2</v>
      </c>
      <c r="AI339" s="21">
        <f t="shared" si="260"/>
        <v>100</v>
      </c>
      <c r="AJ339" s="21"/>
      <c r="AK339" s="21"/>
      <c r="AL339" s="21"/>
      <c r="AM339" s="21"/>
      <c r="AN339" s="21"/>
      <c r="AO339" s="21"/>
      <c r="AP339" s="21"/>
      <c r="AQ339" s="21"/>
      <c r="AR339" s="21"/>
      <c r="AS339" s="26"/>
      <c r="AT339" s="21">
        <f t="shared" si="261"/>
        <v>96.5625</v>
      </c>
      <c r="AU339" s="143"/>
      <c r="AV339" s="17"/>
      <c r="AW339" s="49"/>
      <c r="AX339" s="14"/>
    </row>
    <row r="340" spans="1:50" s="16" customFormat="1" ht="16.5" customHeight="1" x14ac:dyDescent="0.2">
      <c r="A340" s="50">
        <v>19</v>
      </c>
      <c r="B340" s="71">
        <v>18101093</v>
      </c>
      <c r="C340" s="69" t="s">
        <v>333</v>
      </c>
      <c r="D340" s="1">
        <v>6</v>
      </c>
      <c r="E340" s="21">
        <f t="shared" si="246"/>
        <v>100</v>
      </c>
      <c r="F340" s="1">
        <v>10</v>
      </c>
      <c r="G340" s="21">
        <f t="shared" si="247"/>
        <v>100</v>
      </c>
      <c r="H340" s="1">
        <v>10</v>
      </c>
      <c r="I340" s="21">
        <f t="shared" si="248"/>
        <v>100</v>
      </c>
      <c r="J340" s="1">
        <v>10</v>
      </c>
      <c r="K340" s="21">
        <f t="shared" si="249"/>
        <v>100</v>
      </c>
      <c r="L340" s="1">
        <v>10</v>
      </c>
      <c r="M340" s="21">
        <f t="shared" si="250"/>
        <v>100</v>
      </c>
      <c r="N340" s="1">
        <v>10</v>
      </c>
      <c r="O340" s="21">
        <f t="shared" si="251"/>
        <v>100</v>
      </c>
      <c r="P340" s="1">
        <v>10</v>
      </c>
      <c r="Q340" s="21">
        <f t="shared" si="252"/>
        <v>100</v>
      </c>
      <c r="R340" s="1">
        <v>2</v>
      </c>
      <c r="S340" s="21">
        <f t="shared" si="253"/>
        <v>100</v>
      </c>
      <c r="T340" s="1">
        <v>10</v>
      </c>
      <c r="U340" s="1">
        <f t="shared" si="254"/>
        <v>100</v>
      </c>
      <c r="V340" s="1">
        <v>10</v>
      </c>
      <c r="W340" s="1">
        <f t="shared" si="255"/>
        <v>100</v>
      </c>
      <c r="X340" s="1">
        <v>9</v>
      </c>
      <c r="Y340" s="1">
        <f t="shared" si="256"/>
        <v>90</v>
      </c>
      <c r="Z340" s="1">
        <v>6</v>
      </c>
      <c r="AA340" s="1">
        <f t="shared" si="257"/>
        <v>60</v>
      </c>
      <c r="AB340" s="1">
        <v>9</v>
      </c>
      <c r="AC340" s="1">
        <f t="shared" si="258"/>
        <v>90</v>
      </c>
      <c r="AD340" s="1">
        <v>9</v>
      </c>
      <c r="AE340" s="1">
        <f t="shared" si="259"/>
        <v>90</v>
      </c>
      <c r="AF340" s="21">
        <v>8</v>
      </c>
      <c r="AG340" s="21">
        <f t="shared" si="262"/>
        <v>100</v>
      </c>
      <c r="AH340" s="21">
        <v>2</v>
      </c>
      <c r="AI340" s="21">
        <f t="shared" si="260"/>
        <v>100</v>
      </c>
      <c r="AJ340" s="21"/>
      <c r="AK340" s="21"/>
      <c r="AL340" s="21"/>
      <c r="AM340" s="21"/>
      <c r="AN340" s="21"/>
      <c r="AO340" s="21"/>
      <c r="AP340" s="21"/>
      <c r="AQ340" s="21"/>
      <c r="AR340" s="21"/>
      <c r="AS340" s="26"/>
      <c r="AT340" s="21">
        <f t="shared" si="261"/>
        <v>95.625</v>
      </c>
      <c r="AU340" s="143"/>
      <c r="AV340" s="17"/>
      <c r="AW340" s="49"/>
      <c r="AX340" s="14"/>
    </row>
    <row r="341" spans="1:50" s="16" customFormat="1" ht="16.5" customHeight="1" x14ac:dyDescent="0.2">
      <c r="A341" s="50">
        <v>20</v>
      </c>
      <c r="B341" s="71">
        <v>18101114</v>
      </c>
      <c r="C341" s="19" t="s">
        <v>409</v>
      </c>
      <c r="D341" s="1">
        <v>4</v>
      </c>
      <c r="E341" s="21">
        <f>D341/4*100</f>
        <v>100</v>
      </c>
      <c r="F341" s="1">
        <v>13</v>
      </c>
      <c r="G341" s="21">
        <f>F341/14*100</f>
        <v>92.857142857142861</v>
      </c>
      <c r="H341" s="1">
        <v>10</v>
      </c>
      <c r="I341" s="21">
        <f>H341/10*100</f>
        <v>100</v>
      </c>
      <c r="J341" s="1">
        <v>10</v>
      </c>
      <c r="K341" s="21">
        <f t="shared" si="249"/>
        <v>100</v>
      </c>
      <c r="L341" s="1">
        <v>10</v>
      </c>
      <c r="M341" s="21">
        <f t="shared" si="250"/>
        <v>100</v>
      </c>
      <c r="N341" s="1">
        <v>10</v>
      </c>
      <c r="O341" s="21">
        <f t="shared" si="251"/>
        <v>100</v>
      </c>
      <c r="P341" s="1">
        <v>10</v>
      </c>
      <c r="Q341" s="21">
        <f t="shared" si="252"/>
        <v>100</v>
      </c>
      <c r="R341" s="1">
        <v>2</v>
      </c>
      <c r="S341" s="21">
        <f t="shared" si="253"/>
        <v>100</v>
      </c>
      <c r="T341" s="1">
        <v>10</v>
      </c>
      <c r="U341" s="1">
        <f t="shared" si="254"/>
        <v>100</v>
      </c>
      <c r="V341" s="1">
        <v>9</v>
      </c>
      <c r="W341" s="1">
        <f t="shared" si="255"/>
        <v>90</v>
      </c>
      <c r="X341" s="1">
        <v>10</v>
      </c>
      <c r="Y341" s="1">
        <f t="shared" si="256"/>
        <v>100</v>
      </c>
      <c r="Z341" s="1">
        <v>8</v>
      </c>
      <c r="AA341" s="1">
        <f t="shared" si="257"/>
        <v>80</v>
      </c>
      <c r="AB341" s="1">
        <v>9</v>
      </c>
      <c r="AC341" s="1">
        <f t="shared" si="258"/>
        <v>90</v>
      </c>
      <c r="AD341" s="1">
        <v>6</v>
      </c>
      <c r="AE341" s="1">
        <f t="shared" si="259"/>
        <v>60</v>
      </c>
      <c r="AF341" s="21">
        <v>8</v>
      </c>
      <c r="AG341" s="21">
        <f t="shared" si="262"/>
        <v>100</v>
      </c>
      <c r="AH341" s="21">
        <v>2</v>
      </c>
      <c r="AI341" s="21">
        <f t="shared" si="260"/>
        <v>100</v>
      </c>
      <c r="AJ341" s="21"/>
      <c r="AK341" s="21"/>
      <c r="AL341" s="21"/>
      <c r="AM341" s="21"/>
      <c r="AN341" s="21"/>
      <c r="AO341" s="21"/>
      <c r="AP341" s="21"/>
      <c r="AQ341" s="21"/>
      <c r="AR341" s="21"/>
      <c r="AS341" s="26"/>
      <c r="AT341" s="21">
        <f>AVERAGE(Q341,S341,U341,W341,Y341,AA341,AC341,AE341,AG341,AI341,AK341,AM341,AO341,AQ341,AS341,O341,M341,K341,I341,G341,E341)</f>
        <v>94.553571428571431</v>
      </c>
      <c r="AU341" s="143"/>
      <c r="AV341" s="17"/>
      <c r="AW341" s="49"/>
      <c r="AX341" s="14"/>
    </row>
    <row r="342" spans="1:50" s="16" customFormat="1" ht="16.5" customHeight="1" x14ac:dyDescent="0.2">
      <c r="A342" s="54"/>
      <c r="B342" s="74"/>
      <c r="C342" s="14"/>
      <c r="D342" s="14"/>
      <c r="E342" s="14"/>
      <c r="F342" s="14"/>
      <c r="G342" s="14"/>
      <c r="H342" s="14"/>
      <c r="I342" s="14"/>
      <c r="J342" s="15"/>
      <c r="K342" s="25"/>
      <c r="L342" s="15"/>
      <c r="M342" s="25"/>
      <c r="N342" s="15"/>
      <c r="O342" s="25"/>
      <c r="P342" s="15"/>
      <c r="Q342" s="25"/>
      <c r="T342" s="15"/>
      <c r="U342" s="15"/>
      <c r="V342" s="1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143"/>
      <c r="AV342" s="17"/>
      <c r="AW342" s="49"/>
      <c r="AX342" s="14"/>
    </row>
    <row r="343" spans="1:50" s="16" customFormat="1" ht="16.5" customHeight="1" x14ac:dyDescent="0.2">
      <c r="A343" s="54"/>
      <c r="B343" s="74"/>
      <c r="C343" s="14"/>
      <c r="D343" s="14"/>
      <c r="E343" s="14"/>
      <c r="F343" s="14"/>
      <c r="G343" s="14"/>
      <c r="H343" s="14"/>
      <c r="I343" s="14"/>
      <c r="J343" s="15"/>
      <c r="K343" s="25"/>
      <c r="L343" s="15"/>
      <c r="M343" s="25"/>
      <c r="N343" s="15"/>
      <c r="O343" s="25"/>
      <c r="P343" s="15"/>
      <c r="Q343" s="25"/>
      <c r="T343" s="15"/>
      <c r="U343" s="15"/>
      <c r="V343" s="1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143"/>
      <c r="AV343" s="17"/>
      <c r="AW343" s="49"/>
      <c r="AX343" s="14"/>
    </row>
    <row r="344" spans="1:50" s="16" customFormat="1" ht="16.5" customHeight="1" x14ac:dyDescent="0.2">
      <c r="A344" s="54"/>
      <c r="B344" s="54"/>
      <c r="C344" s="54"/>
      <c r="D344" s="54"/>
      <c r="E344" s="87"/>
      <c r="F344" s="54"/>
      <c r="G344" s="87"/>
      <c r="H344" s="54"/>
      <c r="I344" s="87"/>
      <c r="J344" s="54"/>
      <c r="K344" s="87"/>
      <c r="L344" s="54"/>
      <c r="M344" s="87"/>
      <c r="N344" s="54"/>
      <c r="O344" s="87"/>
      <c r="P344" s="54"/>
      <c r="Q344" s="87"/>
      <c r="R344" s="54"/>
      <c r="S344" s="54"/>
      <c r="T344" s="54"/>
      <c r="U344" s="54"/>
      <c r="V344" s="54"/>
      <c r="W344" s="87"/>
      <c r="X344" s="87"/>
      <c r="Y344" s="87"/>
      <c r="Z344" s="87"/>
      <c r="AA344" s="87"/>
      <c r="AB344" s="87"/>
      <c r="AC344" s="87"/>
      <c r="AD344" s="87"/>
      <c r="AE344" s="87"/>
      <c r="AF344" s="87"/>
      <c r="AG344" s="87"/>
      <c r="AH344" s="87"/>
      <c r="AI344" s="87"/>
      <c r="AJ344" s="87"/>
      <c r="AK344" s="87"/>
      <c r="AL344" s="87"/>
      <c r="AM344" s="87"/>
      <c r="AN344" s="87"/>
      <c r="AO344" s="87"/>
      <c r="AP344" s="87"/>
      <c r="AQ344" s="85"/>
      <c r="AR344" s="85"/>
      <c r="AS344" s="85"/>
      <c r="AT344" s="85"/>
      <c r="AU344" s="87"/>
      <c r="AV344" s="17"/>
      <c r="AW344" s="49"/>
      <c r="AX344" s="14"/>
    </row>
    <row r="345" spans="1:50" s="16" customFormat="1" ht="16.5" customHeight="1" x14ac:dyDescent="0.2">
      <c r="A345" s="50">
        <v>1</v>
      </c>
      <c r="B345" s="71">
        <v>18103039</v>
      </c>
      <c r="C345" s="69" t="s">
        <v>335</v>
      </c>
      <c r="D345" s="1">
        <v>4</v>
      </c>
      <c r="E345" s="21">
        <f t="shared" ref="E345:E366" si="263">D345/4*100</f>
        <v>100</v>
      </c>
      <c r="F345" s="1">
        <v>10</v>
      </c>
      <c r="G345" s="21">
        <f t="shared" ref="G345:G366" si="264">F345/10*100</f>
        <v>100</v>
      </c>
      <c r="H345" s="1">
        <v>9</v>
      </c>
      <c r="I345" s="21">
        <f t="shared" ref="I345:I366" si="265">H345/10*100</f>
        <v>90</v>
      </c>
      <c r="J345" s="1">
        <v>10</v>
      </c>
      <c r="K345" s="21">
        <f>J345/10*100</f>
        <v>100</v>
      </c>
      <c r="L345" s="1">
        <v>10</v>
      </c>
      <c r="M345" s="21">
        <f t="shared" ref="M345:M366" si="266">L345/10*100</f>
        <v>100</v>
      </c>
      <c r="N345" s="1">
        <v>10</v>
      </c>
      <c r="O345" s="21">
        <f t="shared" ref="O345:O354" si="267">N345/10*100</f>
        <v>100</v>
      </c>
      <c r="P345" s="1">
        <v>10</v>
      </c>
      <c r="Q345" s="21">
        <f>P345/10*100</f>
        <v>100</v>
      </c>
      <c r="R345" s="1">
        <v>2</v>
      </c>
      <c r="S345" s="21">
        <f t="shared" ref="S345:S354" si="268">R345/2*100</f>
        <v>100</v>
      </c>
      <c r="T345" s="1">
        <v>10</v>
      </c>
      <c r="U345" s="1">
        <f t="shared" ref="U345:U354" si="269">T345/10*100</f>
        <v>100</v>
      </c>
      <c r="V345" s="1">
        <v>10</v>
      </c>
      <c r="W345" s="1">
        <f t="shared" ref="W345:W354" si="270">V345/10*100</f>
        <v>100</v>
      </c>
      <c r="X345" s="1">
        <v>10</v>
      </c>
      <c r="Y345" s="1">
        <f t="shared" ref="Y345:Y354" si="271">X345/10*100</f>
        <v>100</v>
      </c>
      <c r="Z345" s="1">
        <v>8</v>
      </c>
      <c r="AA345" s="1">
        <f t="shared" ref="AA345:AA354" si="272">Z345/10*100</f>
        <v>80</v>
      </c>
      <c r="AB345" s="1">
        <v>10</v>
      </c>
      <c r="AC345" s="1">
        <f t="shared" ref="AC345:AC354" si="273">AB345/10*100</f>
        <v>100</v>
      </c>
      <c r="AD345" s="1">
        <v>10</v>
      </c>
      <c r="AE345" s="1">
        <f t="shared" ref="AE345:AE354" si="274">AD345/10*100</f>
        <v>100</v>
      </c>
      <c r="AF345" s="21">
        <v>8</v>
      </c>
      <c r="AG345" s="21">
        <f t="shared" ref="AG345:AG354" si="275">AF345/8*100</f>
        <v>100</v>
      </c>
      <c r="AH345" s="21">
        <v>2</v>
      </c>
      <c r="AI345" s="21">
        <f t="shared" ref="AI345:AI354" si="276">AH345/2*100</f>
        <v>100</v>
      </c>
      <c r="AJ345" s="21"/>
      <c r="AK345" s="21"/>
      <c r="AL345" s="21"/>
      <c r="AM345" s="21"/>
      <c r="AN345" s="21"/>
      <c r="AO345" s="21"/>
      <c r="AP345" s="21"/>
      <c r="AQ345" s="21"/>
      <c r="AR345" s="21"/>
      <c r="AS345" s="26"/>
      <c r="AT345" s="21">
        <f>AVERAGE(Q345,S345,U345,W345,Y345,AA345,AC345,AE345,AG345,AI345,AK345,AM345,AO345,AQ345,AS345,O345,M345,K345,I345,G345,E345)</f>
        <v>98.125</v>
      </c>
      <c r="AU345" s="147" t="s">
        <v>336</v>
      </c>
      <c r="AV345" s="17"/>
      <c r="AW345" s="49"/>
      <c r="AX345" s="14"/>
    </row>
    <row r="346" spans="1:50" s="16" customFormat="1" ht="16.5" customHeight="1" x14ac:dyDescent="0.2">
      <c r="A346" s="50">
        <v>2</v>
      </c>
      <c r="B346" s="71">
        <v>18101067</v>
      </c>
      <c r="C346" s="19" t="s">
        <v>337</v>
      </c>
      <c r="D346" s="1">
        <v>4</v>
      </c>
      <c r="E346" s="21">
        <f t="shared" si="263"/>
        <v>100</v>
      </c>
      <c r="F346" s="1">
        <v>10</v>
      </c>
      <c r="G346" s="21">
        <f t="shared" si="264"/>
        <v>100</v>
      </c>
      <c r="H346" s="1">
        <v>7</v>
      </c>
      <c r="I346" s="21">
        <f t="shared" si="265"/>
        <v>70</v>
      </c>
      <c r="J346" s="1">
        <v>10</v>
      </c>
      <c r="K346" s="21">
        <f t="shared" ref="K346:K366" si="277">J346/10*100</f>
        <v>100</v>
      </c>
      <c r="L346" s="1">
        <v>8</v>
      </c>
      <c r="M346" s="21">
        <f t="shared" si="266"/>
        <v>80</v>
      </c>
      <c r="N346" s="1">
        <v>8</v>
      </c>
      <c r="O346" s="21">
        <f t="shared" si="267"/>
        <v>80</v>
      </c>
      <c r="P346" s="1">
        <v>6</v>
      </c>
      <c r="Q346" s="21">
        <f t="shared" ref="Q346:Q354" si="278">P346/10*100</f>
        <v>60</v>
      </c>
      <c r="R346" s="1">
        <v>2</v>
      </c>
      <c r="S346" s="21">
        <f t="shared" si="268"/>
        <v>100</v>
      </c>
      <c r="T346" s="1">
        <v>9</v>
      </c>
      <c r="U346" s="1">
        <f t="shared" si="269"/>
        <v>90</v>
      </c>
      <c r="V346" s="1">
        <v>10</v>
      </c>
      <c r="W346" s="1">
        <f t="shared" si="270"/>
        <v>100</v>
      </c>
      <c r="X346" s="1">
        <v>9</v>
      </c>
      <c r="Y346" s="1">
        <f t="shared" si="271"/>
        <v>90</v>
      </c>
      <c r="Z346" s="1">
        <v>7</v>
      </c>
      <c r="AA346" s="1">
        <f t="shared" si="272"/>
        <v>70</v>
      </c>
      <c r="AB346" s="1">
        <v>7</v>
      </c>
      <c r="AC346" s="1">
        <f t="shared" si="273"/>
        <v>70</v>
      </c>
      <c r="AD346" s="1">
        <v>10</v>
      </c>
      <c r="AE346" s="1">
        <f t="shared" si="274"/>
        <v>100</v>
      </c>
      <c r="AF346" s="21">
        <v>8</v>
      </c>
      <c r="AG346" s="21">
        <f t="shared" si="275"/>
        <v>100</v>
      </c>
      <c r="AH346" s="21">
        <v>2</v>
      </c>
      <c r="AI346" s="21">
        <f t="shared" si="276"/>
        <v>100</v>
      </c>
      <c r="AJ346" s="21"/>
      <c r="AK346" s="21"/>
      <c r="AL346" s="21"/>
      <c r="AM346" s="21"/>
      <c r="AN346" s="21"/>
      <c r="AO346" s="21"/>
      <c r="AP346" s="21"/>
      <c r="AQ346" s="21"/>
      <c r="AR346" s="21"/>
      <c r="AS346" s="26"/>
      <c r="AT346" s="21">
        <f t="shared" ref="AT346:AT366" si="279">AVERAGE(Q346,S346,U346,W346,Y346,AA346,AC346,AE346,AG346,AI346,AK346,AM346,AO346,AQ346,AS346,O346,M346,K346,I346,G346,E346)</f>
        <v>88.125</v>
      </c>
      <c r="AU346" s="143"/>
      <c r="AV346" s="17"/>
      <c r="AW346" s="49"/>
      <c r="AX346" s="14"/>
    </row>
    <row r="347" spans="1:50" s="16" customFormat="1" ht="16.5" customHeight="1" x14ac:dyDescent="0.2">
      <c r="A347" s="50">
        <v>3</v>
      </c>
      <c r="B347" s="71">
        <v>18102022</v>
      </c>
      <c r="C347" s="69" t="s">
        <v>338</v>
      </c>
      <c r="D347" s="1">
        <v>4</v>
      </c>
      <c r="E347" s="21">
        <f t="shared" si="263"/>
        <v>100</v>
      </c>
      <c r="F347" s="1">
        <v>10</v>
      </c>
      <c r="G347" s="21">
        <f t="shared" si="264"/>
        <v>100</v>
      </c>
      <c r="H347" s="1">
        <v>10</v>
      </c>
      <c r="I347" s="21">
        <f t="shared" si="265"/>
        <v>100</v>
      </c>
      <c r="J347" s="1">
        <v>10</v>
      </c>
      <c r="K347" s="21">
        <f t="shared" si="277"/>
        <v>100</v>
      </c>
      <c r="L347" s="1">
        <v>9</v>
      </c>
      <c r="M347" s="21">
        <f t="shared" si="266"/>
        <v>90</v>
      </c>
      <c r="N347" s="1">
        <v>10</v>
      </c>
      <c r="O347" s="21">
        <f t="shared" si="267"/>
        <v>100</v>
      </c>
      <c r="P347" s="1">
        <v>10</v>
      </c>
      <c r="Q347" s="21">
        <f t="shared" si="278"/>
        <v>100</v>
      </c>
      <c r="R347" s="1">
        <v>2</v>
      </c>
      <c r="S347" s="21">
        <f t="shared" si="268"/>
        <v>100</v>
      </c>
      <c r="T347" s="1">
        <v>10</v>
      </c>
      <c r="U347" s="1">
        <f t="shared" si="269"/>
        <v>100</v>
      </c>
      <c r="V347" s="1">
        <v>10</v>
      </c>
      <c r="W347" s="1">
        <f t="shared" si="270"/>
        <v>100</v>
      </c>
      <c r="X347" s="1">
        <v>10</v>
      </c>
      <c r="Y347" s="1">
        <f t="shared" si="271"/>
        <v>100</v>
      </c>
      <c r="Z347" s="1">
        <v>9</v>
      </c>
      <c r="AA347" s="1">
        <f t="shared" si="272"/>
        <v>90</v>
      </c>
      <c r="AB347" s="1">
        <v>10</v>
      </c>
      <c r="AC347" s="1">
        <f t="shared" si="273"/>
        <v>100</v>
      </c>
      <c r="AD347" s="1">
        <v>10</v>
      </c>
      <c r="AE347" s="1">
        <f t="shared" si="274"/>
        <v>100</v>
      </c>
      <c r="AF347" s="21">
        <v>8</v>
      </c>
      <c r="AG347" s="21">
        <f t="shared" si="275"/>
        <v>100</v>
      </c>
      <c r="AH347" s="21">
        <v>2</v>
      </c>
      <c r="AI347" s="21">
        <f t="shared" si="276"/>
        <v>100</v>
      </c>
      <c r="AJ347" s="21"/>
      <c r="AK347" s="21"/>
      <c r="AL347" s="21"/>
      <c r="AM347" s="21"/>
      <c r="AN347" s="21"/>
      <c r="AO347" s="21"/>
      <c r="AP347" s="21"/>
      <c r="AQ347" s="21"/>
      <c r="AR347" s="21"/>
      <c r="AS347" s="26"/>
      <c r="AT347" s="21">
        <f t="shared" si="279"/>
        <v>98.75</v>
      </c>
      <c r="AU347" s="143"/>
      <c r="AV347" s="17"/>
      <c r="AW347" s="49"/>
      <c r="AX347" s="14"/>
    </row>
    <row r="348" spans="1:50" s="16" customFormat="1" ht="16.5" customHeight="1" x14ac:dyDescent="0.2">
      <c r="A348" s="50">
        <v>4</v>
      </c>
      <c r="B348" s="71">
        <v>18101052</v>
      </c>
      <c r="C348" s="69" t="s">
        <v>339</v>
      </c>
      <c r="D348" s="1">
        <v>4</v>
      </c>
      <c r="E348" s="21">
        <f t="shared" si="263"/>
        <v>100</v>
      </c>
      <c r="F348" s="1">
        <v>10</v>
      </c>
      <c r="G348" s="21">
        <f t="shared" si="264"/>
        <v>100</v>
      </c>
      <c r="H348" s="1">
        <v>10</v>
      </c>
      <c r="I348" s="21">
        <f t="shared" si="265"/>
        <v>100</v>
      </c>
      <c r="J348" s="1">
        <v>10</v>
      </c>
      <c r="K348" s="21">
        <f t="shared" si="277"/>
        <v>100</v>
      </c>
      <c r="L348" s="1">
        <v>10</v>
      </c>
      <c r="M348" s="21">
        <f t="shared" si="266"/>
        <v>100</v>
      </c>
      <c r="N348" s="1">
        <v>10</v>
      </c>
      <c r="O348" s="21">
        <f t="shared" si="267"/>
        <v>100</v>
      </c>
      <c r="P348" s="1">
        <v>10</v>
      </c>
      <c r="Q348" s="21">
        <f t="shared" si="278"/>
        <v>100</v>
      </c>
      <c r="R348" s="1">
        <v>2</v>
      </c>
      <c r="S348" s="21">
        <f t="shared" si="268"/>
        <v>100</v>
      </c>
      <c r="T348" s="1">
        <v>10</v>
      </c>
      <c r="U348" s="1">
        <f t="shared" si="269"/>
        <v>100</v>
      </c>
      <c r="V348" s="1">
        <v>10</v>
      </c>
      <c r="W348" s="1">
        <f t="shared" si="270"/>
        <v>100</v>
      </c>
      <c r="X348" s="1">
        <v>7</v>
      </c>
      <c r="Y348" s="1">
        <f t="shared" si="271"/>
        <v>70</v>
      </c>
      <c r="Z348" s="1">
        <v>9</v>
      </c>
      <c r="AA348" s="1">
        <f t="shared" si="272"/>
        <v>90</v>
      </c>
      <c r="AB348" s="1">
        <v>8</v>
      </c>
      <c r="AC348" s="1">
        <f t="shared" si="273"/>
        <v>80</v>
      </c>
      <c r="AD348" s="1">
        <v>5</v>
      </c>
      <c r="AE348" s="1">
        <f t="shared" si="274"/>
        <v>50</v>
      </c>
      <c r="AF348" s="21">
        <v>7</v>
      </c>
      <c r="AG348" s="21">
        <f t="shared" si="275"/>
        <v>87.5</v>
      </c>
      <c r="AH348" s="21">
        <v>2</v>
      </c>
      <c r="AI348" s="21">
        <f t="shared" si="276"/>
        <v>100</v>
      </c>
      <c r="AJ348" s="21"/>
      <c r="AK348" s="21"/>
      <c r="AL348" s="21"/>
      <c r="AM348" s="21"/>
      <c r="AN348" s="21"/>
      <c r="AO348" s="21"/>
      <c r="AP348" s="21"/>
      <c r="AQ348" s="21"/>
      <c r="AR348" s="21"/>
      <c r="AS348" s="26"/>
      <c r="AT348" s="21">
        <f t="shared" si="279"/>
        <v>92.34375</v>
      </c>
      <c r="AU348" s="143"/>
      <c r="AV348" s="17"/>
      <c r="AW348" s="49"/>
      <c r="AX348" s="14"/>
    </row>
    <row r="349" spans="1:50" s="16" customFormat="1" ht="16.5" customHeight="1" x14ac:dyDescent="0.2">
      <c r="A349" s="50">
        <v>5</v>
      </c>
      <c r="B349" s="71">
        <v>18101174</v>
      </c>
      <c r="C349" s="69" t="s">
        <v>340</v>
      </c>
      <c r="D349" s="1">
        <v>4</v>
      </c>
      <c r="E349" s="21">
        <f t="shared" si="263"/>
        <v>100</v>
      </c>
      <c r="F349" s="1">
        <v>10</v>
      </c>
      <c r="G349" s="21">
        <f t="shared" si="264"/>
        <v>100</v>
      </c>
      <c r="H349" s="1">
        <v>10</v>
      </c>
      <c r="I349" s="21">
        <f t="shared" si="265"/>
        <v>100</v>
      </c>
      <c r="J349" s="1">
        <v>10</v>
      </c>
      <c r="K349" s="21">
        <f t="shared" si="277"/>
        <v>100</v>
      </c>
      <c r="L349" s="1">
        <v>10</v>
      </c>
      <c r="M349" s="21">
        <f t="shared" si="266"/>
        <v>100</v>
      </c>
      <c r="N349" s="1">
        <v>10</v>
      </c>
      <c r="O349" s="21">
        <f t="shared" si="267"/>
        <v>100</v>
      </c>
      <c r="P349" s="1">
        <v>10</v>
      </c>
      <c r="Q349" s="21">
        <f t="shared" si="278"/>
        <v>100</v>
      </c>
      <c r="R349" s="1">
        <v>2</v>
      </c>
      <c r="S349" s="21">
        <f t="shared" si="268"/>
        <v>100</v>
      </c>
      <c r="T349" s="1">
        <v>9</v>
      </c>
      <c r="U349" s="1">
        <f t="shared" si="269"/>
        <v>90</v>
      </c>
      <c r="V349" s="1">
        <v>10</v>
      </c>
      <c r="W349" s="1">
        <f t="shared" si="270"/>
        <v>100</v>
      </c>
      <c r="X349" s="1">
        <v>10</v>
      </c>
      <c r="Y349" s="1">
        <f t="shared" si="271"/>
        <v>100</v>
      </c>
      <c r="Z349" s="1">
        <v>9</v>
      </c>
      <c r="AA349" s="1">
        <f t="shared" si="272"/>
        <v>90</v>
      </c>
      <c r="AB349" s="1">
        <v>10</v>
      </c>
      <c r="AC349" s="1">
        <f t="shared" si="273"/>
        <v>100</v>
      </c>
      <c r="AD349" s="1">
        <v>9</v>
      </c>
      <c r="AE349" s="1">
        <f t="shared" si="274"/>
        <v>90</v>
      </c>
      <c r="AF349" s="21">
        <v>8</v>
      </c>
      <c r="AG349" s="21">
        <f t="shared" si="275"/>
        <v>100</v>
      </c>
      <c r="AH349" s="21">
        <v>2</v>
      </c>
      <c r="AI349" s="21">
        <f t="shared" si="276"/>
        <v>100</v>
      </c>
      <c r="AJ349" s="21"/>
      <c r="AK349" s="21"/>
      <c r="AL349" s="21"/>
      <c r="AM349" s="21"/>
      <c r="AN349" s="21"/>
      <c r="AO349" s="21"/>
      <c r="AP349" s="21"/>
      <c r="AQ349" s="21"/>
      <c r="AR349" s="21"/>
      <c r="AS349" s="26"/>
      <c r="AT349" s="21">
        <f t="shared" si="279"/>
        <v>98.125</v>
      </c>
      <c r="AU349" s="143"/>
      <c r="AV349" s="17"/>
      <c r="AW349" s="49"/>
      <c r="AX349" s="14"/>
    </row>
    <row r="350" spans="1:50" s="16" customFormat="1" ht="16.5" customHeight="1" x14ac:dyDescent="0.2">
      <c r="A350" s="50">
        <v>6</v>
      </c>
      <c r="B350" s="71">
        <v>18103025</v>
      </c>
      <c r="C350" s="69" t="s">
        <v>341</v>
      </c>
      <c r="D350" s="1">
        <v>4</v>
      </c>
      <c r="E350" s="21">
        <f t="shared" si="263"/>
        <v>100</v>
      </c>
      <c r="F350" s="1">
        <v>10</v>
      </c>
      <c r="G350" s="21">
        <f t="shared" si="264"/>
        <v>100</v>
      </c>
      <c r="H350" s="1">
        <v>9</v>
      </c>
      <c r="I350" s="21">
        <f t="shared" si="265"/>
        <v>90</v>
      </c>
      <c r="J350" s="1">
        <v>10</v>
      </c>
      <c r="K350" s="21">
        <f t="shared" si="277"/>
        <v>100</v>
      </c>
      <c r="L350" s="1">
        <v>9</v>
      </c>
      <c r="M350" s="21">
        <f t="shared" si="266"/>
        <v>90</v>
      </c>
      <c r="N350" s="1">
        <v>8</v>
      </c>
      <c r="O350" s="21">
        <f t="shared" si="267"/>
        <v>80</v>
      </c>
      <c r="P350" s="1">
        <v>10</v>
      </c>
      <c r="Q350" s="21">
        <f t="shared" si="278"/>
        <v>100</v>
      </c>
      <c r="R350" s="1">
        <v>2</v>
      </c>
      <c r="S350" s="21">
        <f t="shared" si="268"/>
        <v>100</v>
      </c>
      <c r="T350" s="1">
        <v>10</v>
      </c>
      <c r="U350" s="1">
        <f t="shared" si="269"/>
        <v>100</v>
      </c>
      <c r="V350" s="1">
        <v>10</v>
      </c>
      <c r="W350" s="1">
        <f t="shared" si="270"/>
        <v>100</v>
      </c>
      <c r="X350" s="1">
        <v>10</v>
      </c>
      <c r="Y350" s="1">
        <f t="shared" si="271"/>
        <v>100</v>
      </c>
      <c r="Z350" s="1">
        <v>9</v>
      </c>
      <c r="AA350" s="1">
        <f t="shared" si="272"/>
        <v>90</v>
      </c>
      <c r="AB350" s="1">
        <v>9</v>
      </c>
      <c r="AC350" s="1">
        <f t="shared" si="273"/>
        <v>90</v>
      </c>
      <c r="AD350" s="1">
        <v>7</v>
      </c>
      <c r="AE350" s="1">
        <f t="shared" si="274"/>
        <v>70</v>
      </c>
      <c r="AF350" s="21">
        <v>8</v>
      </c>
      <c r="AG350" s="21">
        <f t="shared" si="275"/>
        <v>100</v>
      </c>
      <c r="AH350" s="21">
        <v>2</v>
      </c>
      <c r="AI350" s="21">
        <f t="shared" si="276"/>
        <v>100</v>
      </c>
      <c r="AJ350" s="21"/>
      <c r="AK350" s="21"/>
      <c r="AL350" s="21"/>
      <c r="AM350" s="21"/>
      <c r="AN350" s="21"/>
      <c r="AO350" s="21"/>
      <c r="AP350" s="21"/>
      <c r="AQ350" s="21"/>
      <c r="AR350" s="21"/>
      <c r="AS350" s="26"/>
      <c r="AT350" s="21">
        <f t="shared" si="279"/>
        <v>94.375</v>
      </c>
      <c r="AU350" s="143"/>
      <c r="AV350" s="17"/>
      <c r="AW350" s="49"/>
      <c r="AX350" s="14"/>
    </row>
    <row r="351" spans="1:50" s="16" customFormat="1" ht="16.5" customHeight="1" x14ac:dyDescent="0.2">
      <c r="A351" s="50">
        <v>7</v>
      </c>
      <c r="B351" s="71">
        <v>18101064</v>
      </c>
      <c r="C351" s="69" t="s">
        <v>342</v>
      </c>
      <c r="D351" s="1">
        <v>3</v>
      </c>
      <c r="E351" s="21">
        <f t="shared" si="263"/>
        <v>75</v>
      </c>
      <c r="F351" s="1">
        <v>10</v>
      </c>
      <c r="G351" s="21">
        <f t="shared" si="264"/>
        <v>100</v>
      </c>
      <c r="H351" s="1">
        <v>10</v>
      </c>
      <c r="I351" s="21">
        <f t="shared" si="265"/>
        <v>100</v>
      </c>
      <c r="J351" s="1">
        <v>10</v>
      </c>
      <c r="K351" s="21">
        <f t="shared" si="277"/>
        <v>100</v>
      </c>
      <c r="L351" s="1">
        <v>8</v>
      </c>
      <c r="M351" s="21">
        <f t="shared" si="266"/>
        <v>80</v>
      </c>
      <c r="N351" s="1">
        <v>10</v>
      </c>
      <c r="O351" s="21">
        <f t="shared" si="267"/>
        <v>100</v>
      </c>
      <c r="P351" s="1">
        <v>9</v>
      </c>
      <c r="Q351" s="21">
        <f t="shared" si="278"/>
        <v>90</v>
      </c>
      <c r="R351" s="1">
        <v>2</v>
      </c>
      <c r="S351" s="21">
        <f t="shared" si="268"/>
        <v>100</v>
      </c>
      <c r="T351" s="1">
        <v>10</v>
      </c>
      <c r="U351" s="1">
        <f t="shared" si="269"/>
        <v>100</v>
      </c>
      <c r="V351" s="1">
        <v>10</v>
      </c>
      <c r="W351" s="1">
        <f t="shared" si="270"/>
        <v>100</v>
      </c>
      <c r="X351" s="1">
        <v>9</v>
      </c>
      <c r="Y351" s="1">
        <f t="shared" si="271"/>
        <v>90</v>
      </c>
      <c r="Z351" s="1">
        <v>5</v>
      </c>
      <c r="AA351" s="1">
        <f t="shared" si="272"/>
        <v>50</v>
      </c>
      <c r="AB351" s="1">
        <v>8</v>
      </c>
      <c r="AC351" s="1">
        <f t="shared" si="273"/>
        <v>80</v>
      </c>
      <c r="AD351" s="1">
        <v>10</v>
      </c>
      <c r="AE351" s="1">
        <f t="shared" si="274"/>
        <v>100</v>
      </c>
      <c r="AF351" s="21">
        <v>7</v>
      </c>
      <c r="AG351" s="21">
        <f t="shared" si="275"/>
        <v>87.5</v>
      </c>
      <c r="AH351" s="21">
        <v>2</v>
      </c>
      <c r="AI351" s="21">
        <f t="shared" si="276"/>
        <v>100</v>
      </c>
      <c r="AJ351" s="21"/>
      <c r="AK351" s="21"/>
      <c r="AL351" s="21"/>
      <c r="AM351" s="21"/>
      <c r="AN351" s="21"/>
      <c r="AO351" s="21"/>
      <c r="AP351" s="21"/>
      <c r="AQ351" s="21"/>
      <c r="AR351" s="21"/>
      <c r="AS351" s="26"/>
      <c r="AT351" s="21">
        <f t="shared" si="279"/>
        <v>90.78125</v>
      </c>
      <c r="AU351" s="143"/>
      <c r="AV351" s="17"/>
      <c r="AW351" s="49"/>
      <c r="AX351" s="14"/>
    </row>
    <row r="352" spans="1:50" s="16" customFormat="1" ht="16.5" customHeight="1" x14ac:dyDescent="0.2">
      <c r="A352" s="50">
        <v>8</v>
      </c>
      <c r="B352" s="71">
        <v>18102025</v>
      </c>
      <c r="C352" s="69" t="s">
        <v>343</v>
      </c>
      <c r="D352" s="1">
        <v>4</v>
      </c>
      <c r="E352" s="21">
        <f t="shared" si="263"/>
        <v>100</v>
      </c>
      <c r="F352" s="1">
        <v>9</v>
      </c>
      <c r="G352" s="21">
        <f t="shared" si="264"/>
        <v>90</v>
      </c>
      <c r="H352" s="1">
        <v>10</v>
      </c>
      <c r="I352" s="21">
        <f t="shared" si="265"/>
        <v>100</v>
      </c>
      <c r="J352" s="1">
        <v>10</v>
      </c>
      <c r="K352" s="21">
        <f t="shared" si="277"/>
        <v>100</v>
      </c>
      <c r="L352" s="1">
        <v>9</v>
      </c>
      <c r="M352" s="21">
        <f t="shared" si="266"/>
        <v>90</v>
      </c>
      <c r="N352" s="1">
        <v>10</v>
      </c>
      <c r="O352" s="21">
        <f t="shared" si="267"/>
        <v>100</v>
      </c>
      <c r="P352" s="1">
        <v>6</v>
      </c>
      <c r="Q352" s="21">
        <f t="shared" si="278"/>
        <v>60</v>
      </c>
      <c r="R352" s="1">
        <v>2</v>
      </c>
      <c r="S352" s="21">
        <f t="shared" si="268"/>
        <v>100</v>
      </c>
      <c r="T352" s="1">
        <v>10</v>
      </c>
      <c r="U352" s="1">
        <f t="shared" si="269"/>
        <v>100</v>
      </c>
      <c r="V352" s="1">
        <v>8</v>
      </c>
      <c r="W352" s="1">
        <f t="shared" si="270"/>
        <v>80</v>
      </c>
      <c r="X352" s="1">
        <v>10</v>
      </c>
      <c r="Y352" s="1">
        <f t="shared" si="271"/>
        <v>100</v>
      </c>
      <c r="Z352" s="1">
        <v>10</v>
      </c>
      <c r="AA352" s="1">
        <f t="shared" si="272"/>
        <v>100</v>
      </c>
      <c r="AB352" s="1">
        <v>10</v>
      </c>
      <c r="AC352" s="1">
        <f t="shared" si="273"/>
        <v>100</v>
      </c>
      <c r="AD352" s="1">
        <v>6</v>
      </c>
      <c r="AE352" s="1">
        <f t="shared" si="274"/>
        <v>60</v>
      </c>
      <c r="AF352" s="21">
        <v>6</v>
      </c>
      <c r="AG352" s="21">
        <f t="shared" si="275"/>
        <v>75</v>
      </c>
      <c r="AH352" s="21">
        <v>2</v>
      </c>
      <c r="AI352" s="21">
        <f t="shared" si="276"/>
        <v>100</v>
      </c>
      <c r="AJ352" s="21"/>
      <c r="AK352" s="21"/>
      <c r="AL352" s="21"/>
      <c r="AM352" s="21"/>
      <c r="AN352" s="21"/>
      <c r="AO352" s="21"/>
      <c r="AP352" s="21"/>
      <c r="AQ352" s="21"/>
      <c r="AR352" s="21"/>
      <c r="AS352" s="26"/>
      <c r="AT352" s="21">
        <f t="shared" si="279"/>
        <v>90.9375</v>
      </c>
      <c r="AU352" s="143"/>
      <c r="AV352" s="17"/>
      <c r="AW352" s="49"/>
      <c r="AX352" s="14"/>
    </row>
    <row r="353" spans="1:50" s="16" customFormat="1" ht="16.5" customHeight="1" x14ac:dyDescent="0.2">
      <c r="A353" s="50">
        <v>9</v>
      </c>
      <c r="B353" s="71">
        <v>18102038</v>
      </c>
      <c r="C353" s="69" t="s">
        <v>344</v>
      </c>
      <c r="D353" s="1">
        <v>4</v>
      </c>
      <c r="E353" s="21">
        <f t="shared" si="263"/>
        <v>100</v>
      </c>
      <c r="F353" s="1">
        <v>10</v>
      </c>
      <c r="G353" s="21">
        <f t="shared" si="264"/>
        <v>100</v>
      </c>
      <c r="H353" s="1">
        <v>10</v>
      </c>
      <c r="I353" s="21">
        <f t="shared" si="265"/>
        <v>100</v>
      </c>
      <c r="J353" s="1">
        <v>10</v>
      </c>
      <c r="K353" s="21">
        <f t="shared" si="277"/>
        <v>100</v>
      </c>
      <c r="L353" s="1">
        <v>10</v>
      </c>
      <c r="M353" s="21">
        <f t="shared" si="266"/>
        <v>100</v>
      </c>
      <c r="N353" s="1">
        <v>10</v>
      </c>
      <c r="O353" s="21">
        <f t="shared" si="267"/>
        <v>100</v>
      </c>
      <c r="P353" s="1">
        <v>8</v>
      </c>
      <c r="Q353" s="21">
        <f t="shared" si="278"/>
        <v>80</v>
      </c>
      <c r="R353" s="1">
        <v>2</v>
      </c>
      <c r="S353" s="21">
        <f t="shared" si="268"/>
        <v>100</v>
      </c>
      <c r="T353" s="1">
        <v>10</v>
      </c>
      <c r="U353" s="1">
        <f t="shared" si="269"/>
        <v>100</v>
      </c>
      <c r="V353" s="1">
        <v>10</v>
      </c>
      <c r="W353" s="1">
        <f t="shared" si="270"/>
        <v>100</v>
      </c>
      <c r="X353" s="1">
        <v>8</v>
      </c>
      <c r="Y353" s="1">
        <f t="shared" si="271"/>
        <v>80</v>
      </c>
      <c r="Z353" s="1">
        <v>9</v>
      </c>
      <c r="AA353" s="1">
        <f t="shared" si="272"/>
        <v>90</v>
      </c>
      <c r="AB353" s="1">
        <v>10</v>
      </c>
      <c r="AC353" s="1">
        <f t="shared" si="273"/>
        <v>100</v>
      </c>
      <c r="AD353" s="1">
        <v>9</v>
      </c>
      <c r="AE353" s="1">
        <f t="shared" si="274"/>
        <v>90</v>
      </c>
      <c r="AF353" s="21">
        <v>8</v>
      </c>
      <c r="AG353" s="21">
        <f t="shared" si="275"/>
        <v>100</v>
      </c>
      <c r="AH353" s="21">
        <v>2</v>
      </c>
      <c r="AI353" s="21">
        <f t="shared" si="276"/>
        <v>100</v>
      </c>
      <c r="AJ353" s="21"/>
      <c r="AK353" s="21"/>
      <c r="AL353" s="21"/>
      <c r="AM353" s="21"/>
      <c r="AN353" s="21"/>
      <c r="AO353" s="21"/>
      <c r="AP353" s="21"/>
      <c r="AQ353" s="21"/>
      <c r="AR353" s="21"/>
      <c r="AS353" s="26"/>
      <c r="AT353" s="21">
        <f t="shared" si="279"/>
        <v>96.25</v>
      </c>
      <c r="AU353" s="143"/>
      <c r="AV353" s="17"/>
      <c r="AW353" s="49"/>
      <c r="AX353" s="14"/>
    </row>
    <row r="354" spans="1:50" s="16" customFormat="1" ht="16.5" customHeight="1" x14ac:dyDescent="0.2">
      <c r="A354" s="50">
        <v>10</v>
      </c>
      <c r="B354" s="71">
        <v>18103026</v>
      </c>
      <c r="C354" s="69" t="s">
        <v>345</v>
      </c>
      <c r="D354" s="1">
        <v>4</v>
      </c>
      <c r="E354" s="21">
        <f t="shared" si="263"/>
        <v>100</v>
      </c>
      <c r="F354" s="1">
        <v>9</v>
      </c>
      <c r="G354" s="21">
        <f t="shared" si="264"/>
        <v>90</v>
      </c>
      <c r="H354" s="1">
        <v>10</v>
      </c>
      <c r="I354" s="21">
        <f t="shared" si="265"/>
        <v>100</v>
      </c>
      <c r="J354" s="1">
        <v>10</v>
      </c>
      <c r="K354" s="21">
        <f t="shared" si="277"/>
        <v>100</v>
      </c>
      <c r="L354" s="1">
        <v>10</v>
      </c>
      <c r="M354" s="21">
        <f t="shared" si="266"/>
        <v>100</v>
      </c>
      <c r="N354" s="1">
        <v>10</v>
      </c>
      <c r="O354" s="21">
        <f t="shared" si="267"/>
        <v>100</v>
      </c>
      <c r="P354" s="1">
        <v>10</v>
      </c>
      <c r="Q354" s="21">
        <f t="shared" si="278"/>
        <v>100</v>
      </c>
      <c r="R354" s="1">
        <v>2</v>
      </c>
      <c r="S354" s="21">
        <f t="shared" si="268"/>
        <v>100</v>
      </c>
      <c r="T354" s="1">
        <v>9</v>
      </c>
      <c r="U354" s="1">
        <f t="shared" si="269"/>
        <v>90</v>
      </c>
      <c r="V354" s="1">
        <v>10</v>
      </c>
      <c r="W354" s="1">
        <f t="shared" si="270"/>
        <v>100</v>
      </c>
      <c r="X354" s="1">
        <v>6</v>
      </c>
      <c r="Y354" s="1">
        <f t="shared" si="271"/>
        <v>60</v>
      </c>
      <c r="Z354" s="1">
        <v>5</v>
      </c>
      <c r="AA354" s="1">
        <f t="shared" si="272"/>
        <v>50</v>
      </c>
      <c r="AB354" s="1">
        <v>9</v>
      </c>
      <c r="AC354" s="1">
        <f t="shared" si="273"/>
        <v>90</v>
      </c>
      <c r="AD354" s="1">
        <v>7</v>
      </c>
      <c r="AE354" s="1">
        <f t="shared" si="274"/>
        <v>70</v>
      </c>
      <c r="AF354" s="21">
        <v>8</v>
      </c>
      <c r="AG354" s="21">
        <f t="shared" si="275"/>
        <v>100</v>
      </c>
      <c r="AH354" s="21">
        <v>2</v>
      </c>
      <c r="AI354" s="21">
        <f t="shared" si="276"/>
        <v>100</v>
      </c>
      <c r="AJ354" s="21"/>
      <c r="AK354" s="21"/>
      <c r="AL354" s="21"/>
      <c r="AM354" s="21"/>
      <c r="AN354" s="21"/>
      <c r="AO354" s="21"/>
      <c r="AP354" s="21"/>
      <c r="AQ354" s="21"/>
      <c r="AR354" s="21"/>
      <c r="AS354" s="26"/>
      <c r="AT354" s="21">
        <f t="shared" si="279"/>
        <v>90.625</v>
      </c>
      <c r="AU354" s="143"/>
      <c r="AV354" s="17"/>
      <c r="AW354" s="49"/>
      <c r="AX354" s="14"/>
    </row>
    <row r="355" spans="1:50" s="109" customFormat="1" ht="16.5" customHeight="1" x14ac:dyDescent="0.2">
      <c r="A355" s="99">
        <v>11</v>
      </c>
      <c r="B355" s="100">
        <v>18104018</v>
      </c>
      <c r="C355" s="101" t="s">
        <v>455</v>
      </c>
      <c r="D355" s="102">
        <v>0</v>
      </c>
      <c r="E355" s="103">
        <f t="shared" si="263"/>
        <v>0</v>
      </c>
      <c r="F355" s="102">
        <v>10</v>
      </c>
      <c r="G355" s="103">
        <f t="shared" si="264"/>
        <v>100</v>
      </c>
      <c r="H355" s="102">
        <v>0</v>
      </c>
      <c r="I355" s="103">
        <f t="shared" si="265"/>
        <v>0</v>
      </c>
      <c r="J355" s="102"/>
      <c r="K355" s="103"/>
      <c r="L355" s="102"/>
      <c r="M355" s="103"/>
      <c r="N355" s="102"/>
      <c r="O355" s="103"/>
      <c r="P355" s="102"/>
      <c r="Q355" s="103"/>
      <c r="R355" s="104"/>
      <c r="S355" s="104"/>
      <c r="T355" s="102"/>
      <c r="U355" s="102"/>
      <c r="V355" s="102"/>
      <c r="W355" s="103"/>
      <c r="X355" s="103"/>
      <c r="Y355" s="103"/>
      <c r="Z355" s="103"/>
      <c r="AA355" s="103"/>
      <c r="AB355" s="103"/>
      <c r="AC355" s="103"/>
      <c r="AD355" s="103"/>
      <c r="AE355" s="103"/>
      <c r="AF355" s="103"/>
      <c r="AG355" s="103"/>
      <c r="AH355" s="103"/>
      <c r="AI355" s="103"/>
      <c r="AJ355" s="103"/>
      <c r="AK355" s="103"/>
      <c r="AL355" s="103"/>
      <c r="AM355" s="103"/>
      <c r="AN355" s="103"/>
      <c r="AO355" s="103"/>
      <c r="AP355" s="103"/>
      <c r="AQ355" s="103"/>
      <c r="AR355" s="103"/>
      <c r="AS355" s="153"/>
      <c r="AT355" s="103"/>
      <c r="AU355" s="146"/>
      <c r="AV355" s="112"/>
      <c r="AW355" s="107"/>
      <c r="AX355" s="108"/>
    </row>
    <row r="356" spans="1:50" s="16" customFormat="1" ht="16.5" customHeight="1" x14ac:dyDescent="0.2">
      <c r="A356" s="50">
        <v>12</v>
      </c>
      <c r="B356" s="71">
        <v>18108032</v>
      </c>
      <c r="C356" s="19" t="s">
        <v>346</v>
      </c>
      <c r="D356" s="1">
        <v>4</v>
      </c>
      <c r="E356" s="21">
        <f t="shared" si="263"/>
        <v>100</v>
      </c>
      <c r="F356" s="1">
        <v>9</v>
      </c>
      <c r="G356" s="21">
        <f t="shared" si="264"/>
        <v>90</v>
      </c>
      <c r="H356" s="1">
        <v>9</v>
      </c>
      <c r="I356" s="21">
        <f t="shared" si="265"/>
        <v>90</v>
      </c>
      <c r="J356" s="1">
        <v>10</v>
      </c>
      <c r="K356" s="21">
        <f t="shared" si="277"/>
        <v>100</v>
      </c>
      <c r="L356" s="1">
        <v>9</v>
      </c>
      <c r="M356" s="21">
        <f t="shared" si="266"/>
        <v>90</v>
      </c>
      <c r="N356" s="1">
        <v>6</v>
      </c>
      <c r="O356" s="21">
        <f t="shared" ref="O356:O366" si="280">N356/10*100</f>
        <v>60</v>
      </c>
      <c r="P356" s="1">
        <v>7</v>
      </c>
      <c r="Q356" s="21">
        <f t="shared" ref="Q356:Q366" si="281">P356/10*100</f>
        <v>70</v>
      </c>
      <c r="R356" s="1">
        <v>2</v>
      </c>
      <c r="S356" s="21">
        <f t="shared" ref="S356:S366" si="282">R356/2*100</f>
        <v>100</v>
      </c>
      <c r="T356" s="1">
        <v>9</v>
      </c>
      <c r="U356" s="1">
        <f t="shared" ref="U356:U366" si="283">T356/10*100</f>
        <v>90</v>
      </c>
      <c r="V356" s="1">
        <v>8</v>
      </c>
      <c r="W356" s="1">
        <f t="shared" ref="W356:W366" si="284">V356/10*100</f>
        <v>80</v>
      </c>
      <c r="X356" s="1">
        <v>10</v>
      </c>
      <c r="Y356" s="1">
        <f t="shared" ref="Y356:Y366" si="285">X356/10*100</f>
        <v>100</v>
      </c>
      <c r="Z356" s="1">
        <v>7</v>
      </c>
      <c r="AA356" s="1">
        <f t="shared" ref="AA356:AA366" si="286">Z356/10*100</f>
        <v>70</v>
      </c>
      <c r="AB356" s="1">
        <v>5</v>
      </c>
      <c r="AC356" s="1">
        <f t="shared" ref="AC356:AC366" si="287">AB356/10*100</f>
        <v>50</v>
      </c>
      <c r="AD356" s="1">
        <v>4</v>
      </c>
      <c r="AE356" s="1">
        <f t="shared" ref="AE356:AE366" si="288">AD356/10*100</f>
        <v>40</v>
      </c>
      <c r="AF356" s="21">
        <v>2</v>
      </c>
      <c r="AG356" s="21">
        <f t="shared" ref="AG356:AG366" si="289">AF356/8*100</f>
        <v>25</v>
      </c>
      <c r="AH356" s="21">
        <v>2</v>
      </c>
      <c r="AI356" s="21">
        <f t="shared" ref="AI356:AI366" si="290">AH356/2*100</f>
        <v>100</v>
      </c>
      <c r="AJ356" s="21"/>
      <c r="AK356" s="21"/>
      <c r="AL356" s="21"/>
      <c r="AM356" s="21"/>
      <c r="AN356" s="21"/>
      <c r="AO356" s="21"/>
      <c r="AP356" s="21"/>
      <c r="AQ356" s="21"/>
      <c r="AR356" s="21"/>
      <c r="AS356" s="26"/>
      <c r="AT356" s="21">
        <f t="shared" si="279"/>
        <v>78.4375</v>
      </c>
      <c r="AU356" s="143"/>
      <c r="AV356" s="17"/>
      <c r="AW356" s="49"/>
      <c r="AX356" s="14"/>
    </row>
    <row r="357" spans="1:50" s="16" customFormat="1" ht="16.5" customHeight="1" x14ac:dyDescent="0.2">
      <c r="A357" s="50">
        <v>13</v>
      </c>
      <c r="B357" s="71">
        <v>18102068</v>
      </c>
      <c r="C357" s="69" t="s">
        <v>454</v>
      </c>
      <c r="D357" s="1">
        <v>4</v>
      </c>
      <c r="E357" s="21">
        <f t="shared" si="263"/>
        <v>100</v>
      </c>
      <c r="F357" s="1">
        <v>10</v>
      </c>
      <c r="G357" s="21">
        <f t="shared" si="264"/>
        <v>100</v>
      </c>
      <c r="H357" s="1">
        <v>10</v>
      </c>
      <c r="I357" s="21">
        <f t="shared" si="265"/>
        <v>100</v>
      </c>
      <c r="J357" s="1">
        <v>10</v>
      </c>
      <c r="K357" s="21">
        <f t="shared" si="277"/>
        <v>100</v>
      </c>
      <c r="L357" s="1">
        <v>9</v>
      </c>
      <c r="M357" s="21">
        <f t="shared" si="266"/>
        <v>90</v>
      </c>
      <c r="N357" s="1">
        <v>9</v>
      </c>
      <c r="O357" s="21">
        <f t="shared" si="280"/>
        <v>90</v>
      </c>
      <c r="P357" s="1">
        <v>10</v>
      </c>
      <c r="Q357" s="21">
        <f t="shared" si="281"/>
        <v>100</v>
      </c>
      <c r="R357" s="1">
        <v>2</v>
      </c>
      <c r="S357" s="21">
        <f t="shared" si="282"/>
        <v>100</v>
      </c>
      <c r="T357" s="1">
        <v>10</v>
      </c>
      <c r="U357" s="1">
        <f t="shared" si="283"/>
        <v>100</v>
      </c>
      <c r="V357" s="1">
        <v>8</v>
      </c>
      <c r="W357" s="1">
        <f t="shared" si="284"/>
        <v>80</v>
      </c>
      <c r="X357" s="1">
        <v>10</v>
      </c>
      <c r="Y357" s="1">
        <f t="shared" si="285"/>
        <v>100</v>
      </c>
      <c r="Z357" s="1">
        <v>10</v>
      </c>
      <c r="AA357" s="1">
        <f t="shared" si="286"/>
        <v>100</v>
      </c>
      <c r="AB357" s="1">
        <v>8</v>
      </c>
      <c r="AC357" s="1">
        <f t="shared" si="287"/>
        <v>80</v>
      </c>
      <c r="AD357" s="1">
        <v>9</v>
      </c>
      <c r="AE357" s="1">
        <f t="shared" si="288"/>
        <v>90</v>
      </c>
      <c r="AF357" s="21">
        <v>7</v>
      </c>
      <c r="AG357" s="21">
        <f t="shared" si="289"/>
        <v>87.5</v>
      </c>
      <c r="AH357" s="21">
        <v>2</v>
      </c>
      <c r="AI357" s="21">
        <f t="shared" si="290"/>
        <v>100</v>
      </c>
      <c r="AJ357" s="21"/>
      <c r="AK357" s="21"/>
      <c r="AL357" s="21"/>
      <c r="AM357" s="21"/>
      <c r="AN357" s="21"/>
      <c r="AO357" s="21"/>
      <c r="AP357" s="21"/>
      <c r="AQ357" s="21"/>
      <c r="AR357" s="21"/>
      <c r="AS357" s="26"/>
      <c r="AT357" s="21">
        <f t="shared" si="279"/>
        <v>94.84375</v>
      </c>
      <c r="AU357" s="143"/>
      <c r="AV357" s="17"/>
      <c r="AW357" s="49"/>
      <c r="AX357" s="14"/>
    </row>
    <row r="358" spans="1:50" s="16" customFormat="1" ht="16.5" customHeight="1" x14ac:dyDescent="0.2">
      <c r="A358" s="50">
        <v>14</v>
      </c>
      <c r="B358" s="71">
        <v>18101073</v>
      </c>
      <c r="C358" s="69" t="s">
        <v>347</v>
      </c>
      <c r="D358" s="1">
        <v>4</v>
      </c>
      <c r="E358" s="21">
        <f t="shared" si="263"/>
        <v>100</v>
      </c>
      <c r="F358" s="1">
        <v>10</v>
      </c>
      <c r="G358" s="21">
        <f t="shared" si="264"/>
        <v>100</v>
      </c>
      <c r="H358" s="1">
        <v>10</v>
      </c>
      <c r="I358" s="21">
        <f t="shared" si="265"/>
        <v>100</v>
      </c>
      <c r="J358" s="1">
        <v>9</v>
      </c>
      <c r="K358" s="21">
        <f t="shared" si="277"/>
        <v>90</v>
      </c>
      <c r="L358" s="1">
        <v>9</v>
      </c>
      <c r="M358" s="21">
        <f t="shared" si="266"/>
        <v>90</v>
      </c>
      <c r="N358" s="1">
        <v>9</v>
      </c>
      <c r="O358" s="21">
        <f t="shared" si="280"/>
        <v>90</v>
      </c>
      <c r="P358" s="1">
        <v>8</v>
      </c>
      <c r="Q358" s="21">
        <f t="shared" si="281"/>
        <v>80</v>
      </c>
      <c r="R358" s="1">
        <v>2</v>
      </c>
      <c r="S358" s="21">
        <f t="shared" si="282"/>
        <v>100</v>
      </c>
      <c r="T358" s="1">
        <v>10</v>
      </c>
      <c r="U358" s="1">
        <f t="shared" si="283"/>
        <v>100</v>
      </c>
      <c r="V358" s="1">
        <v>7</v>
      </c>
      <c r="W358" s="1">
        <f t="shared" si="284"/>
        <v>70</v>
      </c>
      <c r="X358" s="1">
        <v>8</v>
      </c>
      <c r="Y358" s="1">
        <f t="shared" si="285"/>
        <v>80</v>
      </c>
      <c r="Z358" s="1">
        <v>9</v>
      </c>
      <c r="AA358" s="1">
        <f t="shared" si="286"/>
        <v>90</v>
      </c>
      <c r="AB358" s="1">
        <v>9</v>
      </c>
      <c r="AC358" s="1">
        <f t="shared" si="287"/>
        <v>90</v>
      </c>
      <c r="AD358" s="1">
        <v>7</v>
      </c>
      <c r="AE358" s="1">
        <f t="shared" si="288"/>
        <v>70</v>
      </c>
      <c r="AF358" s="21">
        <v>6</v>
      </c>
      <c r="AG358" s="21">
        <f t="shared" si="289"/>
        <v>75</v>
      </c>
      <c r="AH358" s="21">
        <v>2</v>
      </c>
      <c r="AI358" s="21">
        <f t="shared" si="290"/>
        <v>100</v>
      </c>
      <c r="AJ358" s="21"/>
      <c r="AK358" s="21"/>
      <c r="AL358" s="21"/>
      <c r="AM358" s="21"/>
      <c r="AN358" s="21"/>
      <c r="AO358" s="21"/>
      <c r="AP358" s="21"/>
      <c r="AQ358" s="21"/>
      <c r="AR358" s="21"/>
      <c r="AS358" s="26"/>
      <c r="AT358" s="21">
        <f t="shared" si="279"/>
        <v>89.0625</v>
      </c>
      <c r="AU358" s="143"/>
      <c r="AV358" s="17"/>
      <c r="AW358" s="49"/>
      <c r="AX358" s="14"/>
    </row>
    <row r="359" spans="1:50" s="16" customFormat="1" ht="16.5" customHeight="1" x14ac:dyDescent="0.2">
      <c r="A359" s="50">
        <v>15</v>
      </c>
      <c r="B359" s="71">
        <v>18101175</v>
      </c>
      <c r="C359" s="69" t="s">
        <v>348</v>
      </c>
      <c r="D359" s="1">
        <v>4</v>
      </c>
      <c r="E359" s="21">
        <f t="shared" si="263"/>
        <v>100</v>
      </c>
      <c r="F359" s="1">
        <v>7</v>
      </c>
      <c r="G359" s="21">
        <f t="shared" si="264"/>
        <v>70</v>
      </c>
      <c r="H359" s="1">
        <v>9</v>
      </c>
      <c r="I359" s="21">
        <f t="shared" si="265"/>
        <v>90</v>
      </c>
      <c r="J359" s="1">
        <v>9</v>
      </c>
      <c r="K359" s="21">
        <f t="shared" si="277"/>
        <v>90</v>
      </c>
      <c r="L359" s="1">
        <v>10</v>
      </c>
      <c r="M359" s="21">
        <f t="shared" si="266"/>
        <v>100</v>
      </c>
      <c r="N359" s="1">
        <v>10</v>
      </c>
      <c r="O359" s="21">
        <f t="shared" si="280"/>
        <v>100</v>
      </c>
      <c r="P359" s="1">
        <v>9</v>
      </c>
      <c r="Q359" s="21">
        <f t="shared" si="281"/>
        <v>90</v>
      </c>
      <c r="R359" s="1">
        <v>2</v>
      </c>
      <c r="S359" s="21">
        <f t="shared" si="282"/>
        <v>100</v>
      </c>
      <c r="T359" s="1">
        <v>9</v>
      </c>
      <c r="U359" s="1">
        <f t="shared" si="283"/>
        <v>90</v>
      </c>
      <c r="V359" s="1">
        <v>9</v>
      </c>
      <c r="W359" s="1">
        <f t="shared" si="284"/>
        <v>90</v>
      </c>
      <c r="X359" s="1">
        <v>8</v>
      </c>
      <c r="Y359" s="1">
        <f t="shared" si="285"/>
        <v>80</v>
      </c>
      <c r="Z359" s="1">
        <v>9</v>
      </c>
      <c r="AA359" s="1">
        <f t="shared" si="286"/>
        <v>90</v>
      </c>
      <c r="AB359" s="1">
        <v>9</v>
      </c>
      <c r="AC359" s="1">
        <f t="shared" si="287"/>
        <v>90</v>
      </c>
      <c r="AD359" s="1">
        <v>10</v>
      </c>
      <c r="AE359" s="1">
        <f t="shared" si="288"/>
        <v>100</v>
      </c>
      <c r="AF359" s="21">
        <v>8</v>
      </c>
      <c r="AG359" s="21">
        <f t="shared" si="289"/>
        <v>100</v>
      </c>
      <c r="AH359" s="21">
        <v>2</v>
      </c>
      <c r="AI359" s="21">
        <f t="shared" si="290"/>
        <v>100</v>
      </c>
      <c r="AJ359" s="21"/>
      <c r="AK359" s="21"/>
      <c r="AL359" s="21"/>
      <c r="AM359" s="21"/>
      <c r="AN359" s="21"/>
      <c r="AO359" s="21"/>
      <c r="AP359" s="21"/>
      <c r="AQ359" s="21"/>
      <c r="AR359" s="21"/>
      <c r="AS359" s="26"/>
      <c r="AT359" s="21">
        <f t="shared" si="279"/>
        <v>92.5</v>
      </c>
      <c r="AU359" s="143"/>
      <c r="AV359" s="17"/>
      <c r="AW359" s="49"/>
      <c r="AX359" s="14"/>
    </row>
    <row r="360" spans="1:50" s="16" customFormat="1" ht="16.5" customHeight="1" x14ac:dyDescent="0.2">
      <c r="A360" s="50">
        <v>16</v>
      </c>
      <c r="B360" s="36">
        <v>18101202</v>
      </c>
      <c r="C360" s="19" t="s">
        <v>349</v>
      </c>
      <c r="D360" s="1">
        <v>4</v>
      </c>
      <c r="E360" s="21">
        <f t="shared" si="263"/>
        <v>100</v>
      </c>
      <c r="F360" s="1">
        <v>10</v>
      </c>
      <c r="G360" s="21">
        <f t="shared" si="264"/>
        <v>100</v>
      </c>
      <c r="H360" s="1">
        <v>10</v>
      </c>
      <c r="I360" s="21">
        <f t="shared" si="265"/>
        <v>100</v>
      </c>
      <c r="J360" s="1">
        <v>10</v>
      </c>
      <c r="K360" s="21">
        <f t="shared" si="277"/>
        <v>100</v>
      </c>
      <c r="L360" s="1">
        <v>10</v>
      </c>
      <c r="M360" s="21">
        <f t="shared" si="266"/>
        <v>100</v>
      </c>
      <c r="N360" s="1">
        <v>10</v>
      </c>
      <c r="O360" s="21">
        <f t="shared" si="280"/>
        <v>100</v>
      </c>
      <c r="P360" s="1">
        <v>10</v>
      </c>
      <c r="Q360" s="21">
        <f t="shared" si="281"/>
        <v>100</v>
      </c>
      <c r="R360" s="1">
        <v>2</v>
      </c>
      <c r="S360" s="21">
        <f t="shared" si="282"/>
        <v>100</v>
      </c>
      <c r="T360" s="1">
        <v>10</v>
      </c>
      <c r="U360" s="1">
        <f t="shared" si="283"/>
        <v>100</v>
      </c>
      <c r="V360" s="1">
        <v>9</v>
      </c>
      <c r="W360" s="1">
        <f t="shared" si="284"/>
        <v>90</v>
      </c>
      <c r="X360" s="1">
        <v>10</v>
      </c>
      <c r="Y360" s="1">
        <f t="shared" si="285"/>
        <v>100</v>
      </c>
      <c r="Z360" s="1">
        <v>9</v>
      </c>
      <c r="AA360" s="1">
        <f t="shared" si="286"/>
        <v>90</v>
      </c>
      <c r="AB360" s="1">
        <v>10</v>
      </c>
      <c r="AC360" s="1">
        <f t="shared" si="287"/>
        <v>100</v>
      </c>
      <c r="AD360" s="1">
        <v>10</v>
      </c>
      <c r="AE360" s="1">
        <f t="shared" si="288"/>
        <v>100</v>
      </c>
      <c r="AF360" s="21">
        <v>8</v>
      </c>
      <c r="AG360" s="21">
        <f t="shared" si="289"/>
        <v>100</v>
      </c>
      <c r="AH360" s="21">
        <v>2</v>
      </c>
      <c r="AI360" s="21">
        <f t="shared" si="290"/>
        <v>100</v>
      </c>
      <c r="AJ360" s="21"/>
      <c r="AK360" s="21"/>
      <c r="AL360" s="21"/>
      <c r="AM360" s="21"/>
      <c r="AN360" s="21"/>
      <c r="AO360" s="21"/>
      <c r="AP360" s="21"/>
      <c r="AQ360" s="21"/>
      <c r="AR360" s="21"/>
      <c r="AS360" s="26"/>
      <c r="AT360" s="21">
        <f t="shared" si="279"/>
        <v>98.75</v>
      </c>
      <c r="AU360" s="143"/>
      <c r="AV360" s="17"/>
      <c r="AW360" s="49"/>
      <c r="AX360" s="14"/>
    </row>
    <row r="361" spans="1:50" s="16" customFormat="1" ht="16.5" customHeight="1" x14ac:dyDescent="0.2">
      <c r="A361" s="50">
        <v>17</v>
      </c>
      <c r="B361" s="71">
        <v>18103062</v>
      </c>
      <c r="C361" s="19" t="s">
        <v>350</v>
      </c>
      <c r="D361" s="1">
        <v>4</v>
      </c>
      <c r="E361" s="21">
        <f t="shared" si="263"/>
        <v>100</v>
      </c>
      <c r="F361" s="1">
        <v>10</v>
      </c>
      <c r="G361" s="21">
        <f t="shared" si="264"/>
        <v>100</v>
      </c>
      <c r="H361" s="1">
        <v>10</v>
      </c>
      <c r="I361" s="21">
        <f t="shared" si="265"/>
        <v>100</v>
      </c>
      <c r="J361" s="1">
        <v>9</v>
      </c>
      <c r="K361" s="21">
        <f t="shared" si="277"/>
        <v>90</v>
      </c>
      <c r="L361" s="1">
        <v>10</v>
      </c>
      <c r="M361" s="21">
        <f t="shared" si="266"/>
        <v>100</v>
      </c>
      <c r="N361" s="1">
        <v>10</v>
      </c>
      <c r="O361" s="21">
        <f t="shared" si="280"/>
        <v>100</v>
      </c>
      <c r="P361" s="1">
        <v>7</v>
      </c>
      <c r="Q361" s="21">
        <f t="shared" si="281"/>
        <v>70</v>
      </c>
      <c r="R361" s="1">
        <v>2</v>
      </c>
      <c r="S361" s="21">
        <f t="shared" si="282"/>
        <v>100</v>
      </c>
      <c r="T361" s="1">
        <v>10</v>
      </c>
      <c r="U361" s="1">
        <f t="shared" si="283"/>
        <v>100</v>
      </c>
      <c r="V361" s="1">
        <v>10</v>
      </c>
      <c r="W361" s="1">
        <f t="shared" si="284"/>
        <v>100</v>
      </c>
      <c r="X361" s="1">
        <v>10</v>
      </c>
      <c r="Y361" s="1">
        <f t="shared" si="285"/>
        <v>100</v>
      </c>
      <c r="Z361" s="1">
        <v>8</v>
      </c>
      <c r="AA361" s="1">
        <f t="shared" si="286"/>
        <v>80</v>
      </c>
      <c r="AB361" s="1">
        <v>9</v>
      </c>
      <c r="AC361" s="1">
        <f t="shared" si="287"/>
        <v>90</v>
      </c>
      <c r="AD361" s="1">
        <v>10</v>
      </c>
      <c r="AE361" s="1">
        <f t="shared" si="288"/>
        <v>100</v>
      </c>
      <c r="AF361" s="21">
        <v>8</v>
      </c>
      <c r="AG361" s="21">
        <f t="shared" si="289"/>
        <v>100</v>
      </c>
      <c r="AH361" s="21">
        <v>2</v>
      </c>
      <c r="AI361" s="21">
        <f t="shared" si="290"/>
        <v>100</v>
      </c>
      <c r="AJ361" s="21"/>
      <c r="AK361" s="21"/>
      <c r="AL361" s="21"/>
      <c r="AM361" s="21"/>
      <c r="AN361" s="21"/>
      <c r="AO361" s="21"/>
      <c r="AP361" s="21"/>
      <c r="AQ361" s="21"/>
      <c r="AR361" s="21"/>
      <c r="AS361" s="26"/>
      <c r="AT361" s="21">
        <f t="shared" si="279"/>
        <v>95.625</v>
      </c>
      <c r="AU361" s="143"/>
      <c r="AV361" s="17"/>
      <c r="AW361" s="49"/>
      <c r="AX361" s="14"/>
    </row>
    <row r="362" spans="1:50" s="16" customFormat="1" ht="16.5" customHeight="1" x14ac:dyDescent="0.2">
      <c r="A362" s="50">
        <v>18</v>
      </c>
      <c r="B362" s="71">
        <v>18101173</v>
      </c>
      <c r="C362" s="69" t="s">
        <v>351</v>
      </c>
      <c r="D362" s="1">
        <v>4</v>
      </c>
      <c r="E362" s="21">
        <f t="shared" si="263"/>
        <v>100</v>
      </c>
      <c r="F362" s="1">
        <v>10</v>
      </c>
      <c r="G362" s="21">
        <f t="shared" si="264"/>
        <v>100</v>
      </c>
      <c r="H362" s="1">
        <v>10</v>
      </c>
      <c r="I362" s="21">
        <f t="shared" si="265"/>
        <v>100</v>
      </c>
      <c r="J362" s="1">
        <v>10</v>
      </c>
      <c r="K362" s="21">
        <f t="shared" si="277"/>
        <v>100</v>
      </c>
      <c r="L362" s="1">
        <v>10</v>
      </c>
      <c r="M362" s="21">
        <f t="shared" si="266"/>
        <v>100</v>
      </c>
      <c r="N362" s="1">
        <v>10</v>
      </c>
      <c r="O362" s="21">
        <f t="shared" si="280"/>
        <v>100</v>
      </c>
      <c r="P362" s="1">
        <v>10</v>
      </c>
      <c r="Q362" s="21">
        <f t="shared" si="281"/>
        <v>100</v>
      </c>
      <c r="R362" s="1">
        <v>2</v>
      </c>
      <c r="S362" s="21">
        <f t="shared" si="282"/>
        <v>100</v>
      </c>
      <c r="T362" s="1">
        <v>10</v>
      </c>
      <c r="U362" s="1">
        <f t="shared" si="283"/>
        <v>100</v>
      </c>
      <c r="V362" s="1">
        <v>9</v>
      </c>
      <c r="W362" s="1">
        <f t="shared" si="284"/>
        <v>90</v>
      </c>
      <c r="X362" s="1">
        <v>10</v>
      </c>
      <c r="Y362" s="1">
        <f t="shared" si="285"/>
        <v>100</v>
      </c>
      <c r="Z362" s="1">
        <v>7</v>
      </c>
      <c r="AA362" s="1">
        <f t="shared" si="286"/>
        <v>70</v>
      </c>
      <c r="AB362" s="1">
        <v>10</v>
      </c>
      <c r="AC362" s="1">
        <f t="shared" si="287"/>
        <v>100</v>
      </c>
      <c r="AD362" s="1">
        <v>10</v>
      </c>
      <c r="AE362" s="1">
        <f t="shared" si="288"/>
        <v>100</v>
      </c>
      <c r="AF362" s="21">
        <v>8</v>
      </c>
      <c r="AG362" s="21">
        <f t="shared" si="289"/>
        <v>100</v>
      </c>
      <c r="AH362" s="21">
        <v>2</v>
      </c>
      <c r="AI362" s="21">
        <f t="shared" si="290"/>
        <v>100</v>
      </c>
      <c r="AJ362" s="21"/>
      <c r="AK362" s="21"/>
      <c r="AL362" s="21"/>
      <c r="AM362" s="21"/>
      <c r="AN362" s="21"/>
      <c r="AO362" s="21"/>
      <c r="AP362" s="21"/>
      <c r="AQ362" s="21"/>
      <c r="AR362" s="21"/>
      <c r="AS362" s="26"/>
      <c r="AT362" s="21">
        <f t="shared" si="279"/>
        <v>97.5</v>
      </c>
      <c r="AU362" s="143"/>
      <c r="AV362" s="17"/>
      <c r="AW362" s="49"/>
      <c r="AX362" s="14"/>
    </row>
    <row r="363" spans="1:50" s="16" customFormat="1" ht="16.5" customHeight="1" x14ac:dyDescent="0.2">
      <c r="A363" s="65">
        <v>19</v>
      </c>
      <c r="B363" s="79">
        <v>18102062</v>
      </c>
      <c r="C363" s="81" t="s">
        <v>352</v>
      </c>
      <c r="D363" s="43">
        <v>4</v>
      </c>
      <c r="E363" s="44">
        <f t="shared" si="263"/>
        <v>100</v>
      </c>
      <c r="F363" s="1">
        <v>9</v>
      </c>
      <c r="G363" s="21">
        <f t="shared" si="264"/>
        <v>90</v>
      </c>
      <c r="H363" s="1">
        <v>10</v>
      </c>
      <c r="I363" s="21">
        <f t="shared" si="265"/>
        <v>100</v>
      </c>
      <c r="J363" s="1">
        <v>6</v>
      </c>
      <c r="K363" s="21">
        <f t="shared" si="277"/>
        <v>60</v>
      </c>
      <c r="L363" s="1">
        <v>8</v>
      </c>
      <c r="M363" s="21">
        <f t="shared" si="266"/>
        <v>80</v>
      </c>
      <c r="N363" s="1">
        <v>10</v>
      </c>
      <c r="O363" s="21">
        <f t="shared" si="280"/>
        <v>100</v>
      </c>
      <c r="P363" s="1">
        <v>8</v>
      </c>
      <c r="Q363" s="21">
        <f t="shared" si="281"/>
        <v>80</v>
      </c>
      <c r="R363" s="1">
        <v>2</v>
      </c>
      <c r="S363" s="21">
        <f t="shared" si="282"/>
        <v>100</v>
      </c>
      <c r="T363" s="1">
        <v>9</v>
      </c>
      <c r="U363" s="1">
        <f t="shared" si="283"/>
        <v>90</v>
      </c>
      <c r="V363" s="1">
        <v>9</v>
      </c>
      <c r="W363" s="1">
        <f t="shared" si="284"/>
        <v>90</v>
      </c>
      <c r="X363" s="1">
        <v>6</v>
      </c>
      <c r="Y363" s="1">
        <f t="shared" si="285"/>
        <v>60</v>
      </c>
      <c r="Z363" s="1">
        <v>6</v>
      </c>
      <c r="AA363" s="1">
        <f t="shared" si="286"/>
        <v>60</v>
      </c>
      <c r="AB363" s="1">
        <v>8</v>
      </c>
      <c r="AC363" s="1">
        <f t="shared" si="287"/>
        <v>80</v>
      </c>
      <c r="AD363" s="1">
        <v>9</v>
      </c>
      <c r="AE363" s="1">
        <f t="shared" si="288"/>
        <v>90</v>
      </c>
      <c r="AF363" s="21">
        <v>6</v>
      </c>
      <c r="AG363" s="21">
        <f t="shared" si="289"/>
        <v>75</v>
      </c>
      <c r="AH363" s="21">
        <v>2</v>
      </c>
      <c r="AI363" s="21">
        <f t="shared" si="290"/>
        <v>100</v>
      </c>
      <c r="AJ363" s="21"/>
      <c r="AK363" s="21"/>
      <c r="AL363" s="21"/>
      <c r="AM363" s="21"/>
      <c r="AN363" s="21"/>
      <c r="AO363" s="21"/>
      <c r="AP363" s="21"/>
      <c r="AQ363" s="21"/>
      <c r="AR363" s="21"/>
      <c r="AS363" s="26"/>
      <c r="AT363" s="21">
        <f t="shared" si="279"/>
        <v>84.6875</v>
      </c>
      <c r="AU363" s="143"/>
      <c r="AV363" s="17"/>
      <c r="AW363" s="49"/>
      <c r="AX363" s="14"/>
    </row>
    <row r="364" spans="1:50" s="16" customFormat="1" ht="16.5" customHeight="1" x14ac:dyDescent="0.2">
      <c r="A364" s="50">
        <v>20</v>
      </c>
      <c r="B364" s="71">
        <v>18101075</v>
      </c>
      <c r="C364" s="23" t="s">
        <v>353</v>
      </c>
      <c r="D364" s="1">
        <v>3</v>
      </c>
      <c r="E364" s="21">
        <f t="shared" si="263"/>
        <v>75</v>
      </c>
      <c r="F364" s="1">
        <v>10</v>
      </c>
      <c r="G364" s="21">
        <f t="shared" si="264"/>
        <v>100</v>
      </c>
      <c r="H364" s="1">
        <v>10</v>
      </c>
      <c r="I364" s="21">
        <f t="shared" si="265"/>
        <v>100</v>
      </c>
      <c r="J364" s="1">
        <v>8</v>
      </c>
      <c r="K364" s="21">
        <f t="shared" si="277"/>
        <v>80</v>
      </c>
      <c r="L364" s="1">
        <v>10</v>
      </c>
      <c r="M364" s="21">
        <f t="shared" si="266"/>
        <v>100</v>
      </c>
      <c r="N364" s="1">
        <v>10</v>
      </c>
      <c r="O364" s="21">
        <f t="shared" si="280"/>
        <v>100</v>
      </c>
      <c r="P364" s="1">
        <v>9</v>
      </c>
      <c r="Q364" s="21">
        <f t="shared" si="281"/>
        <v>90</v>
      </c>
      <c r="R364" s="1">
        <v>2</v>
      </c>
      <c r="S364" s="21">
        <f t="shared" si="282"/>
        <v>100</v>
      </c>
      <c r="T364" s="1">
        <v>10</v>
      </c>
      <c r="U364" s="1">
        <f t="shared" si="283"/>
        <v>100</v>
      </c>
      <c r="V364" s="1">
        <v>10</v>
      </c>
      <c r="W364" s="1">
        <f t="shared" si="284"/>
        <v>100</v>
      </c>
      <c r="X364" s="1">
        <v>9</v>
      </c>
      <c r="Y364" s="1">
        <f t="shared" si="285"/>
        <v>90</v>
      </c>
      <c r="Z364" s="1">
        <v>6</v>
      </c>
      <c r="AA364" s="1">
        <f t="shared" si="286"/>
        <v>60</v>
      </c>
      <c r="AB364" s="1">
        <v>6</v>
      </c>
      <c r="AC364" s="1">
        <f t="shared" si="287"/>
        <v>60</v>
      </c>
      <c r="AD364" s="1">
        <v>6</v>
      </c>
      <c r="AE364" s="1">
        <f t="shared" si="288"/>
        <v>60</v>
      </c>
      <c r="AF364" s="21">
        <v>7</v>
      </c>
      <c r="AG364" s="21">
        <f t="shared" si="289"/>
        <v>87.5</v>
      </c>
      <c r="AH364" s="21">
        <v>2</v>
      </c>
      <c r="AI364" s="21">
        <f t="shared" si="290"/>
        <v>100</v>
      </c>
      <c r="AJ364" s="21"/>
      <c r="AK364" s="21"/>
      <c r="AL364" s="21"/>
      <c r="AM364" s="21"/>
      <c r="AN364" s="21"/>
      <c r="AO364" s="21"/>
      <c r="AP364" s="21"/>
      <c r="AQ364" s="21"/>
      <c r="AR364" s="21"/>
      <c r="AS364" s="26"/>
      <c r="AT364" s="21">
        <f t="shared" si="279"/>
        <v>87.65625</v>
      </c>
      <c r="AU364" s="152"/>
      <c r="AV364" s="17"/>
      <c r="AW364" s="49"/>
      <c r="AX364" s="14"/>
    </row>
    <row r="365" spans="1:50" s="16" customFormat="1" ht="16.5" customHeight="1" x14ac:dyDescent="0.2">
      <c r="A365" s="50">
        <v>21</v>
      </c>
      <c r="B365" s="71">
        <v>18102036</v>
      </c>
      <c r="C365" s="23" t="s">
        <v>354</v>
      </c>
      <c r="D365" s="1">
        <v>4</v>
      </c>
      <c r="E365" s="21">
        <f t="shared" si="263"/>
        <v>100</v>
      </c>
      <c r="F365" s="1">
        <v>10</v>
      </c>
      <c r="G365" s="21">
        <f t="shared" si="264"/>
        <v>100</v>
      </c>
      <c r="H365" s="1">
        <v>10</v>
      </c>
      <c r="I365" s="21">
        <f t="shared" si="265"/>
        <v>100</v>
      </c>
      <c r="J365" s="1">
        <v>9</v>
      </c>
      <c r="K365" s="21">
        <f t="shared" si="277"/>
        <v>90</v>
      </c>
      <c r="L365" s="1">
        <v>10</v>
      </c>
      <c r="M365" s="21">
        <f t="shared" si="266"/>
        <v>100</v>
      </c>
      <c r="N365" s="1">
        <v>10</v>
      </c>
      <c r="O365" s="21">
        <f t="shared" si="280"/>
        <v>100</v>
      </c>
      <c r="P365" s="1">
        <v>9</v>
      </c>
      <c r="Q365" s="21">
        <f t="shared" si="281"/>
        <v>90</v>
      </c>
      <c r="R365" s="1">
        <v>2</v>
      </c>
      <c r="S365" s="21">
        <f t="shared" si="282"/>
        <v>100</v>
      </c>
      <c r="T365" s="1">
        <v>10</v>
      </c>
      <c r="U365" s="1">
        <f t="shared" si="283"/>
        <v>100</v>
      </c>
      <c r="V365" s="1">
        <v>7</v>
      </c>
      <c r="W365" s="1">
        <f t="shared" si="284"/>
        <v>70</v>
      </c>
      <c r="X365" s="1">
        <v>10</v>
      </c>
      <c r="Y365" s="1">
        <f t="shared" si="285"/>
        <v>100</v>
      </c>
      <c r="Z365" s="1">
        <v>7</v>
      </c>
      <c r="AA365" s="1">
        <f t="shared" si="286"/>
        <v>70</v>
      </c>
      <c r="AB365" s="1">
        <v>10</v>
      </c>
      <c r="AC365" s="1">
        <f t="shared" si="287"/>
        <v>100</v>
      </c>
      <c r="AD365" s="1">
        <v>7</v>
      </c>
      <c r="AE365" s="1">
        <f t="shared" si="288"/>
        <v>70</v>
      </c>
      <c r="AF365" s="21">
        <v>5</v>
      </c>
      <c r="AG365" s="21">
        <f t="shared" si="289"/>
        <v>62.5</v>
      </c>
      <c r="AH365" s="21">
        <v>2</v>
      </c>
      <c r="AI365" s="21">
        <f t="shared" si="290"/>
        <v>100</v>
      </c>
      <c r="AJ365" s="21"/>
      <c r="AK365" s="21"/>
      <c r="AL365" s="21"/>
      <c r="AM365" s="21"/>
      <c r="AN365" s="21"/>
      <c r="AO365" s="21"/>
      <c r="AP365" s="21"/>
      <c r="AQ365" s="21"/>
      <c r="AR365" s="21"/>
      <c r="AS365" s="26"/>
      <c r="AT365" s="21">
        <f t="shared" si="279"/>
        <v>90.78125</v>
      </c>
      <c r="AU365" s="152"/>
      <c r="AV365" s="17"/>
      <c r="AW365" s="49"/>
      <c r="AX365" s="14"/>
    </row>
    <row r="366" spans="1:50" s="16" customFormat="1" ht="16.5" customHeight="1" x14ac:dyDescent="0.2">
      <c r="A366" s="50">
        <v>22</v>
      </c>
      <c r="B366" s="71">
        <v>18101131</v>
      </c>
      <c r="C366" s="23" t="s">
        <v>355</v>
      </c>
      <c r="D366" s="1">
        <v>4</v>
      </c>
      <c r="E366" s="21">
        <f t="shared" si="263"/>
        <v>100</v>
      </c>
      <c r="F366" s="1">
        <v>10</v>
      </c>
      <c r="G366" s="21">
        <f t="shared" si="264"/>
        <v>100</v>
      </c>
      <c r="H366" s="1">
        <v>8</v>
      </c>
      <c r="I366" s="21">
        <f t="shared" si="265"/>
        <v>80</v>
      </c>
      <c r="J366" s="1">
        <v>9</v>
      </c>
      <c r="K366" s="21">
        <f t="shared" si="277"/>
        <v>90</v>
      </c>
      <c r="L366" s="1">
        <v>10</v>
      </c>
      <c r="M366" s="21">
        <f t="shared" si="266"/>
        <v>100</v>
      </c>
      <c r="N366" s="1">
        <v>8</v>
      </c>
      <c r="O366" s="21">
        <f t="shared" si="280"/>
        <v>80</v>
      </c>
      <c r="P366" s="1">
        <v>10</v>
      </c>
      <c r="Q366" s="21">
        <f t="shared" si="281"/>
        <v>100</v>
      </c>
      <c r="R366" s="1">
        <v>2</v>
      </c>
      <c r="S366" s="21">
        <f t="shared" si="282"/>
        <v>100</v>
      </c>
      <c r="T366" s="1">
        <v>9</v>
      </c>
      <c r="U366" s="1">
        <f t="shared" si="283"/>
        <v>90</v>
      </c>
      <c r="V366" s="1">
        <v>10</v>
      </c>
      <c r="W366" s="1">
        <f t="shared" si="284"/>
        <v>100</v>
      </c>
      <c r="X366" s="1">
        <v>8</v>
      </c>
      <c r="Y366" s="1">
        <f t="shared" si="285"/>
        <v>80</v>
      </c>
      <c r="Z366" s="1">
        <v>8</v>
      </c>
      <c r="AA366" s="1">
        <f t="shared" si="286"/>
        <v>80</v>
      </c>
      <c r="AB366" s="1">
        <v>8</v>
      </c>
      <c r="AC366" s="1">
        <f t="shared" si="287"/>
        <v>80</v>
      </c>
      <c r="AD366" s="1">
        <v>6</v>
      </c>
      <c r="AE366" s="1">
        <f t="shared" si="288"/>
        <v>60</v>
      </c>
      <c r="AF366" s="21">
        <v>6</v>
      </c>
      <c r="AG366" s="21">
        <f t="shared" si="289"/>
        <v>75</v>
      </c>
      <c r="AH366" s="21">
        <v>2</v>
      </c>
      <c r="AI366" s="21">
        <f t="shared" si="290"/>
        <v>100</v>
      </c>
      <c r="AJ366" s="21"/>
      <c r="AK366" s="21"/>
      <c r="AL366" s="21"/>
      <c r="AM366" s="21"/>
      <c r="AN366" s="21"/>
      <c r="AO366" s="21"/>
      <c r="AP366" s="21"/>
      <c r="AQ366" s="21"/>
      <c r="AR366" s="21"/>
      <c r="AS366" s="26"/>
      <c r="AT366" s="21">
        <f t="shared" si="279"/>
        <v>88.4375</v>
      </c>
      <c r="AU366" s="152"/>
      <c r="AV366" s="17"/>
      <c r="AW366" s="49"/>
      <c r="AX366" s="14"/>
    </row>
    <row r="367" spans="1:50" s="16" customFormat="1" ht="16.5" customHeight="1" x14ac:dyDescent="0.2">
      <c r="A367" s="54"/>
      <c r="B367" s="74"/>
      <c r="C367" s="41"/>
      <c r="D367" s="41"/>
      <c r="E367" s="41"/>
      <c r="F367" s="41"/>
      <c r="G367" s="41"/>
      <c r="H367" s="41"/>
      <c r="I367" s="41"/>
      <c r="J367" s="41"/>
      <c r="K367" s="25"/>
      <c r="L367" s="15"/>
      <c r="M367" s="25"/>
      <c r="N367" s="15"/>
      <c r="O367" s="25"/>
      <c r="P367" s="15"/>
      <c r="Q367" s="25"/>
      <c r="T367" s="15"/>
      <c r="U367" s="15"/>
      <c r="V367" s="1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143"/>
      <c r="AV367" s="17"/>
      <c r="AW367" s="49"/>
      <c r="AX367" s="14"/>
    </row>
    <row r="368" spans="1:50" s="16" customFormat="1" ht="16.5" customHeight="1" x14ac:dyDescent="0.2">
      <c r="A368" s="54"/>
      <c r="B368" s="74"/>
      <c r="C368" s="41"/>
      <c r="D368" s="41"/>
      <c r="E368" s="41"/>
      <c r="F368" s="41"/>
      <c r="G368" s="41"/>
      <c r="H368" s="41"/>
      <c r="I368" s="41"/>
      <c r="J368" s="41"/>
      <c r="K368" s="25"/>
      <c r="L368" s="15"/>
      <c r="M368" s="25"/>
      <c r="N368" s="15"/>
      <c r="O368" s="25"/>
      <c r="P368" s="15"/>
      <c r="Q368" s="25"/>
      <c r="T368" s="15"/>
      <c r="U368" s="15"/>
      <c r="V368" s="1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143"/>
      <c r="AV368" s="17"/>
      <c r="AW368" s="49"/>
      <c r="AX368" s="14"/>
    </row>
    <row r="369" spans="1:50" s="16" customFormat="1" ht="16.5" customHeight="1" x14ac:dyDescent="0.2">
      <c r="A369" s="54"/>
      <c r="B369" s="54"/>
      <c r="C369" s="54"/>
      <c r="D369" s="54"/>
      <c r="E369" s="87"/>
      <c r="F369" s="54"/>
      <c r="G369" s="87"/>
      <c r="H369" s="54"/>
      <c r="I369" s="87"/>
      <c r="J369" s="54"/>
      <c r="K369" s="87"/>
      <c r="L369" s="54"/>
      <c r="M369" s="87"/>
      <c r="N369" s="54"/>
      <c r="O369" s="87"/>
      <c r="P369" s="54"/>
      <c r="Q369" s="87"/>
      <c r="R369" s="54"/>
      <c r="S369" s="54"/>
      <c r="T369" s="54"/>
      <c r="U369" s="54"/>
      <c r="V369" s="54"/>
      <c r="W369" s="87"/>
      <c r="X369" s="87"/>
      <c r="Y369" s="87"/>
      <c r="Z369" s="87"/>
      <c r="AA369" s="87"/>
      <c r="AB369" s="87"/>
      <c r="AC369" s="87"/>
      <c r="AD369" s="87"/>
      <c r="AE369" s="87"/>
      <c r="AF369" s="87"/>
      <c r="AG369" s="87"/>
      <c r="AH369" s="87"/>
      <c r="AI369" s="87"/>
      <c r="AJ369" s="87"/>
      <c r="AK369" s="87"/>
      <c r="AL369" s="87"/>
      <c r="AM369" s="87"/>
      <c r="AN369" s="87"/>
      <c r="AO369" s="87"/>
      <c r="AP369" s="87"/>
      <c r="AQ369" s="85"/>
      <c r="AR369" s="85"/>
      <c r="AS369" s="85"/>
      <c r="AT369" s="85"/>
      <c r="AU369" s="87"/>
      <c r="AV369" s="17"/>
      <c r="AW369" s="49"/>
      <c r="AX369" s="14"/>
    </row>
    <row r="370" spans="1:50" s="16" customFormat="1" ht="16.5" customHeight="1" x14ac:dyDescent="0.2">
      <c r="A370" s="50">
        <v>1</v>
      </c>
      <c r="B370" s="71">
        <v>18103033</v>
      </c>
      <c r="C370" s="19" t="s">
        <v>356</v>
      </c>
      <c r="D370" s="1">
        <v>6</v>
      </c>
      <c r="E370" s="21">
        <f t="shared" ref="E370:E389" si="291">D370/6*100</f>
        <v>100</v>
      </c>
      <c r="F370" s="1">
        <v>10</v>
      </c>
      <c r="G370" s="21">
        <f t="shared" ref="G370:G389" si="292">F370/10*100</f>
        <v>100</v>
      </c>
      <c r="H370" s="1">
        <v>10</v>
      </c>
      <c r="I370" s="21">
        <f t="shared" ref="I370:I389" si="293">H370/10*100</f>
        <v>100</v>
      </c>
      <c r="J370" s="1">
        <v>9</v>
      </c>
      <c r="K370" s="21">
        <f t="shared" ref="K370:K389" si="294">J370/10*100</f>
        <v>90</v>
      </c>
      <c r="L370" s="1">
        <v>10</v>
      </c>
      <c r="M370" s="21">
        <f t="shared" ref="M370:M389" si="295">L370/10*100</f>
        <v>100</v>
      </c>
      <c r="N370" s="1">
        <v>10</v>
      </c>
      <c r="O370" s="21">
        <f t="shared" ref="O370:O389" si="296">N370/10*100</f>
        <v>100</v>
      </c>
      <c r="P370" s="1">
        <v>10</v>
      </c>
      <c r="Q370" s="21">
        <f t="shared" ref="Q370:Q389" si="297">P370/10*100</f>
        <v>100</v>
      </c>
      <c r="R370" s="1">
        <v>2</v>
      </c>
      <c r="S370" s="21">
        <f t="shared" ref="S370:S389" si="298">R370/2*100</f>
        <v>100</v>
      </c>
      <c r="T370" s="1">
        <v>10</v>
      </c>
      <c r="U370" s="1">
        <f t="shared" ref="U370:U389" si="299">T370/10*100</f>
        <v>100</v>
      </c>
      <c r="V370" s="1">
        <v>10</v>
      </c>
      <c r="W370" s="1">
        <f t="shared" ref="W370:W389" si="300">V370/10*100</f>
        <v>100</v>
      </c>
      <c r="X370" s="1">
        <v>10</v>
      </c>
      <c r="Y370" s="1">
        <f t="shared" ref="Y370:Y389" si="301">X370/10*100</f>
        <v>100</v>
      </c>
      <c r="Z370" s="1">
        <v>10</v>
      </c>
      <c r="AA370" s="1">
        <f t="shared" ref="AA370:AA389" si="302">Z370/10*100</f>
        <v>100</v>
      </c>
      <c r="AB370" s="1">
        <v>10</v>
      </c>
      <c r="AC370" s="1">
        <f t="shared" ref="AC370:AC389" si="303">AB370/10*100</f>
        <v>100</v>
      </c>
      <c r="AD370" s="1">
        <v>10</v>
      </c>
      <c r="AE370" s="1">
        <f t="shared" ref="AE370:AE389" si="304">AD370/10*100</f>
        <v>100</v>
      </c>
      <c r="AF370" s="21">
        <v>8</v>
      </c>
      <c r="AG370" s="21">
        <f t="shared" ref="AG370:AG389" si="305">AF370/8*100</f>
        <v>100</v>
      </c>
      <c r="AH370" s="21">
        <v>2</v>
      </c>
      <c r="AI370" s="21">
        <f t="shared" ref="AI370:AI389" si="306">AH370/2*100</f>
        <v>100</v>
      </c>
      <c r="AJ370" s="21"/>
      <c r="AK370" s="21"/>
      <c r="AL370" s="21"/>
      <c r="AM370" s="21"/>
      <c r="AN370" s="21"/>
      <c r="AO370" s="21"/>
      <c r="AP370" s="21"/>
      <c r="AQ370" s="21"/>
      <c r="AR370" s="21"/>
      <c r="AS370" s="26"/>
      <c r="AT370" s="21">
        <f t="shared" ref="AT370:AT389" si="307">AVERAGE(Q370,S370,U370,W370,Y370,AA370,AC370,AE370,AG370,AI370,AK370,AM370,AO370,AQ370,AS370,O370,M370,K370,I370,G370,E370)</f>
        <v>99.375</v>
      </c>
      <c r="AU370" s="147" t="s">
        <v>20</v>
      </c>
      <c r="AV370" s="17"/>
      <c r="AW370" s="49"/>
      <c r="AX370" s="14"/>
    </row>
    <row r="371" spans="1:50" s="16" customFormat="1" ht="16.5" customHeight="1" x14ac:dyDescent="0.2">
      <c r="A371" s="50">
        <v>2</v>
      </c>
      <c r="B371" s="71">
        <v>18102002</v>
      </c>
      <c r="C371" s="69" t="s">
        <v>357</v>
      </c>
      <c r="D371" s="1">
        <v>6</v>
      </c>
      <c r="E371" s="21">
        <f t="shared" si="291"/>
        <v>100</v>
      </c>
      <c r="F371" s="1">
        <v>10</v>
      </c>
      <c r="G371" s="21">
        <f t="shared" si="292"/>
        <v>100</v>
      </c>
      <c r="H371" s="1">
        <v>10</v>
      </c>
      <c r="I371" s="21">
        <f t="shared" si="293"/>
        <v>100</v>
      </c>
      <c r="J371" s="1">
        <v>10</v>
      </c>
      <c r="K371" s="21">
        <f t="shared" si="294"/>
        <v>100</v>
      </c>
      <c r="L371" s="1">
        <v>10</v>
      </c>
      <c r="M371" s="21">
        <f t="shared" si="295"/>
        <v>100</v>
      </c>
      <c r="N371" s="1">
        <v>10</v>
      </c>
      <c r="O371" s="21">
        <f t="shared" si="296"/>
        <v>100</v>
      </c>
      <c r="P371" s="1">
        <v>9</v>
      </c>
      <c r="Q371" s="21">
        <f t="shared" si="297"/>
        <v>90</v>
      </c>
      <c r="R371" s="1">
        <v>2</v>
      </c>
      <c r="S371" s="21">
        <f t="shared" si="298"/>
        <v>100</v>
      </c>
      <c r="T371" s="1">
        <v>10</v>
      </c>
      <c r="U371" s="1">
        <f t="shared" si="299"/>
        <v>100</v>
      </c>
      <c r="V371" s="1">
        <v>10</v>
      </c>
      <c r="W371" s="1">
        <f t="shared" si="300"/>
        <v>100</v>
      </c>
      <c r="X371" s="1">
        <v>10</v>
      </c>
      <c r="Y371" s="1">
        <f t="shared" si="301"/>
        <v>100</v>
      </c>
      <c r="Z371" s="1">
        <v>10</v>
      </c>
      <c r="AA371" s="1">
        <f t="shared" si="302"/>
        <v>100</v>
      </c>
      <c r="AB371" s="1">
        <v>10</v>
      </c>
      <c r="AC371" s="1">
        <f t="shared" si="303"/>
        <v>100</v>
      </c>
      <c r="AD371" s="1">
        <v>10</v>
      </c>
      <c r="AE371" s="1">
        <f t="shared" si="304"/>
        <v>100</v>
      </c>
      <c r="AF371" s="21">
        <v>8</v>
      </c>
      <c r="AG371" s="21">
        <f t="shared" si="305"/>
        <v>100</v>
      </c>
      <c r="AH371" s="21">
        <v>2</v>
      </c>
      <c r="AI371" s="21">
        <f t="shared" si="306"/>
        <v>100</v>
      </c>
      <c r="AJ371" s="21"/>
      <c r="AK371" s="21"/>
      <c r="AL371" s="21"/>
      <c r="AM371" s="21"/>
      <c r="AN371" s="21"/>
      <c r="AO371" s="21"/>
      <c r="AP371" s="21"/>
      <c r="AQ371" s="21"/>
      <c r="AR371" s="21"/>
      <c r="AS371" s="26"/>
      <c r="AT371" s="21">
        <f t="shared" si="307"/>
        <v>99.375</v>
      </c>
      <c r="AU371" s="143"/>
      <c r="AV371" s="17"/>
      <c r="AW371" s="49"/>
      <c r="AX371" s="14"/>
    </row>
    <row r="372" spans="1:50" s="16" customFormat="1" ht="16.5" customHeight="1" x14ac:dyDescent="0.2">
      <c r="A372" s="50">
        <v>3</v>
      </c>
      <c r="B372" s="71">
        <v>18103023</v>
      </c>
      <c r="C372" s="69" t="s">
        <v>358</v>
      </c>
      <c r="D372" s="1">
        <v>6</v>
      </c>
      <c r="E372" s="21">
        <f t="shared" si="291"/>
        <v>100</v>
      </c>
      <c r="F372" s="1">
        <v>10</v>
      </c>
      <c r="G372" s="21">
        <f t="shared" si="292"/>
        <v>100</v>
      </c>
      <c r="H372" s="1">
        <v>10</v>
      </c>
      <c r="I372" s="21">
        <f t="shared" si="293"/>
        <v>100</v>
      </c>
      <c r="J372" s="1">
        <v>10</v>
      </c>
      <c r="K372" s="21">
        <f t="shared" si="294"/>
        <v>100</v>
      </c>
      <c r="L372" s="1">
        <v>10</v>
      </c>
      <c r="M372" s="21">
        <f t="shared" si="295"/>
        <v>100</v>
      </c>
      <c r="N372" s="1">
        <v>10</v>
      </c>
      <c r="O372" s="21">
        <f t="shared" si="296"/>
        <v>100</v>
      </c>
      <c r="P372" s="1">
        <v>10</v>
      </c>
      <c r="Q372" s="21">
        <f t="shared" si="297"/>
        <v>100</v>
      </c>
      <c r="R372" s="1">
        <v>2</v>
      </c>
      <c r="S372" s="21">
        <f t="shared" si="298"/>
        <v>100</v>
      </c>
      <c r="T372" s="1">
        <v>10</v>
      </c>
      <c r="U372" s="1">
        <f t="shared" si="299"/>
        <v>100</v>
      </c>
      <c r="V372" s="1">
        <v>10</v>
      </c>
      <c r="W372" s="1">
        <f t="shared" si="300"/>
        <v>100</v>
      </c>
      <c r="X372" s="1">
        <v>10</v>
      </c>
      <c r="Y372" s="1">
        <f t="shared" si="301"/>
        <v>100</v>
      </c>
      <c r="Z372" s="1">
        <v>10</v>
      </c>
      <c r="AA372" s="1">
        <f t="shared" si="302"/>
        <v>100</v>
      </c>
      <c r="AB372" s="1">
        <v>10</v>
      </c>
      <c r="AC372" s="1">
        <f t="shared" si="303"/>
        <v>100</v>
      </c>
      <c r="AD372" s="1">
        <v>8</v>
      </c>
      <c r="AE372" s="1">
        <f t="shared" si="304"/>
        <v>80</v>
      </c>
      <c r="AF372" s="21">
        <v>7</v>
      </c>
      <c r="AG372" s="21">
        <f t="shared" si="305"/>
        <v>87.5</v>
      </c>
      <c r="AH372" s="21">
        <v>2</v>
      </c>
      <c r="AI372" s="21">
        <f t="shared" si="306"/>
        <v>100</v>
      </c>
      <c r="AJ372" s="21"/>
      <c r="AK372" s="21"/>
      <c r="AL372" s="21"/>
      <c r="AM372" s="21"/>
      <c r="AN372" s="21"/>
      <c r="AO372" s="21"/>
      <c r="AP372" s="21"/>
      <c r="AQ372" s="21"/>
      <c r="AR372" s="21"/>
      <c r="AS372" s="26"/>
      <c r="AT372" s="21">
        <f t="shared" si="307"/>
        <v>97.96875</v>
      </c>
      <c r="AU372" s="143"/>
      <c r="AV372" s="17"/>
      <c r="AW372" s="49"/>
      <c r="AX372" s="14"/>
    </row>
    <row r="373" spans="1:50" s="16" customFormat="1" ht="16.5" customHeight="1" x14ac:dyDescent="0.2">
      <c r="A373" s="50">
        <v>4</v>
      </c>
      <c r="B373" s="71">
        <v>18102074</v>
      </c>
      <c r="C373" s="95" t="s">
        <v>460</v>
      </c>
      <c r="D373" s="1"/>
      <c r="E373" s="21"/>
      <c r="F373" s="1">
        <v>8</v>
      </c>
      <c r="G373" s="21">
        <f>F373/8*100</f>
        <v>100</v>
      </c>
      <c r="H373" s="1">
        <v>10</v>
      </c>
      <c r="I373" s="21">
        <f>H373/10*100</f>
        <v>100</v>
      </c>
      <c r="J373" s="1">
        <v>10</v>
      </c>
      <c r="K373" s="21">
        <f t="shared" si="294"/>
        <v>100</v>
      </c>
      <c r="L373" s="1">
        <v>10</v>
      </c>
      <c r="M373" s="21">
        <f t="shared" si="295"/>
        <v>100</v>
      </c>
      <c r="N373" s="1">
        <v>10</v>
      </c>
      <c r="O373" s="21">
        <f t="shared" si="296"/>
        <v>100</v>
      </c>
      <c r="P373" s="1">
        <v>10</v>
      </c>
      <c r="Q373" s="21">
        <f t="shared" si="297"/>
        <v>100</v>
      </c>
      <c r="R373" s="1">
        <v>2</v>
      </c>
      <c r="S373" s="21">
        <f t="shared" si="298"/>
        <v>100</v>
      </c>
      <c r="T373" s="1">
        <v>10</v>
      </c>
      <c r="U373" s="1">
        <f t="shared" si="299"/>
        <v>100</v>
      </c>
      <c r="V373" s="1">
        <v>9</v>
      </c>
      <c r="W373" s="1">
        <f t="shared" si="300"/>
        <v>90</v>
      </c>
      <c r="X373" s="1">
        <v>10</v>
      </c>
      <c r="Y373" s="1">
        <f t="shared" si="301"/>
        <v>100</v>
      </c>
      <c r="Z373" s="1">
        <v>10</v>
      </c>
      <c r="AA373" s="1">
        <f t="shared" si="302"/>
        <v>100</v>
      </c>
      <c r="AB373" s="1">
        <v>9</v>
      </c>
      <c r="AC373" s="1">
        <f t="shared" si="303"/>
        <v>90</v>
      </c>
      <c r="AD373" s="1">
        <v>7</v>
      </c>
      <c r="AE373" s="1">
        <f t="shared" si="304"/>
        <v>70</v>
      </c>
      <c r="AF373" s="21">
        <v>8</v>
      </c>
      <c r="AG373" s="21">
        <f t="shared" si="305"/>
        <v>100</v>
      </c>
      <c r="AH373" s="21">
        <v>2</v>
      </c>
      <c r="AI373" s="21">
        <f t="shared" si="306"/>
        <v>100</v>
      </c>
      <c r="AJ373" s="21"/>
      <c r="AK373" s="21"/>
      <c r="AL373" s="21"/>
      <c r="AM373" s="21"/>
      <c r="AN373" s="21"/>
      <c r="AO373" s="21"/>
      <c r="AP373" s="21"/>
      <c r="AQ373" s="21"/>
      <c r="AR373" s="21"/>
      <c r="AS373" s="155"/>
      <c r="AT373" s="21">
        <f t="shared" si="307"/>
        <v>96.666666666666671</v>
      </c>
      <c r="AU373" s="143"/>
      <c r="AV373" s="17"/>
      <c r="AW373" s="49"/>
      <c r="AX373" s="14"/>
    </row>
    <row r="374" spans="1:50" s="16" customFormat="1" ht="16.5" customHeight="1" x14ac:dyDescent="0.2">
      <c r="A374" s="50">
        <v>5</v>
      </c>
      <c r="B374" s="71">
        <v>18102048</v>
      </c>
      <c r="C374" s="69" t="s">
        <v>359</v>
      </c>
      <c r="D374" s="1">
        <v>6</v>
      </c>
      <c r="E374" s="21">
        <f t="shared" si="291"/>
        <v>100</v>
      </c>
      <c r="F374" s="1">
        <v>10</v>
      </c>
      <c r="G374" s="21">
        <f t="shared" si="292"/>
        <v>100</v>
      </c>
      <c r="H374" s="1">
        <v>10</v>
      </c>
      <c r="I374" s="21">
        <f t="shared" si="293"/>
        <v>100</v>
      </c>
      <c r="J374" s="1">
        <v>10</v>
      </c>
      <c r="K374" s="21">
        <f t="shared" si="294"/>
        <v>100</v>
      </c>
      <c r="L374" s="1">
        <v>10</v>
      </c>
      <c r="M374" s="21">
        <f t="shared" si="295"/>
        <v>100</v>
      </c>
      <c r="N374" s="1">
        <v>10</v>
      </c>
      <c r="O374" s="21">
        <f t="shared" si="296"/>
        <v>100</v>
      </c>
      <c r="P374" s="1">
        <v>10</v>
      </c>
      <c r="Q374" s="21">
        <f t="shared" si="297"/>
        <v>100</v>
      </c>
      <c r="R374" s="1">
        <v>2</v>
      </c>
      <c r="S374" s="21">
        <f t="shared" si="298"/>
        <v>100</v>
      </c>
      <c r="T374" s="1">
        <v>10</v>
      </c>
      <c r="U374" s="1">
        <f t="shared" si="299"/>
        <v>100</v>
      </c>
      <c r="V374" s="1">
        <v>9</v>
      </c>
      <c r="W374" s="1">
        <f t="shared" si="300"/>
        <v>90</v>
      </c>
      <c r="X374" s="1">
        <v>10</v>
      </c>
      <c r="Y374" s="1">
        <f t="shared" si="301"/>
        <v>100</v>
      </c>
      <c r="Z374" s="1">
        <v>10</v>
      </c>
      <c r="AA374" s="1">
        <f t="shared" si="302"/>
        <v>100</v>
      </c>
      <c r="AB374" s="1">
        <v>10</v>
      </c>
      <c r="AC374" s="1">
        <f t="shared" si="303"/>
        <v>100</v>
      </c>
      <c r="AD374" s="1">
        <v>9</v>
      </c>
      <c r="AE374" s="1">
        <f t="shared" si="304"/>
        <v>90</v>
      </c>
      <c r="AF374" s="21">
        <v>8</v>
      </c>
      <c r="AG374" s="21">
        <f t="shared" si="305"/>
        <v>100</v>
      </c>
      <c r="AH374" s="21">
        <v>2</v>
      </c>
      <c r="AI374" s="21">
        <f t="shared" si="306"/>
        <v>100</v>
      </c>
      <c r="AJ374" s="21"/>
      <c r="AK374" s="21"/>
      <c r="AL374" s="21"/>
      <c r="AM374" s="21"/>
      <c r="AN374" s="21"/>
      <c r="AO374" s="21"/>
      <c r="AP374" s="21"/>
      <c r="AQ374" s="21"/>
      <c r="AR374" s="21"/>
      <c r="AS374" s="26"/>
      <c r="AT374" s="21">
        <f t="shared" si="307"/>
        <v>98.75</v>
      </c>
      <c r="AU374" s="143"/>
      <c r="AV374" s="17"/>
      <c r="AW374" s="49"/>
      <c r="AX374" s="14"/>
    </row>
    <row r="375" spans="1:50" s="16" customFormat="1" ht="16.5" customHeight="1" x14ac:dyDescent="0.2">
      <c r="A375" s="50">
        <v>6</v>
      </c>
      <c r="B375" s="71">
        <v>18101066</v>
      </c>
      <c r="C375" s="69" t="s">
        <v>360</v>
      </c>
      <c r="D375" s="1">
        <v>6</v>
      </c>
      <c r="E375" s="21">
        <f t="shared" si="291"/>
        <v>100</v>
      </c>
      <c r="F375" s="1">
        <v>10</v>
      </c>
      <c r="G375" s="21">
        <f t="shared" si="292"/>
        <v>100</v>
      </c>
      <c r="H375" s="1">
        <v>10</v>
      </c>
      <c r="I375" s="21">
        <f t="shared" si="293"/>
        <v>100</v>
      </c>
      <c r="J375" s="1">
        <v>10</v>
      </c>
      <c r="K375" s="21">
        <f t="shared" si="294"/>
        <v>100</v>
      </c>
      <c r="L375" s="1">
        <v>10</v>
      </c>
      <c r="M375" s="21">
        <f t="shared" si="295"/>
        <v>100</v>
      </c>
      <c r="N375" s="1">
        <v>10</v>
      </c>
      <c r="O375" s="21">
        <f t="shared" si="296"/>
        <v>100</v>
      </c>
      <c r="P375" s="1">
        <v>10</v>
      </c>
      <c r="Q375" s="21">
        <f t="shared" si="297"/>
        <v>100</v>
      </c>
      <c r="R375" s="1">
        <v>2</v>
      </c>
      <c r="S375" s="21">
        <f t="shared" si="298"/>
        <v>100</v>
      </c>
      <c r="T375" s="1">
        <v>10</v>
      </c>
      <c r="U375" s="1">
        <f t="shared" si="299"/>
        <v>100</v>
      </c>
      <c r="V375" s="1">
        <v>10</v>
      </c>
      <c r="W375" s="1">
        <f t="shared" si="300"/>
        <v>100</v>
      </c>
      <c r="X375" s="1">
        <v>10</v>
      </c>
      <c r="Y375" s="1">
        <f t="shared" si="301"/>
        <v>100</v>
      </c>
      <c r="Z375" s="1">
        <v>10</v>
      </c>
      <c r="AA375" s="1">
        <f t="shared" si="302"/>
        <v>100</v>
      </c>
      <c r="AB375" s="1">
        <v>10</v>
      </c>
      <c r="AC375" s="1">
        <f t="shared" si="303"/>
        <v>100</v>
      </c>
      <c r="AD375" s="1">
        <v>10</v>
      </c>
      <c r="AE375" s="1">
        <f t="shared" si="304"/>
        <v>100</v>
      </c>
      <c r="AF375" s="21">
        <v>8</v>
      </c>
      <c r="AG375" s="21">
        <f t="shared" si="305"/>
        <v>100</v>
      </c>
      <c r="AH375" s="21">
        <v>2</v>
      </c>
      <c r="AI375" s="21">
        <f t="shared" si="306"/>
        <v>100</v>
      </c>
      <c r="AJ375" s="21"/>
      <c r="AK375" s="21"/>
      <c r="AL375" s="21"/>
      <c r="AM375" s="21"/>
      <c r="AN375" s="21"/>
      <c r="AO375" s="21"/>
      <c r="AP375" s="21"/>
      <c r="AQ375" s="21"/>
      <c r="AR375" s="21"/>
      <c r="AS375" s="26"/>
      <c r="AT375" s="21">
        <f t="shared" si="307"/>
        <v>100</v>
      </c>
      <c r="AU375" s="143"/>
      <c r="AV375" s="17"/>
      <c r="AW375" s="49"/>
      <c r="AX375" s="14"/>
    </row>
    <row r="376" spans="1:50" s="16" customFormat="1" ht="16.5" customHeight="1" x14ac:dyDescent="0.2">
      <c r="A376" s="50">
        <v>7</v>
      </c>
      <c r="B376" s="36">
        <v>18104019</v>
      </c>
      <c r="C376" s="19" t="s">
        <v>361</v>
      </c>
      <c r="D376" s="1">
        <v>6</v>
      </c>
      <c r="E376" s="21">
        <f t="shared" si="291"/>
        <v>100</v>
      </c>
      <c r="F376" s="1">
        <v>10</v>
      </c>
      <c r="G376" s="21">
        <f t="shared" si="292"/>
        <v>100</v>
      </c>
      <c r="H376" s="1">
        <v>10</v>
      </c>
      <c r="I376" s="21">
        <f t="shared" si="293"/>
        <v>100</v>
      </c>
      <c r="J376" s="1">
        <v>10</v>
      </c>
      <c r="K376" s="21">
        <f t="shared" si="294"/>
        <v>100</v>
      </c>
      <c r="L376" s="1">
        <v>10</v>
      </c>
      <c r="M376" s="21">
        <f t="shared" si="295"/>
        <v>100</v>
      </c>
      <c r="N376" s="1">
        <v>10</v>
      </c>
      <c r="O376" s="21">
        <f t="shared" si="296"/>
        <v>100</v>
      </c>
      <c r="P376" s="1">
        <v>10</v>
      </c>
      <c r="Q376" s="21">
        <f t="shared" si="297"/>
        <v>100</v>
      </c>
      <c r="R376" s="1">
        <v>2</v>
      </c>
      <c r="S376" s="21">
        <f t="shared" si="298"/>
        <v>100</v>
      </c>
      <c r="T376" s="1">
        <v>10</v>
      </c>
      <c r="U376" s="1">
        <f t="shared" si="299"/>
        <v>100</v>
      </c>
      <c r="V376" s="1">
        <v>10</v>
      </c>
      <c r="W376" s="1">
        <f t="shared" si="300"/>
        <v>100</v>
      </c>
      <c r="X376" s="1">
        <v>10</v>
      </c>
      <c r="Y376" s="1">
        <f t="shared" si="301"/>
        <v>100</v>
      </c>
      <c r="Z376" s="1">
        <v>10</v>
      </c>
      <c r="AA376" s="1">
        <f t="shared" si="302"/>
        <v>100</v>
      </c>
      <c r="AB376" s="1">
        <v>9</v>
      </c>
      <c r="AC376" s="1">
        <f t="shared" si="303"/>
        <v>90</v>
      </c>
      <c r="AD376" s="1">
        <v>10</v>
      </c>
      <c r="AE376" s="1">
        <f t="shared" si="304"/>
        <v>100</v>
      </c>
      <c r="AF376" s="21">
        <v>8</v>
      </c>
      <c r="AG376" s="21">
        <f t="shared" si="305"/>
        <v>100</v>
      </c>
      <c r="AH376" s="21">
        <v>2</v>
      </c>
      <c r="AI376" s="21">
        <f t="shared" si="306"/>
        <v>100</v>
      </c>
      <c r="AJ376" s="21"/>
      <c r="AK376" s="21"/>
      <c r="AL376" s="21"/>
      <c r="AM376" s="21"/>
      <c r="AN376" s="21"/>
      <c r="AO376" s="21"/>
      <c r="AP376" s="21"/>
      <c r="AQ376" s="21"/>
      <c r="AR376" s="21"/>
      <c r="AS376" s="26"/>
      <c r="AT376" s="21">
        <f t="shared" si="307"/>
        <v>99.375</v>
      </c>
      <c r="AU376" s="143"/>
      <c r="AV376" s="17"/>
      <c r="AW376" s="49"/>
      <c r="AX376" s="14"/>
    </row>
    <row r="377" spans="1:50" s="16" customFormat="1" ht="16.5" customHeight="1" x14ac:dyDescent="0.2">
      <c r="A377" s="50">
        <v>8</v>
      </c>
      <c r="B377" s="71">
        <v>18101182</v>
      </c>
      <c r="C377" s="19" t="s">
        <v>362</v>
      </c>
      <c r="D377" s="1">
        <v>6</v>
      </c>
      <c r="E377" s="21">
        <f t="shared" si="291"/>
        <v>100</v>
      </c>
      <c r="F377" s="1">
        <v>10</v>
      </c>
      <c r="G377" s="21">
        <f t="shared" si="292"/>
        <v>100</v>
      </c>
      <c r="H377" s="1">
        <v>9</v>
      </c>
      <c r="I377" s="21">
        <f t="shared" si="293"/>
        <v>90</v>
      </c>
      <c r="J377" s="1">
        <v>9</v>
      </c>
      <c r="K377" s="21">
        <f t="shared" si="294"/>
        <v>90</v>
      </c>
      <c r="L377" s="1">
        <v>8</v>
      </c>
      <c r="M377" s="21">
        <f t="shared" si="295"/>
        <v>80</v>
      </c>
      <c r="N377" s="1">
        <v>8</v>
      </c>
      <c r="O377" s="21">
        <f t="shared" si="296"/>
        <v>80</v>
      </c>
      <c r="P377" s="1">
        <v>5</v>
      </c>
      <c r="Q377" s="21">
        <f t="shared" si="297"/>
        <v>50</v>
      </c>
      <c r="R377" s="1">
        <v>2</v>
      </c>
      <c r="S377" s="21">
        <f t="shared" si="298"/>
        <v>100</v>
      </c>
      <c r="T377" s="1">
        <v>6</v>
      </c>
      <c r="U377" s="1">
        <f t="shared" si="299"/>
        <v>60</v>
      </c>
      <c r="V377" s="1">
        <v>7</v>
      </c>
      <c r="W377" s="1">
        <f t="shared" si="300"/>
        <v>70</v>
      </c>
      <c r="X377" s="1">
        <v>8</v>
      </c>
      <c r="Y377" s="1">
        <f t="shared" si="301"/>
        <v>80</v>
      </c>
      <c r="Z377" s="1">
        <v>7</v>
      </c>
      <c r="AA377" s="1">
        <f t="shared" si="302"/>
        <v>70</v>
      </c>
      <c r="AB377" s="1">
        <v>8</v>
      </c>
      <c r="AC377" s="1">
        <f t="shared" si="303"/>
        <v>80</v>
      </c>
      <c r="AD377" s="1">
        <v>8</v>
      </c>
      <c r="AE377" s="1">
        <f t="shared" si="304"/>
        <v>80</v>
      </c>
      <c r="AF377" s="21">
        <v>3</v>
      </c>
      <c r="AG377" s="21">
        <f t="shared" si="305"/>
        <v>37.5</v>
      </c>
      <c r="AH377" s="21">
        <v>2</v>
      </c>
      <c r="AI377" s="21">
        <f t="shared" si="306"/>
        <v>100</v>
      </c>
      <c r="AJ377" s="21"/>
      <c r="AK377" s="21"/>
      <c r="AL377" s="21"/>
      <c r="AM377" s="21"/>
      <c r="AN377" s="21"/>
      <c r="AO377" s="21"/>
      <c r="AP377" s="21"/>
      <c r="AQ377" s="21"/>
      <c r="AR377" s="21"/>
      <c r="AS377" s="26"/>
      <c r="AT377" s="21">
        <f t="shared" si="307"/>
        <v>79.21875</v>
      </c>
      <c r="AU377" s="143"/>
      <c r="AV377" s="17"/>
      <c r="AW377" s="49"/>
      <c r="AX377" s="14"/>
    </row>
    <row r="378" spans="1:50" s="16" customFormat="1" ht="16.5" customHeight="1" x14ac:dyDescent="0.2">
      <c r="A378" s="50">
        <v>9</v>
      </c>
      <c r="B378" s="71">
        <v>18103059</v>
      </c>
      <c r="C378" s="69" t="s">
        <v>363</v>
      </c>
      <c r="D378" s="1">
        <v>6</v>
      </c>
      <c r="E378" s="21">
        <f t="shared" si="291"/>
        <v>100</v>
      </c>
      <c r="F378" s="1">
        <v>10</v>
      </c>
      <c r="G378" s="21">
        <f t="shared" si="292"/>
        <v>100</v>
      </c>
      <c r="H378" s="1">
        <v>10</v>
      </c>
      <c r="I378" s="21">
        <f t="shared" si="293"/>
        <v>100</v>
      </c>
      <c r="J378" s="1">
        <v>8</v>
      </c>
      <c r="K378" s="21">
        <f t="shared" si="294"/>
        <v>80</v>
      </c>
      <c r="L378" s="1">
        <v>7</v>
      </c>
      <c r="M378" s="21">
        <f t="shared" si="295"/>
        <v>70</v>
      </c>
      <c r="N378" s="1">
        <v>7</v>
      </c>
      <c r="O378" s="21">
        <f t="shared" si="296"/>
        <v>70</v>
      </c>
      <c r="P378" s="1">
        <v>4</v>
      </c>
      <c r="Q378" s="21">
        <f t="shared" si="297"/>
        <v>40</v>
      </c>
      <c r="R378" s="1">
        <v>2</v>
      </c>
      <c r="S378" s="21">
        <f t="shared" si="298"/>
        <v>100</v>
      </c>
      <c r="T378" s="1">
        <v>8</v>
      </c>
      <c r="U378" s="1">
        <f t="shared" si="299"/>
        <v>80</v>
      </c>
      <c r="V378" s="1">
        <v>8</v>
      </c>
      <c r="W378" s="1">
        <f t="shared" si="300"/>
        <v>80</v>
      </c>
      <c r="X378" s="1">
        <v>5</v>
      </c>
      <c r="Y378" s="1">
        <f t="shared" si="301"/>
        <v>50</v>
      </c>
      <c r="Z378" s="1">
        <v>7</v>
      </c>
      <c r="AA378" s="1">
        <f t="shared" si="302"/>
        <v>70</v>
      </c>
      <c r="AB378" s="1">
        <v>5</v>
      </c>
      <c r="AC378" s="1">
        <f t="shared" si="303"/>
        <v>50</v>
      </c>
      <c r="AD378" s="1">
        <v>6</v>
      </c>
      <c r="AE378" s="1">
        <f t="shared" si="304"/>
        <v>60</v>
      </c>
      <c r="AF378" s="21">
        <v>3</v>
      </c>
      <c r="AG378" s="21">
        <f t="shared" si="305"/>
        <v>37.5</v>
      </c>
      <c r="AH378" s="21">
        <v>2</v>
      </c>
      <c r="AI378" s="21">
        <f t="shared" si="306"/>
        <v>100</v>
      </c>
      <c r="AJ378" s="21"/>
      <c r="AK378" s="21"/>
      <c r="AL378" s="21"/>
      <c r="AM378" s="21"/>
      <c r="AN378" s="21"/>
      <c r="AO378" s="21"/>
      <c r="AP378" s="21"/>
      <c r="AQ378" s="21"/>
      <c r="AR378" s="21"/>
      <c r="AS378" s="26"/>
      <c r="AT378" s="21">
        <f t="shared" si="307"/>
        <v>74.21875</v>
      </c>
      <c r="AU378" s="143"/>
      <c r="AV378" s="17"/>
      <c r="AW378" s="49"/>
      <c r="AX378" s="14"/>
    </row>
    <row r="379" spans="1:50" s="16" customFormat="1" ht="16.5" customHeight="1" x14ac:dyDescent="0.2">
      <c r="A379" s="50">
        <v>10</v>
      </c>
      <c r="B379" s="71">
        <v>18103028</v>
      </c>
      <c r="C379" s="69" t="s">
        <v>364</v>
      </c>
      <c r="D379" s="1">
        <v>6</v>
      </c>
      <c r="E379" s="21">
        <f t="shared" si="291"/>
        <v>100</v>
      </c>
      <c r="F379" s="1">
        <v>10</v>
      </c>
      <c r="G379" s="21">
        <f t="shared" si="292"/>
        <v>100</v>
      </c>
      <c r="H379" s="1">
        <v>10</v>
      </c>
      <c r="I379" s="21">
        <f t="shared" si="293"/>
        <v>100</v>
      </c>
      <c r="J379" s="1">
        <v>10</v>
      </c>
      <c r="K379" s="21">
        <f t="shared" si="294"/>
        <v>100</v>
      </c>
      <c r="L379" s="1">
        <v>9</v>
      </c>
      <c r="M379" s="21">
        <f t="shared" si="295"/>
        <v>90</v>
      </c>
      <c r="N379" s="1">
        <v>8</v>
      </c>
      <c r="O379" s="21">
        <f t="shared" si="296"/>
        <v>80</v>
      </c>
      <c r="P379" s="1">
        <v>8</v>
      </c>
      <c r="Q379" s="21">
        <f t="shared" si="297"/>
        <v>80</v>
      </c>
      <c r="R379" s="1">
        <v>2</v>
      </c>
      <c r="S379" s="21">
        <f t="shared" si="298"/>
        <v>100</v>
      </c>
      <c r="T379" s="1">
        <v>9</v>
      </c>
      <c r="U379" s="1">
        <f t="shared" si="299"/>
        <v>90</v>
      </c>
      <c r="V379" s="1">
        <v>8</v>
      </c>
      <c r="W379" s="1">
        <f t="shared" si="300"/>
        <v>80</v>
      </c>
      <c r="X379" s="1">
        <v>10</v>
      </c>
      <c r="Y379" s="1">
        <f t="shared" si="301"/>
        <v>100</v>
      </c>
      <c r="Z379" s="1">
        <v>10</v>
      </c>
      <c r="AA379" s="1">
        <f t="shared" si="302"/>
        <v>100</v>
      </c>
      <c r="AB379" s="1">
        <v>7</v>
      </c>
      <c r="AC379" s="1">
        <f t="shared" si="303"/>
        <v>70</v>
      </c>
      <c r="AD379" s="1">
        <v>4</v>
      </c>
      <c r="AE379" s="1">
        <f t="shared" si="304"/>
        <v>40</v>
      </c>
      <c r="AF379" s="21">
        <v>4</v>
      </c>
      <c r="AG379" s="21">
        <f t="shared" si="305"/>
        <v>50</v>
      </c>
      <c r="AH379" s="21">
        <v>2</v>
      </c>
      <c r="AI379" s="21">
        <f t="shared" si="306"/>
        <v>100</v>
      </c>
      <c r="AJ379" s="21"/>
      <c r="AK379" s="21"/>
      <c r="AL379" s="21"/>
      <c r="AM379" s="21"/>
      <c r="AN379" s="21"/>
      <c r="AO379" s="21"/>
      <c r="AP379" s="21"/>
      <c r="AQ379" s="21"/>
      <c r="AR379" s="21"/>
      <c r="AS379" s="26"/>
      <c r="AT379" s="21">
        <f t="shared" si="307"/>
        <v>86.25</v>
      </c>
      <c r="AU379" s="143"/>
      <c r="AV379" s="17"/>
      <c r="AW379" s="49"/>
      <c r="AX379" s="14"/>
    </row>
    <row r="380" spans="1:50" s="16" customFormat="1" ht="16.5" customHeight="1" x14ac:dyDescent="0.2">
      <c r="A380" s="50">
        <v>11</v>
      </c>
      <c r="B380" s="71">
        <v>18101078</v>
      </c>
      <c r="C380" s="69" t="s">
        <v>365</v>
      </c>
      <c r="D380" s="1">
        <v>6</v>
      </c>
      <c r="E380" s="21">
        <f t="shared" si="291"/>
        <v>100</v>
      </c>
      <c r="F380" s="1">
        <v>10</v>
      </c>
      <c r="G380" s="21">
        <f t="shared" si="292"/>
        <v>100</v>
      </c>
      <c r="H380" s="1">
        <v>10</v>
      </c>
      <c r="I380" s="21">
        <f t="shared" si="293"/>
        <v>100</v>
      </c>
      <c r="J380" s="1">
        <v>10</v>
      </c>
      <c r="K380" s="21">
        <f t="shared" si="294"/>
        <v>100</v>
      </c>
      <c r="L380" s="1">
        <v>10</v>
      </c>
      <c r="M380" s="21">
        <f t="shared" si="295"/>
        <v>100</v>
      </c>
      <c r="N380" s="1">
        <v>10</v>
      </c>
      <c r="O380" s="21">
        <f t="shared" si="296"/>
        <v>100</v>
      </c>
      <c r="P380" s="1">
        <v>10</v>
      </c>
      <c r="Q380" s="21">
        <f t="shared" si="297"/>
        <v>100</v>
      </c>
      <c r="R380" s="1">
        <v>2</v>
      </c>
      <c r="S380" s="21">
        <f t="shared" si="298"/>
        <v>100</v>
      </c>
      <c r="T380" s="1">
        <v>10</v>
      </c>
      <c r="U380" s="1">
        <f t="shared" si="299"/>
        <v>100</v>
      </c>
      <c r="V380" s="1">
        <v>10</v>
      </c>
      <c r="W380" s="1">
        <f t="shared" si="300"/>
        <v>100</v>
      </c>
      <c r="X380" s="1">
        <v>10</v>
      </c>
      <c r="Y380" s="1">
        <f t="shared" si="301"/>
        <v>100</v>
      </c>
      <c r="Z380" s="1">
        <v>10</v>
      </c>
      <c r="AA380" s="1">
        <f t="shared" si="302"/>
        <v>100</v>
      </c>
      <c r="AB380" s="1">
        <v>10</v>
      </c>
      <c r="AC380" s="1">
        <f t="shared" si="303"/>
        <v>100</v>
      </c>
      <c r="AD380" s="1">
        <v>10</v>
      </c>
      <c r="AE380" s="1">
        <f t="shared" si="304"/>
        <v>100</v>
      </c>
      <c r="AF380" s="21">
        <v>8</v>
      </c>
      <c r="AG380" s="21">
        <f t="shared" si="305"/>
        <v>100</v>
      </c>
      <c r="AH380" s="21">
        <v>2</v>
      </c>
      <c r="AI380" s="21">
        <f t="shared" si="306"/>
        <v>100</v>
      </c>
      <c r="AJ380" s="21"/>
      <c r="AK380" s="21"/>
      <c r="AL380" s="21"/>
      <c r="AM380" s="21"/>
      <c r="AN380" s="21"/>
      <c r="AO380" s="21"/>
      <c r="AP380" s="21"/>
      <c r="AQ380" s="21"/>
      <c r="AR380" s="21"/>
      <c r="AS380" s="26"/>
      <c r="AT380" s="21">
        <f t="shared" si="307"/>
        <v>100</v>
      </c>
      <c r="AU380" s="143"/>
      <c r="AV380" s="17"/>
      <c r="AW380" s="49"/>
      <c r="AX380" s="14"/>
    </row>
    <row r="381" spans="1:50" s="16" customFormat="1" ht="16.5" customHeight="1" x14ac:dyDescent="0.2">
      <c r="A381" s="50">
        <v>12</v>
      </c>
      <c r="B381" s="71">
        <v>18103006</v>
      </c>
      <c r="C381" s="19" t="s">
        <v>366</v>
      </c>
      <c r="D381" s="1">
        <v>6</v>
      </c>
      <c r="E381" s="21">
        <f t="shared" si="291"/>
        <v>100</v>
      </c>
      <c r="F381" s="1">
        <v>10</v>
      </c>
      <c r="G381" s="21">
        <f t="shared" si="292"/>
        <v>100</v>
      </c>
      <c r="H381" s="1">
        <v>10</v>
      </c>
      <c r="I381" s="21">
        <f t="shared" si="293"/>
        <v>100</v>
      </c>
      <c r="J381" s="1">
        <v>10</v>
      </c>
      <c r="K381" s="21">
        <f t="shared" si="294"/>
        <v>100</v>
      </c>
      <c r="L381" s="1">
        <v>10</v>
      </c>
      <c r="M381" s="21">
        <f t="shared" si="295"/>
        <v>100</v>
      </c>
      <c r="N381" s="1">
        <v>10</v>
      </c>
      <c r="O381" s="21">
        <f t="shared" si="296"/>
        <v>100</v>
      </c>
      <c r="P381" s="1">
        <v>10</v>
      </c>
      <c r="Q381" s="21">
        <f t="shared" si="297"/>
        <v>100</v>
      </c>
      <c r="R381" s="1">
        <v>2</v>
      </c>
      <c r="S381" s="21">
        <f t="shared" si="298"/>
        <v>100</v>
      </c>
      <c r="T381" s="1">
        <v>10</v>
      </c>
      <c r="U381" s="1">
        <f t="shared" si="299"/>
        <v>100</v>
      </c>
      <c r="V381" s="1">
        <v>10</v>
      </c>
      <c r="W381" s="1">
        <f t="shared" si="300"/>
        <v>100</v>
      </c>
      <c r="X381" s="1">
        <v>10</v>
      </c>
      <c r="Y381" s="1">
        <f t="shared" si="301"/>
        <v>100</v>
      </c>
      <c r="Z381" s="1">
        <v>10</v>
      </c>
      <c r="AA381" s="1">
        <f t="shared" si="302"/>
        <v>100</v>
      </c>
      <c r="AB381" s="1">
        <v>10</v>
      </c>
      <c r="AC381" s="1">
        <f t="shared" si="303"/>
        <v>100</v>
      </c>
      <c r="AD381" s="1">
        <v>9</v>
      </c>
      <c r="AE381" s="1">
        <f t="shared" si="304"/>
        <v>90</v>
      </c>
      <c r="AF381" s="21">
        <v>8</v>
      </c>
      <c r="AG381" s="21">
        <f t="shared" si="305"/>
        <v>100</v>
      </c>
      <c r="AH381" s="21">
        <v>2</v>
      </c>
      <c r="AI381" s="21">
        <f t="shared" si="306"/>
        <v>100</v>
      </c>
      <c r="AJ381" s="21"/>
      <c r="AK381" s="21"/>
      <c r="AL381" s="21"/>
      <c r="AM381" s="21"/>
      <c r="AN381" s="21"/>
      <c r="AO381" s="21"/>
      <c r="AP381" s="21"/>
      <c r="AQ381" s="21"/>
      <c r="AR381" s="21"/>
      <c r="AS381" s="26"/>
      <c r="AT381" s="21">
        <f t="shared" si="307"/>
        <v>99.375</v>
      </c>
      <c r="AU381" s="143"/>
      <c r="AV381" s="17"/>
      <c r="AW381" s="49"/>
      <c r="AX381" s="14"/>
    </row>
    <row r="382" spans="1:50" s="16" customFormat="1" ht="16.5" customHeight="1" x14ac:dyDescent="0.2">
      <c r="A382" s="50">
        <v>13</v>
      </c>
      <c r="B382" s="71">
        <v>18104017</v>
      </c>
      <c r="C382" s="20" t="s">
        <v>367</v>
      </c>
      <c r="D382" s="1">
        <v>6</v>
      </c>
      <c r="E382" s="21">
        <f t="shared" si="291"/>
        <v>100</v>
      </c>
      <c r="F382" s="1">
        <v>10</v>
      </c>
      <c r="G382" s="21">
        <f t="shared" si="292"/>
        <v>100</v>
      </c>
      <c r="H382" s="1">
        <v>10</v>
      </c>
      <c r="I382" s="21">
        <f t="shared" si="293"/>
        <v>100</v>
      </c>
      <c r="J382" s="1">
        <v>10</v>
      </c>
      <c r="K382" s="21">
        <f t="shared" si="294"/>
        <v>100</v>
      </c>
      <c r="L382" s="1">
        <v>10</v>
      </c>
      <c r="M382" s="21">
        <f t="shared" si="295"/>
        <v>100</v>
      </c>
      <c r="N382" s="1">
        <v>10</v>
      </c>
      <c r="O382" s="21">
        <f t="shared" si="296"/>
        <v>100</v>
      </c>
      <c r="P382" s="1">
        <v>10</v>
      </c>
      <c r="Q382" s="21">
        <f t="shared" si="297"/>
        <v>100</v>
      </c>
      <c r="R382" s="1">
        <v>2</v>
      </c>
      <c r="S382" s="21">
        <f t="shared" si="298"/>
        <v>100</v>
      </c>
      <c r="T382" s="1">
        <v>9</v>
      </c>
      <c r="U382" s="1">
        <f t="shared" si="299"/>
        <v>90</v>
      </c>
      <c r="V382" s="1">
        <v>10</v>
      </c>
      <c r="W382" s="1">
        <f t="shared" si="300"/>
        <v>100</v>
      </c>
      <c r="X382" s="1">
        <v>10</v>
      </c>
      <c r="Y382" s="1">
        <f t="shared" si="301"/>
        <v>100</v>
      </c>
      <c r="Z382" s="1">
        <v>9</v>
      </c>
      <c r="AA382" s="1">
        <f t="shared" si="302"/>
        <v>90</v>
      </c>
      <c r="AB382" s="1">
        <v>10</v>
      </c>
      <c r="AC382" s="1">
        <f t="shared" si="303"/>
        <v>100</v>
      </c>
      <c r="AD382" s="1">
        <v>8</v>
      </c>
      <c r="AE382" s="1">
        <f t="shared" si="304"/>
        <v>80</v>
      </c>
      <c r="AF382" s="21">
        <v>7</v>
      </c>
      <c r="AG382" s="21">
        <f t="shared" si="305"/>
        <v>87.5</v>
      </c>
      <c r="AH382" s="21">
        <v>2</v>
      </c>
      <c r="AI382" s="21">
        <f t="shared" si="306"/>
        <v>100</v>
      </c>
      <c r="AJ382" s="21"/>
      <c r="AK382" s="21"/>
      <c r="AL382" s="21"/>
      <c r="AM382" s="21"/>
      <c r="AN382" s="21"/>
      <c r="AO382" s="21"/>
      <c r="AP382" s="21"/>
      <c r="AQ382" s="21"/>
      <c r="AR382" s="21"/>
      <c r="AS382" s="26"/>
      <c r="AT382" s="21">
        <f t="shared" si="307"/>
        <v>96.71875</v>
      </c>
      <c r="AU382" s="143"/>
      <c r="AV382" s="17"/>
      <c r="AW382" s="49"/>
      <c r="AX382" s="14"/>
    </row>
    <row r="383" spans="1:50" s="16" customFormat="1" ht="16.5" customHeight="1" x14ac:dyDescent="0.2">
      <c r="A383" s="50">
        <v>14</v>
      </c>
      <c r="B383" s="71">
        <v>18108025</v>
      </c>
      <c r="C383" s="19" t="s">
        <v>368</v>
      </c>
      <c r="D383" s="1">
        <v>6</v>
      </c>
      <c r="E383" s="21">
        <f t="shared" si="291"/>
        <v>100</v>
      </c>
      <c r="F383" s="1">
        <v>10</v>
      </c>
      <c r="G383" s="21">
        <f t="shared" si="292"/>
        <v>100</v>
      </c>
      <c r="H383" s="1">
        <v>10</v>
      </c>
      <c r="I383" s="21">
        <f t="shared" si="293"/>
        <v>100</v>
      </c>
      <c r="J383" s="1">
        <v>9</v>
      </c>
      <c r="K383" s="21">
        <f t="shared" si="294"/>
        <v>90</v>
      </c>
      <c r="L383" s="1">
        <v>9</v>
      </c>
      <c r="M383" s="21">
        <f t="shared" si="295"/>
        <v>90</v>
      </c>
      <c r="N383" s="1">
        <v>10</v>
      </c>
      <c r="O383" s="21">
        <f t="shared" si="296"/>
        <v>100</v>
      </c>
      <c r="P383" s="1">
        <v>10</v>
      </c>
      <c r="Q383" s="21">
        <f t="shared" si="297"/>
        <v>100</v>
      </c>
      <c r="R383" s="1">
        <v>2</v>
      </c>
      <c r="S383" s="21">
        <f t="shared" si="298"/>
        <v>100</v>
      </c>
      <c r="T383" s="1">
        <v>10</v>
      </c>
      <c r="U383" s="1">
        <f t="shared" si="299"/>
        <v>100</v>
      </c>
      <c r="V383" s="1">
        <v>10</v>
      </c>
      <c r="W383" s="1">
        <f t="shared" si="300"/>
        <v>100</v>
      </c>
      <c r="X383" s="1">
        <v>9</v>
      </c>
      <c r="Y383" s="1">
        <f t="shared" si="301"/>
        <v>90</v>
      </c>
      <c r="Z383" s="1">
        <v>10</v>
      </c>
      <c r="AA383" s="1">
        <f t="shared" si="302"/>
        <v>100</v>
      </c>
      <c r="AB383" s="1">
        <v>9</v>
      </c>
      <c r="AC383" s="1">
        <f t="shared" si="303"/>
        <v>90</v>
      </c>
      <c r="AD383" s="1">
        <v>7</v>
      </c>
      <c r="AE383" s="1">
        <f t="shared" si="304"/>
        <v>70</v>
      </c>
      <c r="AF383" s="21">
        <v>6</v>
      </c>
      <c r="AG383" s="21">
        <f t="shared" si="305"/>
        <v>75</v>
      </c>
      <c r="AH383" s="21">
        <v>2</v>
      </c>
      <c r="AI383" s="21">
        <f t="shared" si="306"/>
        <v>100</v>
      </c>
      <c r="AJ383" s="21"/>
      <c r="AK383" s="21"/>
      <c r="AL383" s="21"/>
      <c r="AM383" s="21"/>
      <c r="AN383" s="21"/>
      <c r="AO383" s="21"/>
      <c r="AP383" s="21"/>
      <c r="AQ383" s="21"/>
      <c r="AR383" s="21"/>
      <c r="AS383" s="26"/>
      <c r="AT383" s="21">
        <f t="shared" si="307"/>
        <v>94.0625</v>
      </c>
      <c r="AU383" s="143"/>
      <c r="AV383" s="17"/>
      <c r="AW383" s="49"/>
      <c r="AX383" s="14"/>
    </row>
    <row r="384" spans="1:50" s="16" customFormat="1" ht="16.5" customHeight="1" x14ac:dyDescent="0.2">
      <c r="A384" s="50">
        <v>15</v>
      </c>
      <c r="B384" s="71">
        <v>18108017</v>
      </c>
      <c r="C384" s="19" t="s">
        <v>369</v>
      </c>
      <c r="D384" s="1">
        <v>6</v>
      </c>
      <c r="E384" s="21">
        <f t="shared" si="291"/>
        <v>100</v>
      </c>
      <c r="F384" s="1">
        <v>10</v>
      </c>
      <c r="G384" s="21">
        <f t="shared" si="292"/>
        <v>100</v>
      </c>
      <c r="H384" s="1">
        <v>9</v>
      </c>
      <c r="I384" s="21">
        <f t="shared" si="293"/>
        <v>90</v>
      </c>
      <c r="J384" s="1">
        <v>10</v>
      </c>
      <c r="K384" s="21">
        <f t="shared" si="294"/>
        <v>100</v>
      </c>
      <c r="L384" s="1">
        <v>10</v>
      </c>
      <c r="M384" s="21">
        <f t="shared" si="295"/>
        <v>100</v>
      </c>
      <c r="N384" s="1">
        <v>10</v>
      </c>
      <c r="O384" s="21">
        <f t="shared" si="296"/>
        <v>100</v>
      </c>
      <c r="P384" s="1">
        <v>6</v>
      </c>
      <c r="Q384" s="21">
        <f t="shared" si="297"/>
        <v>60</v>
      </c>
      <c r="R384" s="1">
        <v>2</v>
      </c>
      <c r="S384" s="21">
        <f t="shared" si="298"/>
        <v>100</v>
      </c>
      <c r="T384" s="1">
        <v>10</v>
      </c>
      <c r="U384" s="1">
        <f t="shared" si="299"/>
        <v>100</v>
      </c>
      <c r="V384" s="1">
        <v>10</v>
      </c>
      <c r="W384" s="1">
        <f t="shared" si="300"/>
        <v>100</v>
      </c>
      <c r="X384" s="1">
        <v>9</v>
      </c>
      <c r="Y384" s="1">
        <f t="shared" si="301"/>
        <v>90</v>
      </c>
      <c r="Z384" s="1">
        <v>10</v>
      </c>
      <c r="AA384" s="1">
        <f t="shared" si="302"/>
        <v>100</v>
      </c>
      <c r="AB384" s="1">
        <v>10</v>
      </c>
      <c r="AC384" s="1">
        <f t="shared" si="303"/>
        <v>100</v>
      </c>
      <c r="AD384" s="1">
        <v>9</v>
      </c>
      <c r="AE384" s="1">
        <f t="shared" si="304"/>
        <v>90</v>
      </c>
      <c r="AF384" s="21">
        <v>7</v>
      </c>
      <c r="AG384" s="21">
        <f t="shared" si="305"/>
        <v>87.5</v>
      </c>
      <c r="AH384" s="21">
        <v>2</v>
      </c>
      <c r="AI384" s="21">
        <f t="shared" si="306"/>
        <v>100</v>
      </c>
      <c r="AJ384" s="21"/>
      <c r="AK384" s="21"/>
      <c r="AL384" s="21"/>
      <c r="AM384" s="21"/>
      <c r="AN384" s="21"/>
      <c r="AO384" s="21"/>
      <c r="AP384" s="21"/>
      <c r="AQ384" s="21"/>
      <c r="AR384" s="21"/>
      <c r="AS384" s="26"/>
      <c r="AT384" s="21">
        <f t="shared" si="307"/>
        <v>94.84375</v>
      </c>
      <c r="AU384" s="143"/>
      <c r="AV384" s="17"/>
      <c r="AW384" s="49"/>
      <c r="AX384" s="14"/>
    </row>
    <row r="385" spans="1:50" s="16" customFormat="1" ht="16.5" customHeight="1" x14ac:dyDescent="0.2">
      <c r="A385" s="50">
        <v>16</v>
      </c>
      <c r="B385" s="71">
        <v>18108024</v>
      </c>
      <c r="C385" s="19" t="s">
        <v>370</v>
      </c>
      <c r="D385" s="1">
        <v>6</v>
      </c>
      <c r="E385" s="21">
        <f t="shared" si="291"/>
        <v>100</v>
      </c>
      <c r="F385" s="1">
        <v>10</v>
      </c>
      <c r="G385" s="21">
        <f t="shared" si="292"/>
        <v>100</v>
      </c>
      <c r="H385" s="1">
        <v>10</v>
      </c>
      <c r="I385" s="21">
        <f t="shared" si="293"/>
        <v>100</v>
      </c>
      <c r="J385" s="1">
        <v>10</v>
      </c>
      <c r="K385" s="21">
        <f t="shared" si="294"/>
        <v>100</v>
      </c>
      <c r="L385" s="1">
        <v>10</v>
      </c>
      <c r="M385" s="21">
        <f t="shared" si="295"/>
        <v>100</v>
      </c>
      <c r="N385" s="1">
        <v>10</v>
      </c>
      <c r="O385" s="21">
        <f t="shared" si="296"/>
        <v>100</v>
      </c>
      <c r="P385" s="1">
        <v>10</v>
      </c>
      <c r="Q385" s="21">
        <f t="shared" si="297"/>
        <v>100</v>
      </c>
      <c r="R385" s="1">
        <v>2</v>
      </c>
      <c r="S385" s="21">
        <f t="shared" si="298"/>
        <v>100</v>
      </c>
      <c r="T385" s="1">
        <v>10</v>
      </c>
      <c r="U385" s="1">
        <f t="shared" si="299"/>
        <v>100</v>
      </c>
      <c r="V385" s="1">
        <v>10</v>
      </c>
      <c r="W385" s="1">
        <f t="shared" si="300"/>
        <v>100</v>
      </c>
      <c r="X385" s="1">
        <v>10</v>
      </c>
      <c r="Y385" s="1">
        <f t="shared" si="301"/>
        <v>100</v>
      </c>
      <c r="Z385" s="1">
        <v>10</v>
      </c>
      <c r="AA385" s="1">
        <f t="shared" si="302"/>
        <v>100</v>
      </c>
      <c r="AB385" s="1">
        <v>10</v>
      </c>
      <c r="AC385" s="1">
        <f t="shared" si="303"/>
        <v>100</v>
      </c>
      <c r="AD385" s="1">
        <v>10</v>
      </c>
      <c r="AE385" s="1">
        <f t="shared" si="304"/>
        <v>100</v>
      </c>
      <c r="AF385" s="21">
        <v>8</v>
      </c>
      <c r="AG385" s="21">
        <f t="shared" si="305"/>
        <v>100</v>
      </c>
      <c r="AH385" s="21">
        <v>2</v>
      </c>
      <c r="AI385" s="21">
        <f t="shared" si="306"/>
        <v>100</v>
      </c>
      <c r="AJ385" s="21"/>
      <c r="AK385" s="21"/>
      <c r="AL385" s="21"/>
      <c r="AM385" s="21"/>
      <c r="AN385" s="21"/>
      <c r="AO385" s="21"/>
      <c r="AP385" s="21"/>
      <c r="AQ385" s="21"/>
      <c r="AR385" s="21"/>
      <c r="AS385" s="26"/>
      <c r="AT385" s="21">
        <f t="shared" si="307"/>
        <v>100</v>
      </c>
      <c r="AU385" s="143"/>
      <c r="AV385" s="17"/>
      <c r="AW385" s="49"/>
      <c r="AX385" s="14"/>
    </row>
    <row r="386" spans="1:50" s="16" customFormat="1" ht="16.5" customHeight="1" x14ac:dyDescent="0.2">
      <c r="A386" s="50">
        <v>17</v>
      </c>
      <c r="B386" s="71">
        <v>18101195</v>
      </c>
      <c r="C386" s="20" t="s">
        <v>371</v>
      </c>
      <c r="D386" s="1">
        <v>6</v>
      </c>
      <c r="E386" s="21">
        <f t="shared" si="291"/>
        <v>100</v>
      </c>
      <c r="F386" s="1">
        <v>10</v>
      </c>
      <c r="G386" s="21">
        <f t="shared" si="292"/>
        <v>100</v>
      </c>
      <c r="H386" s="1">
        <v>10</v>
      </c>
      <c r="I386" s="21">
        <f t="shared" si="293"/>
        <v>100</v>
      </c>
      <c r="J386" s="1">
        <v>10</v>
      </c>
      <c r="K386" s="21">
        <f t="shared" si="294"/>
        <v>100</v>
      </c>
      <c r="L386" s="1">
        <v>10</v>
      </c>
      <c r="M386" s="21">
        <f t="shared" si="295"/>
        <v>100</v>
      </c>
      <c r="N386" s="1">
        <v>10</v>
      </c>
      <c r="O386" s="21">
        <f t="shared" si="296"/>
        <v>100</v>
      </c>
      <c r="P386" s="1">
        <v>10</v>
      </c>
      <c r="Q386" s="21">
        <f t="shared" si="297"/>
        <v>100</v>
      </c>
      <c r="R386" s="1">
        <v>2</v>
      </c>
      <c r="S386" s="21">
        <f t="shared" si="298"/>
        <v>100</v>
      </c>
      <c r="T386" s="1">
        <v>10</v>
      </c>
      <c r="U386" s="1">
        <f t="shared" si="299"/>
        <v>100</v>
      </c>
      <c r="V386" s="1">
        <v>10</v>
      </c>
      <c r="W386" s="1">
        <f t="shared" si="300"/>
        <v>100</v>
      </c>
      <c r="X386" s="1">
        <v>10</v>
      </c>
      <c r="Y386" s="1">
        <f t="shared" si="301"/>
        <v>100</v>
      </c>
      <c r="Z386" s="1">
        <v>10</v>
      </c>
      <c r="AA386" s="1">
        <f t="shared" si="302"/>
        <v>100</v>
      </c>
      <c r="AB386" s="1">
        <v>10</v>
      </c>
      <c r="AC386" s="1">
        <f t="shared" si="303"/>
        <v>100</v>
      </c>
      <c r="AD386" s="1">
        <v>10</v>
      </c>
      <c r="AE386" s="1">
        <f t="shared" si="304"/>
        <v>100</v>
      </c>
      <c r="AF386" s="21">
        <v>8</v>
      </c>
      <c r="AG386" s="21">
        <f t="shared" si="305"/>
        <v>100</v>
      </c>
      <c r="AH386" s="21">
        <v>2</v>
      </c>
      <c r="AI386" s="21">
        <f t="shared" si="306"/>
        <v>100</v>
      </c>
      <c r="AJ386" s="21"/>
      <c r="AK386" s="21"/>
      <c r="AL386" s="21"/>
      <c r="AM386" s="21"/>
      <c r="AN386" s="21"/>
      <c r="AO386" s="21"/>
      <c r="AP386" s="21"/>
      <c r="AQ386" s="21"/>
      <c r="AR386" s="21"/>
      <c r="AS386" s="26"/>
      <c r="AT386" s="21">
        <f t="shared" si="307"/>
        <v>100</v>
      </c>
      <c r="AU386" s="143"/>
      <c r="AV386" s="17"/>
      <c r="AW386" s="49"/>
      <c r="AX386" s="14"/>
    </row>
    <row r="387" spans="1:50" s="16" customFormat="1" ht="16.5" customHeight="1" x14ac:dyDescent="0.2">
      <c r="A387" s="50">
        <v>18</v>
      </c>
      <c r="B387" s="36">
        <v>18103072</v>
      </c>
      <c r="C387" s="19" t="s">
        <v>372</v>
      </c>
      <c r="D387" s="1">
        <v>6</v>
      </c>
      <c r="E387" s="21">
        <f t="shared" si="291"/>
        <v>100</v>
      </c>
      <c r="F387" s="1">
        <v>10</v>
      </c>
      <c r="G387" s="21">
        <f t="shared" si="292"/>
        <v>100</v>
      </c>
      <c r="H387" s="1">
        <v>10</v>
      </c>
      <c r="I387" s="21">
        <f t="shared" si="293"/>
        <v>100</v>
      </c>
      <c r="J387" s="1">
        <v>10</v>
      </c>
      <c r="K387" s="21">
        <f t="shared" si="294"/>
        <v>100</v>
      </c>
      <c r="L387" s="1">
        <v>10</v>
      </c>
      <c r="M387" s="21">
        <f t="shared" si="295"/>
        <v>100</v>
      </c>
      <c r="N387" s="1">
        <v>10</v>
      </c>
      <c r="O387" s="21">
        <f t="shared" si="296"/>
        <v>100</v>
      </c>
      <c r="P387" s="1">
        <v>10</v>
      </c>
      <c r="Q387" s="21">
        <f t="shared" si="297"/>
        <v>100</v>
      </c>
      <c r="R387" s="1">
        <v>2</v>
      </c>
      <c r="S387" s="21">
        <f t="shared" si="298"/>
        <v>100</v>
      </c>
      <c r="T387" s="1">
        <v>9</v>
      </c>
      <c r="U387" s="1">
        <f t="shared" si="299"/>
        <v>90</v>
      </c>
      <c r="V387" s="1">
        <v>10</v>
      </c>
      <c r="W387" s="1">
        <f t="shared" si="300"/>
        <v>100</v>
      </c>
      <c r="X387" s="1">
        <v>10</v>
      </c>
      <c r="Y387" s="1">
        <f t="shared" si="301"/>
        <v>100</v>
      </c>
      <c r="Z387" s="1">
        <v>10</v>
      </c>
      <c r="AA387" s="1">
        <f t="shared" si="302"/>
        <v>100</v>
      </c>
      <c r="AB387" s="1">
        <v>8</v>
      </c>
      <c r="AC387" s="1">
        <f t="shared" si="303"/>
        <v>80</v>
      </c>
      <c r="AD387" s="1">
        <v>6</v>
      </c>
      <c r="AE387" s="1">
        <f t="shared" si="304"/>
        <v>60</v>
      </c>
      <c r="AF387" s="21">
        <v>6</v>
      </c>
      <c r="AG387" s="21">
        <f t="shared" si="305"/>
        <v>75</v>
      </c>
      <c r="AH387" s="21">
        <v>2</v>
      </c>
      <c r="AI387" s="21">
        <f t="shared" si="306"/>
        <v>100</v>
      </c>
      <c r="AJ387" s="21"/>
      <c r="AK387" s="21"/>
      <c r="AL387" s="21"/>
      <c r="AM387" s="21"/>
      <c r="AN387" s="21"/>
      <c r="AO387" s="21"/>
      <c r="AP387" s="21"/>
      <c r="AQ387" s="21"/>
      <c r="AR387" s="21"/>
      <c r="AS387" s="26"/>
      <c r="AT387" s="21">
        <f t="shared" si="307"/>
        <v>94.0625</v>
      </c>
      <c r="AU387" s="143"/>
      <c r="AV387" s="17"/>
      <c r="AW387" s="49"/>
      <c r="AX387" s="14"/>
    </row>
    <row r="388" spans="1:50" s="16" customFormat="1" ht="16.5" customHeight="1" x14ac:dyDescent="0.2">
      <c r="A388" s="50">
        <v>19</v>
      </c>
      <c r="B388" s="71">
        <v>18101184</v>
      </c>
      <c r="C388" s="69" t="s">
        <v>373</v>
      </c>
      <c r="D388" s="1">
        <v>6</v>
      </c>
      <c r="E388" s="21">
        <f t="shared" si="291"/>
        <v>100</v>
      </c>
      <c r="F388" s="1">
        <v>10</v>
      </c>
      <c r="G388" s="21">
        <f t="shared" si="292"/>
        <v>100</v>
      </c>
      <c r="H388" s="1">
        <v>10</v>
      </c>
      <c r="I388" s="21">
        <f t="shared" si="293"/>
        <v>100</v>
      </c>
      <c r="J388" s="1">
        <v>10</v>
      </c>
      <c r="K388" s="21">
        <f t="shared" si="294"/>
        <v>100</v>
      </c>
      <c r="L388" s="1">
        <v>10</v>
      </c>
      <c r="M388" s="21">
        <f t="shared" si="295"/>
        <v>100</v>
      </c>
      <c r="N388" s="1">
        <v>10</v>
      </c>
      <c r="O388" s="21">
        <f t="shared" si="296"/>
        <v>100</v>
      </c>
      <c r="P388" s="1">
        <v>10</v>
      </c>
      <c r="Q388" s="21">
        <f t="shared" si="297"/>
        <v>100</v>
      </c>
      <c r="R388" s="1">
        <v>2</v>
      </c>
      <c r="S388" s="21">
        <f t="shared" si="298"/>
        <v>100</v>
      </c>
      <c r="T388" s="1">
        <v>10</v>
      </c>
      <c r="U388" s="1">
        <f t="shared" si="299"/>
        <v>100</v>
      </c>
      <c r="V388" s="1">
        <v>10</v>
      </c>
      <c r="W388" s="1">
        <f t="shared" si="300"/>
        <v>100</v>
      </c>
      <c r="X388" s="1">
        <v>10</v>
      </c>
      <c r="Y388" s="1">
        <f t="shared" si="301"/>
        <v>100</v>
      </c>
      <c r="Z388" s="1">
        <v>10</v>
      </c>
      <c r="AA388" s="1">
        <f t="shared" si="302"/>
        <v>100</v>
      </c>
      <c r="AB388" s="1">
        <v>10</v>
      </c>
      <c r="AC388" s="1">
        <f t="shared" si="303"/>
        <v>100</v>
      </c>
      <c r="AD388" s="1">
        <v>8</v>
      </c>
      <c r="AE388" s="1">
        <f t="shared" si="304"/>
        <v>80</v>
      </c>
      <c r="AF388" s="21">
        <v>8</v>
      </c>
      <c r="AG388" s="21">
        <f t="shared" si="305"/>
        <v>100</v>
      </c>
      <c r="AH388" s="21">
        <v>2</v>
      </c>
      <c r="AI388" s="21">
        <f t="shared" si="306"/>
        <v>100</v>
      </c>
      <c r="AJ388" s="21"/>
      <c r="AK388" s="21"/>
      <c r="AL388" s="21"/>
      <c r="AM388" s="21"/>
      <c r="AN388" s="21"/>
      <c r="AO388" s="21"/>
      <c r="AP388" s="21"/>
      <c r="AQ388" s="21"/>
      <c r="AR388" s="21"/>
      <c r="AS388" s="26"/>
      <c r="AT388" s="21">
        <f t="shared" si="307"/>
        <v>98.75</v>
      </c>
      <c r="AU388" s="143"/>
      <c r="AV388" s="17"/>
      <c r="AW388" s="49"/>
      <c r="AX388" s="14"/>
    </row>
    <row r="389" spans="1:50" s="16" customFormat="1" ht="16.5" customHeight="1" x14ac:dyDescent="0.2">
      <c r="A389" s="50">
        <v>20</v>
      </c>
      <c r="B389" s="71">
        <v>18101001</v>
      </c>
      <c r="C389" s="69" t="s">
        <v>374</v>
      </c>
      <c r="D389" s="1">
        <v>6</v>
      </c>
      <c r="E389" s="21">
        <f t="shared" si="291"/>
        <v>100</v>
      </c>
      <c r="F389" s="1">
        <v>10</v>
      </c>
      <c r="G389" s="21">
        <f t="shared" si="292"/>
        <v>100</v>
      </c>
      <c r="H389" s="1">
        <v>10</v>
      </c>
      <c r="I389" s="21">
        <f t="shared" si="293"/>
        <v>100</v>
      </c>
      <c r="J389" s="1">
        <v>10</v>
      </c>
      <c r="K389" s="21">
        <f t="shared" si="294"/>
        <v>100</v>
      </c>
      <c r="L389" s="1">
        <v>9</v>
      </c>
      <c r="M389" s="21">
        <f t="shared" si="295"/>
        <v>90</v>
      </c>
      <c r="N389" s="1">
        <v>9</v>
      </c>
      <c r="O389" s="21">
        <f t="shared" si="296"/>
        <v>90</v>
      </c>
      <c r="P389" s="1">
        <v>10</v>
      </c>
      <c r="Q389" s="21">
        <f t="shared" si="297"/>
        <v>100</v>
      </c>
      <c r="R389" s="1">
        <v>2</v>
      </c>
      <c r="S389" s="21">
        <f t="shared" si="298"/>
        <v>100</v>
      </c>
      <c r="T389" s="1">
        <v>9</v>
      </c>
      <c r="U389" s="1">
        <f t="shared" si="299"/>
        <v>90</v>
      </c>
      <c r="V389" s="1">
        <v>10</v>
      </c>
      <c r="W389" s="1">
        <f t="shared" si="300"/>
        <v>100</v>
      </c>
      <c r="X389" s="1">
        <v>10</v>
      </c>
      <c r="Y389" s="1">
        <f t="shared" si="301"/>
        <v>100</v>
      </c>
      <c r="Z389" s="1">
        <v>6</v>
      </c>
      <c r="AA389" s="1">
        <f t="shared" si="302"/>
        <v>60</v>
      </c>
      <c r="AB389" s="1">
        <v>6</v>
      </c>
      <c r="AC389" s="1">
        <f t="shared" si="303"/>
        <v>60</v>
      </c>
      <c r="AD389" s="1">
        <v>5</v>
      </c>
      <c r="AE389" s="1">
        <f t="shared" si="304"/>
        <v>50</v>
      </c>
      <c r="AF389" s="21">
        <v>8</v>
      </c>
      <c r="AG389" s="21">
        <f t="shared" si="305"/>
        <v>100</v>
      </c>
      <c r="AH389" s="21">
        <v>2</v>
      </c>
      <c r="AI389" s="21">
        <f t="shared" si="306"/>
        <v>100</v>
      </c>
      <c r="AJ389" s="21"/>
      <c r="AK389" s="21"/>
      <c r="AL389" s="21"/>
      <c r="AM389" s="21"/>
      <c r="AN389" s="21"/>
      <c r="AO389" s="21"/>
      <c r="AP389" s="21"/>
      <c r="AQ389" s="21"/>
      <c r="AR389" s="21"/>
      <c r="AS389" s="26"/>
      <c r="AT389" s="21">
        <f t="shared" si="307"/>
        <v>90</v>
      </c>
      <c r="AU389" s="143"/>
      <c r="AV389" s="17"/>
      <c r="AW389" s="49"/>
      <c r="AX389" s="14"/>
    </row>
    <row r="390" spans="1:50" s="16" customFormat="1" ht="16.5" customHeight="1" x14ac:dyDescent="0.2">
      <c r="A390" s="54"/>
      <c r="B390" s="74"/>
      <c r="C390" s="41"/>
      <c r="D390" s="41"/>
      <c r="E390" s="41"/>
      <c r="F390" s="41"/>
      <c r="G390" s="41"/>
      <c r="H390" s="41"/>
      <c r="I390" s="41"/>
      <c r="J390" s="15"/>
      <c r="K390" s="25"/>
      <c r="L390" s="15"/>
      <c r="M390" s="25"/>
      <c r="N390" s="15"/>
      <c r="O390" s="25"/>
      <c r="P390" s="15"/>
      <c r="Q390" s="25"/>
      <c r="T390" s="15"/>
      <c r="U390" s="15"/>
      <c r="V390" s="1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143"/>
      <c r="AV390" s="17"/>
      <c r="AW390" s="49"/>
      <c r="AX390" s="14"/>
    </row>
    <row r="391" spans="1:50" s="16" customFormat="1" ht="16.5" customHeight="1" x14ac:dyDescent="0.2">
      <c r="A391" s="54"/>
      <c r="B391" s="74"/>
      <c r="C391" s="41"/>
      <c r="D391" s="41"/>
      <c r="E391" s="41"/>
      <c r="F391" s="41"/>
      <c r="G391" s="41"/>
      <c r="H391" s="41"/>
      <c r="I391" s="41"/>
      <c r="J391" s="15"/>
      <c r="K391" s="25"/>
      <c r="L391" s="15"/>
      <c r="M391" s="25"/>
      <c r="N391" s="15"/>
      <c r="O391" s="25"/>
      <c r="P391" s="15"/>
      <c r="Q391" s="25"/>
      <c r="T391" s="15"/>
      <c r="U391" s="15"/>
      <c r="V391" s="1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143"/>
      <c r="AV391" s="17"/>
      <c r="AW391" s="49"/>
      <c r="AX391" s="14"/>
    </row>
    <row r="392" spans="1:50" s="16" customFormat="1" ht="16.5" customHeight="1" x14ac:dyDescent="0.2">
      <c r="A392" s="54"/>
      <c r="B392" s="54"/>
      <c r="C392" s="54"/>
      <c r="D392" s="54"/>
      <c r="E392" s="87"/>
      <c r="F392" s="54"/>
      <c r="G392" s="87"/>
      <c r="H392" s="54"/>
      <c r="I392" s="87"/>
      <c r="J392" s="54"/>
      <c r="K392" s="87"/>
      <c r="L392" s="54"/>
      <c r="M392" s="87"/>
      <c r="N392" s="54"/>
      <c r="O392" s="87"/>
      <c r="P392" s="54"/>
      <c r="Q392" s="87"/>
      <c r="R392" s="54"/>
      <c r="S392" s="54"/>
      <c r="T392" s="54"/>
      <c r="U392" s="54"/>
      <c r="V392" s="54"/>
      <c r="W392" s="87"/>
      <c r="X392" s="87"/>
      <c r="Y392" s="87"/>
      <c r="Z392" s="87"/>
      <c r="AA392" s="87"/>
      <c r="AB392" s="87"/>
      <c r="AC392" s="87"/>
      <c r="AD392" s="87"/>
      <c r="AE392" s="87"/>
      <c r="AF392" s="87"/>
      <c r="AG392" s="87"/>
      <c r="AH392" s="87"/>
      <c r="AI392" s="87"/>
      <c r="AJ392" s="87"/>
      <c r="AK392" s="87"/>
      <c r="AL392" s="87"/>
      <c r="AM392" s="87"/>
      <c r="AN392" s="87"/>
      <c r="AO392" s="87"/>
      <c r="AP392" s="87"/>
      <c r="AQ392" s="85"/>
      <c r="AR392" s="85"/>
      <c r="AS392" s="85"/>
      <c r="AT392" s="85"/>
      <c r="AU392" s="87"/>
      <c r="AV392" s="17"/>
      <c r="AW392" s="49"/>
      <c r="AX392" s="14"/>
    </row>
    <row r="393" spans="1:50" s="16" customFormat="1" ht="16.5" customHeight="1" x14ac:dyDescent="0.2">
      <c r="A393" s="50">
        <v>1</v>
      </c>
      <c r="B393" s="71">
        <v>18101090</v>
      </c>
      <c r="C393" s="69" t="s">
        <v>375</v>
      </c>
      <c r="D393" s="1">
        <v>4</v>
      </c>
      <c r="E393" s="21">
        <f>D393/4*100</f>
        <v>100</v>
      </c>
      <c r="F393" s="1">
        <v>10</v>
      </c>
      <c r="G393" s="21">
        <f t="shared" ref="G393:G415" si="308">F393/10*100</f>
        <v>100</v>
      </c>
      <c r="H393" s="1">
        <v>10</v>
      </c>
      <c r="I393" s="21">
        <f t="shared" ref="I393:I416" si="309">H393/10*100</f>
        <v>100</v>
      </c>
      <c r="J393" s="1">
        <v>10</v>
      </c>
      <c r="K393" s="21">
        <f t="shared" ref="K393:K416" si="310">J393/10*100</f>
        <v>100</v>
      </c>
      <c r="L393" s="1">
        <v>10</v>
      </c>
      <c r="M393" s="21">
        <f t="shared" ref="M393:M416" si="311">L393/10*100</f>
        <v>100</v>
      </c>
      <c r="N393" s="1">
        <v>10</v>
      </c>
      <c r="O393" s="21">
        <f t="shared" ref="O393:O416" si="312">N393/10*100</f>
        <v>100</v>
      </c>
      <c r="P393" s="1">
        <v>10</v>
      </c>
      <c r="Q393" s="21">
        <f t="shared" ref="Q393:Q416" si="313">P393/10*100</f>
        <v>100</v>
      </c>
      <c r="R393" s="1">
        <v>2</v>
      </c>
      <c r="S393" s="21">
        <f t="shared" ref="S393:S416" si="314">R393/2*100</f>
        <v>100</v>
      </c>
      <c r="T393" s="1">
        <v>10</v>
      </c>
      <c r="U393" s="1">
        <f t="shared" ref="U393:U416" si="315">T393/10*100</f>
        <v>100</v>
      </c>
      <c r="V393" s="1">
        <v>10</v>
      </c>
      <c r="W393" s="1">
        <f t="shared" ref="W393:W416" si="316">V393/10*100</f>
        <v>100</v>
      </c>
      <c r="X393" s="1">
        <v>10</v>
      </c>
      <c r="Y393" s="1">
        <f t="shared" ref="Y393:Y416" si="317">X393/10*100</f>
        <v>100</v>
      </c>
      <c r="Z393" s="1">
        <v>9</v>
      </c>
      <c r="AA393" s="1">
        <f t="shared" ref="AA393:AA416" si="318">Z393/10*100</f>
        <v>90</v>
      </c>
      <c r="AB393" s="1">
        <v>7</v>
      </c>
      <c r="AC393" s="1">
        <f t="shared" ref="AC393:AC416" si="319">AB393/10*100</f>
        <v>70</v>
      </c>
      <c r="AD393" s="1">
        <v>7</v>
      </c>
      <c r="AE393" s="1">
        <f t="shared" ref="AE393:AE416" si="320">AD393/10*100</f>
        <v>70</v>
      </c>
      <c r="AF393" s="21">
        <v>5</v>
      </c>
      <c r="AG393" s="21">
        <f t="shared" ref="AG393:AG416" si="321">AF393/8*100</f>
        <v>62.5</v>
      </c>
      <c r="AH393" s="21">
        <v>2</v>
      </c>
      <c r="AI393" s="21">
        <f t="shared" ref="AI393:AI416" si="322">AH393/2*100</f>
        <v>100</v>
      </c>
      <c r="AJ393" s="21"/>
      <c r="AK393" s="21"/>
      <c r="AL393" s="21"/>
      <c r="AM393" s="21"/>
      <c r="AN393" s="21"/>
      <c r="AO393" s="21"/>
      <c r="AP393" s="21"/>
      <c r="AQ393" s="21"/>
      <c r="AR393" s="21"/>
      <c r="AS393" s="26"/>
      <c r="AT393" s="21">
        <f t="shared" ref="AT393:AT416" si="323">AVERAGE(Q393,S393,U393,W393,Y393,AA393,AC393,AE393,AG393,AI393,AK393,AM393,AO393,AQ393,AS393,O393,M393,K393,I393,G393,E393)</f>
        <v>93.28125</v>
      </c>
      <c r="AU393" s="143" t="s">
        <v>376</v>
      </c>
      <c r="AV393" s="17"/>
      <c r="AW393" s="49"/>
      <c r="AX393" s="14"/>
    </row>
    <row r="394" spans="1:50" s="16" customFormat="1" ht="16.5" customHeight="1" x14ac:dyDescent="0.2">
      <c r="A394" s="50">
        <v>2</v>
      </c>
      <c r="B394" s="71">
        <v>18101084</v>
      </c>
      <c r="C394" s="69" t="s">
        <v>392</v>
      </c>
      <c r="D394" s="1">
        <v>4</v>
      </c>
      <c r="E394" s="21">
        <f>D394/4*100</f>
        <v>100</v>
      </c>
      <c r="F394" s="1">
        <v>14</v>
      </c>
      <c r="G394" s="21">
        <f>F394/14*100</f>
        <v>100</v>
      </c>
      <c r="H394" s="1">
        <v>10</v>
      </c>
      <c r="I394" s="21">
        <f>H394/10*100</f>
        <v>100</v>
      </c>
      <c r="J394" s="1">
        <v>10</v>
      </c>
      <c r="K394" s="21">
        <f t="shared" si="310"/>
        <v>100</v>
      </c>
      <c r="L394" s="1">
        <v>10</v>
      </c>
      <c r="M394" s="21">
        <f t="shared" si="311"/>
        <v>100</v>
      </c>
      <c r="N394" s="1">
        <v>10</v>
      </c>
      <c r="O394" s="21">
        <f t="shared" si="312"/>
        <v>100</v>
      </c>
      <c r="P394" s="1">
        <v>10</v>
      </c>
      <c r="Q394" s="21">
        <f t="shared" si="313"/>
        <v>100</v>
      </c>
      <c r="R394" s="1">
        <v>2</v>
      </c>
      <c r="S394" s="21">
        <f t="shared" si="314"/>
        <v>100</v>
      </c>
      <c r="T394" s="1">
        <v>10</v>
      </c>
      <c r="U394" s="1">
        <f t="shared" si="315"/>
        <v>100</v>
      </c>
      <c r="V394" s="1">
        <v>10</v>
      </c>
      <c r="W394" s="1">
        <f t="shared" si="316"/>
        <v>100</v>
      </c>
      <c r="X394" s="1">
        <v>10</v>
      </c>
      <c r="Y394" s="1">
        <f t="shared" si="317"/>
        <v>100</v>
      </c>
      <c r="Z394" s="1">
        <v>10</v>
      </c>
      <c r="AA394" s="1">
        <f t="shared" si="318"/>
        <v>100</v>
      </c>
      <c r="AB394" s="1">
        <v>10</v>
      </c>
      <c r="AC394" s="1">
        <f t="shared" si="319"/>
        <v>100</v>
      </c>
      <c r="AD394" s="1">
        <v>10</v>
      </c>
      <c r="AE394" s="1">
        <f t="shared" si="320"/>
        <v>100</v>
      </c>
      <c r="AF394" s="21">
        <v>8</v>
      </c>
      <c r="AG394" s="21">
        <f t="shared" si="321"/>
        <v>100</v>
      </c>
      <c r="AH394" s="21">
        <v>2</v>
      </c>
      <c r="AI394" s="21">
        <f t="shared" si="322"/>
        <v>100</v>
      </c>
      <c r="AJ394" s="21"/>
      <c r="AK394" s="21"/>
      <c r="AL394" s="21"/>
      <c r="AM394" s="21"/>
      <c r="AN394" s="21"/>
      <c r="AO394" s="21"/>
      <c r="AP394" s="21"/>
      <c r="AQ394" s="21"/>
      <c r="AR394" s="21"/>
      <c r="AS394" s="26"/>
      <c r="AT394" s="21">
        <f>AVERAGE(Q394,S394,U394,W394,Y394,AA394,AC394,AE394,AG394,AI394,AK394,AM394,AO394,AQ394,AS394,O394,M394,K394,I394,G394,E394)</f>
        <v>100</v>
      </c>
      <c r="AU394" s="143"/>
      <c r="AV394" s="17"/>
      <c r="AW394" s="49"/>
      <c r="AX394" s="14"/>
    </row>
    <row r="395" spans="1:50" s="16" customFormat="1" ht="16.5" customHeight="1" x14ac:dyDescent="0.2">
      <c r="A395" s="50">
        <v>3</v>
      </c>
      <c r="B395" s="71">
        <v>18102067</v>
      </c>
      <c r="C395" s="69" t="s">
        <v>377</v>
      </c>
      <c r="D395" s="1">
        <v>4</v>
      </c>
      <c r="E395" s="21">
        <f t="shared" ref="E395:E415" si="324">D395/4*100</f>
        <v>100</v>
      </c>
      <c r="F395" s="1">
        <v>10</v>
      </c>
      <c r="G395" s="21">
        <f t="shared" si="308"/>
        <v>100</v>
      </c>
      <c r="H395" s="1">
        <v>10</v>
      </c>
      <c r="I395" s="21">
        <f t="shared" si="309"/>
        <v>100</v>
      </c>
      <c r="J395" s="1">
        <v>10</v>
      </c>
      <c r="K395" s="21">
        <f t="shared" si="310"/>
        <v>100</v>
      </c>
      <c r="L395" s="1">
        <v>10</v>
      </c>
      <c r="M395" s="21">
        <f t="shared" si="311"/>
        <v>100</v>
      </c>
      <c r="N395" s="1">
        <v>10</v>
      </c>
      <c r="O395" s="21">
        <f t="shared" si="312"/>
        <v>100</v>
      </c>
      <c r="P395" s="1">
        <v>10</v>
      </c>
      <c r="Q395" s="21">
        <f t="shared" si="313"/>
        <v>100</v>
      </c>
      <c r="R395" s="1">
        <v>2</v>
      </c>
      <c r="S395" s="21">
        <f t="shared" si="314"/>
        <v>100</v>
      </c>
      <c r="T395" s="1">
        <v>10</v>
      </c>
      <c r="U395" s="1">
        <f t="shared" si="315"/>
        <v>100</v>
      </c>
      <c r="V395" s="1">
        <v>10</v>
      </c>
      <c r="W395" s="1">
        <f t="shared" si="316"/>
        <v>100</v>
      </c>
      <c r="X395" s="1">
        <v>10</v>
      </c>
      <c r="Y395" s="1">
        <f t="shared" si="317"/>
        <v>100</v>
      </c>
      <c r="Z395" s="1">
        <v>8</v>
      </c>
      <c r="AA395" s="1">
        <f t="shared" si="318"/>
        <v>80</v>
      </c>
      <c r="AB395" s="1">
        <v>8</v>
      </c>
      <c r="AC395" s="1">
        <f t="shared" si="319"/>
        <v>80</v>
      </c>
      <c r="AD395" s="1">
        <v>10</v>
      </c>
      <c r="AE395" s="1">
        <f t="shared" si="320"/>
        <v>100</v>
      </c>
      <c r="AF395" s="21">
        <v>8</v>
      </c>
      <c r="AG395" s="21">
        <f t="shared" si="321"/>
        <v>100</v>
      </c>
      <c r="AH395" s="21">
        <v>2</v>
      </c>
      <c r="AI395" s="21">
        <f t="shared" si="322"/>
        <v>100</v>
      </c>
      <c r="AJ395" s="21"/>
      <c r="AK395" s="21"/>
      <c r="AL395" s="21"/>
      <c r="AM395" s="21"/>
      <c r="AN395" s="21"/>
      <c r="AO395" s="21"/>
      <c r="AP395" s="21"/>
      <c r="AQ395" s="21"/>
      <c r="AR395" s="21"/>
      <c r="AS395" s="26"/>
      <c r="AT395" s="21">
        <f t="shared" si="323"/>
        <v>97.5</v>
      </c>
      <c r="AU395" s="143"/>
      <c r="AV395" s="17"/>
      <c r="AW395" s="49"/>
      <c r="AX395" s="14"/>
    </row>
    <row r="396" spans="1:50" s="16" customFormat="1" ht="16.5" customHeight="1" x14ac:dyDescent="0.2">
      <c r="A396" s="50">
        <v>4</v>
      </c>
      <c r="B396" s="71">
        <v>18101005</v>
      </c>
      <c r="C396" s="69" t="s">
        <v>378</v>
      </c>
      <c r="D396" s="1">
        <v>4</v>
      </c>
      <c r="E396" s="21">
        <f t="shared" si="324"/>
        <v>100</v>
      </c>
      <c r="F396" s="1">
        <v>9</v>
      </c>
      <c r="G396" s="21">
        <f t="shared" si="308"/>
        <v>90</v>
      </c>
      <c r="H396" s="1">
        <v>10</v>
      </c>
      <c r="I396" s="21">
        <f t="shared" si="309"/>
        <v>100</v>
      </c>
      <c r="J396" s="1">
        <v>10</v>
      </c>
      <c r="K396" s="21">
        <f t="shared" si="310"/>
        <v>100</v>
      </c>
      <c r="L396" s="1">
        <v>10</v>
      </c>
      <c r="M396" s="21">
        <f t="shared" si="311"/>
        <v>100</v>
      </c>
      <c r="N396" s="1">
        <v>8</v>
      </c>
      <c r="O396" s="21">
        <f t="shared" si="312"/>
        <v>80</v>
      </c>
      <c r="P396" s="1">
        <v>8</v>
      </c>
      <c r="Q396" s="21">
        <f t="shared" si="313"/>
        <v>80</v>
      </c>
      <c r="R396" s="1">
        <v>2</v>
      </c>
      <c r="S396" s="21">
        <f t="shared" si="314"/>
        <v>100</v>
      </c>
      <c r="T396" s="1">
        <v>10</v>
      </c>
      <c r="U396" s="1">
        <f t="shared" si="315"/>
        <v>100</v>
      </c>
      <c r="V396" s="1">
        <v>9</v>
      </c>
      <c r="W396" s="1">
        <f t="shared" si="316"/>
        <v>90</v>
      </c>
      <c r="X396" s="1">
        <v>8</v>
      </c>
      <c r="Y396" s="1">
        <f t="shared" si="317"/>
        <v>80</v>
      </c>
      <c r="Z396" s="1">
        <v>8</v>
      </c>
      <c r="AA396" s="1">
        <f t="shared" si="318"/>
        <v>80</v>
      </c>
      <c r="AB396" s="1">
        <v>8</v>
      </c>
      <c r="AC396" s="1">
        <f t="shared" si="319"/>
        <v>80</v>
      </c>
      <c r="AD396" s="1">
        <v>9</v>
      </c>
      <c r="AE396" s="1">
        <f t="shared" si="320"/>
        <v>90</v>
      </c>
      <c r="AF396" s="21">
        <v>3</v>
      </c>
      <c r="AG396" s="21">
        <f t="shared" si="321"/>
        <v>37.5</v>
      </c>
      <c r="AH396" s="21">
        <v>2</v>
      </c>
      <c r="AI396" s="21">
        <f t="shared" si="322"/>
        <v>100</v>
      </c>
      <c r="AJ396" s="21"/>
      <c r="AK396" s="21"/>
      <c r="AL396" s="21"/>
      <c r="AM396" s="21"/>
      <c r="AN396" s="21"/>
      <c r="AO396" s="21"/>
      <c r="AP396" s="21"/>
      <c r="AQ396" s="21"/>
      <c r="AR396" s="21"/>
      <c r="AS396" s="26"/>
      <c r="AT396" s="21">
        <f t="shared" si="323"/>
        <v>87.96875</v>
      </c>
      <c r="AU396" s="143"/>
      <c r="AV396" s="17"/>
      <c r="AW396" s="49"/>
      <c r="AX396" s="14"/>
    </row>
    <row r="397" spans="1:50" s="16" customFormat="1" ht="16.5" customHeight="1" x14ac:dyDescent="0.2">
      <c r="A397" s="50">
        <v>5</v>
      </c>
      <c r="B397" s="71">
        <v>18108023</v>
      </c>
      <c r="C397" s="19" t="s">
        <v>379</v>
      </c>
      <c r="D397" s="1">
        <v>4</v>
      </c>
      <c r="E397" s="21">
        <f t="shared" si="324"/>
        <v>100</v>
      </c>
      <c r="F397" s="1">
        <v>9</v>
      </c>
      <c r="G397" s="21">
        <f t="shared" si="308"/>
        <v>90</v>
      </c>
      <c r="H397" s="1">
        <v>9</v>
      </c>
      <c r="I397" s="21">
        <f t="shared" si="309"/>
        <v>90</v>
      </c>
      <c r="J397" s="1">
        <v>9</v>
      </c>
      <c r="K397" s="21">
        <f t="shared" si="310"/>
        <v>90</v>
      </c>
      <c r="L397" s="1">
        <v>10</v>
      </c>
      <c r="M397" s="21">
        <f t="shared" si="311"/>
        <v>100</v>
      </c>
      <c r="N397" s="1">
        <v>10</v>
      </c>
      <c r="O397" s="21">
        <f t="shared" si="312"/>
        <v>100</v>
      </c>
      <c r="P397" s="1">
        <v>10</v>
      </c>
      <c r="Q397" s="21">
        <f t="shared" si="313"/>
        <v>100</v>
      </c>
      <c r="R397" s="1">
        <v>2</v>
      </c>
      <c r="S397" s="21">
        <f t="shared" si="314"/>
        <v>100</v>
      </c>
      <c r="T397" s="1">
        <v>10</v>
      </c>
      <c r="U397" s="1">
        <f t="shared" si="315"/>
        <v>100</v>
      </c>
      <c r="V397" s="1">
        <v>9</v>
      </c>
      <c r="W397" s="1">
        <f t="shared" si="316"/>
        <v>90</v>
      </c>
      <c r="X397" s="1">
        <v>9</v>
      </c>
      <c r="Y397" s="1">
        <f t="shared" si="317"/>
        <v>90</v>
      </c>
      <c r="Z397" s="1">
        <v>8</v>
      </c>
      <c r="AA397" s="1">
        <f t="shared" si="318"/>
        <v>80</v>
      </c>
      <c r="AB397" s="1">
        <v>8</v>
      </c>
      <c r="AC397" s="1">
        <f t="shared" si="319"/>
        <v>80</v>
      </c>
      <c r="AD397" s="1">
        <v>10</v>
      </c>
      <c r="AE397" s="1">
        <f t="shared" si="320"/>
        <v>100</v>
      </c>
      <c r="AF397" s="21">
        <v>3</v>
      </c>
      <c r="AG397" s="21">
        <f t="shared" si="321"/>
        <v>37.5</v>
      </c>
      <c r="AH397" s="21">
        <v>2</v>
      </c>
      <c r="AI397" s="21">
        <f t="shared" si="322"/>
        <v>100</v>
      </c>
      <c r="AJ397" s="21"/>
      <c r="AK397" s="21"/>
      <c r="AL397" s="21"/>
      <c r="AM397" s="21"/>
      <c r="AN397" s="21"/>
      <c r="AO397" s="21"/>
      <c r="AP397" s="21"/>
      <c r="AQ397" s="21"/>
      <c r="AR397" s="21"/>
      <c r="AS397" s="26"/>
      <c r="AT397" s="21">
        <f t="shared" si="323"/>
        <v>90.46875</v>
      </c>
      <c r="AU397" s="143"/>
      <c r="AV397" s="17"/>
      <c r="AW397" s="49"/>
      <c r="AX397" s="14"/>
    </row>
    <row r="398" spans="1:50" s="16" customFormat="1" ht="16.5" customHeight="1" x14ac:dyDescent="0.2">
      <c r="A398" s="50">
        <v>6</v>
      </c>
      <c r="B398" s="71">
        <v>18101087</v>
      </c>
      <c r="C398" s="69" t="s">
        <v>394</v>
      </c>
      <c r="D398" s="1">
        <v>4</v>
      </c>
      <c r="E398" s="21">
        <f>D398/4*100</f>
        <v>100</v>
      </c>
      <c r="F398" s="1">
        <v>14</v>
      </c>
      <c r="G398" s="21">
        <f>F398/14*100</f>
        <v>100</v>
      </c>
      <c r="H398" s="1">
        <v>10</v>
      </c>
      <c r="I398" s="21">
        <f>H398/10*100</f>
        <v>100</v>
      </c>
      <c r="J398" s="1">
        <v>10</v>
      </c>
      <c r="K398" s="21">
        <f t="shared" si="310"/>
        <v>100</v>
      </c>
      <c r="L398" s="1">
        <v>10</v>
      </c>
      <c r="M398" s="21">
        <f t="shared" si="311"/>
        <v>100</v>
      </c>
      <c r="N398" s="1">
        <v>10</v>
      </c>
      <c r="O398" s="21">
        <f t="shared" si="312"/>
        <v>100</v>
      </c>
      <c r="P398" s="1">
        <v>9</v>
      </c>
      <c r="Q398" s="21">
        <f t="shared" si="313"/>
        <v>90</v>
      </c>
      <c r="R398" s="1">
        <v>2</v>
      </c>
      <c r="S398" s="21">
        <f t="shared" si="314"/>
        <v>100</v>
      </c>
      <c r="T398" s="1">
        <v>10</v>
      </c>
      <c r="U398" s="1">
        <f t="shared" si="315"/>
        <v>100</v>
      </c>
      <c r="V398" s="1">
        <v>10</v>
      </c>
      <c r="W398" s="1">
        <f t="shared" si="316"/>
        <v>100</v>
      </c>
      <c r="X398" s="1">
        <v>10</v>
      </c>
      <c r="Y398" s="1">
        <f t="shared" si="317"/>
        <v>100</v>
      </c>
      <c r="Z398" s="1">
        <v>10</v>
      </c>
      <c r="AA398" s="1">
        <f t="shared" si="318"/>
        <v>100</v>
      </c>
      <c r="AB398" s="1">
        <v>10</v>
      </c>
      <c r="AC398" s="1">
        <f t="shared" si="319"/>
        <v>100</v>
      </c>
      <c r="AD398" s="1">
        <v>10</v>
      </c>
      <c r="AE398" s="1">
        <f t="shared" si="320"/>
        <v>100</v>
      </c>
      <c r="AF398" s="21">
        <v>7</v>
      </c>
      <c r="AG398" s="21">
        <f t="shared" si="321"/>
        <v>87.5</v>
      </c>
      <c r="AH398" s="21">
        <v>2</v>
      </c>
      <c r="AI398" s="21">
        <f t="shared" si="322"/>
        <v>100</v>
      </c>
      <c r="AJ398" s="21"/>
      <c r="AK398" s="21"/>
      <c r="AL398" s="21"/>
      <c r="AM398" s="21"/>
      <c r="AN398" s="21"/>
      <c r="AO398" s="21"/>
      <c r="AP398" s="21"/>
      <c r="AQ398" s="21"/>
      <c r="AR398" s="21"/>
      <c r="AS398" s="26"/>
      <c r="AT398" s="21">
        <f>AVERAGE(Q398,S398,U398,W398,Y398,AA398,AC398,AE398,AG398,AI398,AK398,AM398,AO398,AQ398,AS398,O398,M398,K398,I398,G398,E398)</f>
        <v>98.59375</v>
      </c>
      <c r="AU398" s="143"/>
      <c r="AV398" s="17"/>
      <c r="AW398" s="49"/>
      <c r="AX398" s="14"/>
    </row>
    <row r="399" spans="1:50" s="16" customFormat="1" ht="16.5" customHeight="1" x14ac:dyDescent="0.2">
      <c r="A399" s="50">
        <v>7</v>
      </c>
      <c r="B399" s="71">
        <v>18101042</v>
      </c>
      <c r="C399" s="69" t="s">
        <v>380</v>
      </c>
      <c r="D399" s="1">
        <v>4</v>
      </c>
      <c r="E399" s="21">
        <f t="shared" si="324"/>
        <v>100</v>
      </c>
      <c r="F399" s="1">
        <v>9</v>
      </c>
      <c r="G399" s="21">
        <f t="shared" si="308"/>
        <v>90</v>
      </c>
      <c r="H399" s="1">
        <v>10</v>
      </c>
      <c r="I399" s="21">
        <f t="shared" si="309"/>
        <v>100</v>
      </c>
      <c r="J399" s="1">
        <v>10</v>
      </c>
      <c r="K399" s="21">
        <f t="shared" si="310"/>
        <v>100</v>
      </c>
      <c r="L399" s="1">
        <v>10</v>
      </c>
      <c r="M399" s="21">
        <f t="shared" si="311"/>
        <v>100</v>
      </c>
      <c r="N399" s="1">
        <v>10</v>
      </c>
      <c r="O399" s="21">
        <f t="shared" si="312"/>
        <v>100</v>
      </c>
      <c r="P399" s="1">
        <v>10</v>
      </c>
      <c r="Q399" s="21">
        <f t="shared" si="313"/>
        <v>100</v>
      </c>
      <c r="R399" s="1">
        <v>2</v>
      </c>
      <c r="S399" s="21">
        <f t="shared" si="314"/>
        <v>100</v>
      </c>
      <c r="T399" s="1">
        <v>8</v>
      </c>
      <c r="U399" s="1">
        <f t="shared" si="315"/>
        <v>80</v>
      </c>
      <c r="V399" s="1">
        <v>10</v>
      </c>
      <c r="W399" s="1">
        <f t="shared" si="316"/>
        <v>100</v>
      </c>
      <c r="X399" s="1">
        <v>9</v>
      </c>
      <c r="Y399" s="1">
        <f t="shared" si="317"/>
        <v>90</v>
      </c>
      <c r="Z399" s="1">
        <v>10</v>
      </c>
      <c r="AA399" s="1">
        <f t="shared" si="318"/>
        <v>100</v>
      </c>
      <c r="AB399" s="1">
        <v>10</v>
      </c>
      <c r="AC399" s="1">
        <f t="shared" si="319"/>
        <v>100</v>
      </c>
      <c r="AD399" s="1">
        <v>8</v>
      </c>
      <c r="AE399" s="1">
        <f t="shared" si="320"/>
        <v>80</v>
      </c>
      <c r="AF399" s="21">
        <v>5</v>
      </c>
      <c r="AG399" s="21">
        <f t="shared" si="321"/>
        <v>62.5</v>
      </c>
      <c r="AH399" s="21">
        <v>2</v>
      </c>
      <c r="AI399" s="21">
        <f t="shared" si="322"/>
        <v>100</v>
      </c>
      <c r="AJ399" s="21"/>
      <c r="AK399" s="21"/>
      <c r="AL399" s="21"/>
      <c r="AM399" s="21"/>
      <c r="AN399" s="21"/>
      <c r="AO399" s="21"/>
      <c r="AP399" s="21"/>
      <c r="AQ399" s="21"/>
      <c r="AR399" s="21"/>
      <c r="AS399" s="26"/>
      <c r="AT399" s="21">
        <f t="shared" si="323"/>
        <v>93.90625</v>
      </c>
      <c r="AU399" s="143"/>
      <c r="AV399" s="17"/>
      <c r="AW399" s="49"/>
      <c r="AX399" s="14"/>
    </row>
    <row r="400" spans="1:50" s="16" customFormat="1" ht="16.5" customHeight="1" x14ac:dyDescent="0.2">
      <c r="A400" s="50">
        <v>8</v>
      </c>
      <c r="B400" s="71">
        <v>18101040</v>
      </c>
      <c r="C400" s="69" t="s">
        <v>381</v>
      </c>
      <c r="D400" s="1">
        <v>4</v>
      </c>
      <c r="E400" s="21">
        <f t="shared" si="324"/>
        <v>100</v>
      </c>
      <c r="F400" s="1">
        <v>10</v>
      </c>
      <c r="G400" s="21">
        <f t="shared" si="308"/>
        <v>100</v>
      </c>
      <c r="H400" s="1">
        <v>10</v>
      </c>
      <c r="I400" s="21">
        <f t="shared" si="309"/>
        <v>100</v>
      </c>
      <c r="J400" s="1">
        <v>10</v>
      </c>
      <c r="K400" s="21">
        <f t="shared" si="310"/>
        <v>100</v>
      </c>
      <c r="L400" s="1">
        <v>10</v>
      </c>
      <c r="M400" s="21">
        <f t="shared" si="311"/>
        <v>100</v>
      </c>
      <c r="N400" s="1">
        <v>10</v>
      </c>
      <c r="O400" s="21">
        <f t="shared" si="312"/>
        <v>100</v>
      </c>
      <c r="P400" s="1">
        <v>9</v>
      </c>
      <c r="Q400" s="21">
        <f t="shared" si="313"/>
        <v>90</v>
      </c>
      <c r="R400" s="1">
        <v>2</v>
      </c>
      <c r="S400" s="21">
        <f t="shared" si="314"/>
        <v>100</v>
      </c>
      <c r="T400" s="1">
        <v>10</v>
      </c>
      <c r="U400" s="1">
        <f t="shared" si="315"/>
        <v>100</v>
      </c>
      <c r="V400" s="1">
        <v>10</v>
      </c>
      <c r="W400" s="1">
        <f t="shared" si="316"/>
        <v>100</v>
      </c>
      <c r="X400" s="1">
        <v>10</v>
      </c>
      <c r="Y400" s="1">
        <f t="shared" si="317"/>
        <v>100</v>
      </c>
      <c r="Z400" s="1">
        <v>10</v>
      </c>
      <c r="AA400" s="1">
        <f t="shared" si="318"/>
        <v>100</v>
      </c>
      <c r="AB400" s="1">
        <v>10</v>
      </c>
      <c r="AC400" s="1">
        <f t="shared" si="319"/>
        <v>100</v>
      </c>
      <c r="AD400" s="1">
        <v>10</v>
      </c>
      <c r="AE400" s="1">
        <f t="shared" si="320"/>
        <v>100</v>
      </c>
      <c r="AF400" s="21">
        <v>8</v>
      </c>
      <c r="AG400" s="21">
        <f t="shared" si="321"/>
        <v>100</v>
      </c>
      <c r="AH400" s="21">
        <v>2</v>
      </c>
      <c r="AI400" s="21">
        <f t="shared" si="322"/>
        <v>100</v>
      </c>
      <c r="AJ400" s="21"/>
      <c r="AK400" s="21"/>
      <c r="AL400" s="21"/>
      <c r="AM400" s="21"/>
      <c r="AN400" s="21"/>
      <c r="AO400" s="21"/>
      <c r="AP400" s="21"/>
      <c r="AQ400" s="21"/>
      <c r="AR400" s="21"/>
      <c r="AS400" s="26"/>
      <c r="AT400" s="21">
        <f t="shared" si="323"/>
        <v>99.375</v>
      </c>
      <c r="AU400" s="143"/>
      <c r="AV400" s="17"/>
      <c r="AW400" s="49"/>
      <c r="AX400" s="14"/>
    </row>
    <row r="401" spans="1:50" s="16" customFormat="1" ht="16.5" customHeight="1" x14ac:dyDescent="0.2">
      <c r="A401" s="50">
        <v>9</v>
      </c>
      <c r="B401" s="71">
        <v>18108031</v>
      </c>
      <c r="C401" s="19" t="s">
        <v>382</v>
      </c>
      <c r="D401" s="1">
        <v>4</v>
      </c>
      <c r="E401" s="21">
        <f t="shared" si="324"/>
        <v>100</v>
      </c>
      <c r="F401" s="1">
        <v>10</v>
      </c>
      <c r="G401" s="21">
        <f t="shared" si="308"/>
        <v>100</v>
      </c>
      <c r="H401" s="1">
        <v>10</v>
      </c>
      <c r="I401" s="21">
        <f t="shared" si="309"/>
        <v>100</v>
      </c>
      <c r="J401" s="1">
        <v>10</v>
      </c>
      <c r="K401" s="21">
        <f t="shared" si="310"/>
        <v>100</v>
      </c>
      <c r="L401" s="1">
        <v>10</v>
      </c>
      <c r="M401" s="21">
        <f t="shared" si="311"/>
        <v>100</v>
      </c>
      <c r="N401" s="1">
        <v>8</v>
      </c>
      <c r="O401" s="21">
        <f t="shared" si="312"/>
        <v>80</v>
      </c>
      <c r="P401" s="1">
        <v>10</v>
      </c>
      <c r="Q401" s="21">
        <f t="shared" si="313"/>
        <v>100</v>
      </c>
      <c r="R401" s="1">
        <v>2</v>
      </c>
      <c r="S401" s="21">
        <f t="shared" si="314"/>
        <v>100</v>
      </c>
      <c r="T401" s="1">
        <v>10</v>
      </c>
      <c r="U401" s="1">
        <f t="shared" si="315"/>
        <v>100</v>
      </c>
      <c r="V401" s="1">
        <v>9</v>
      </c>
      <c r="W401" s="1">
        <f t="shared" si="316"/>
        <v>90</v>
      </c>
      <c r="X401" s="1">
        <v>9</v>
      </c>
      <c r="Y401" s="1">
        <f t="shared" si="317"/>
        <v>90</v>
      </c>
      <c r="Z401" s="1">
        <v>10</v>
      </c>
      <c r="AA401" s="1">
        <f t="shared" si="318"/>
        <v>100</v>
      </c>
      <c r="AB401" s="1">
        <v>7</v>
      </c>
      <c r="AC401" s="1">
        <f t="shared" si="319"/>
        <v>70</v>
      </c>
      <c r="AD401" s="1">
        <v>10</v>
      </c>
      <c r="AE401" s="1">
        <f t="shared" si="320"/>
        <v>100</v>
      </c>
      <c r="AF401" s="21">
        <v>5</v>
      </c>
      <c r="AG401" s="21">
        <f t="shared" si="321"/>
        <v>62.5</v>
      </c>
      <c r="AH401" s="21">
        <v>2</v>
      </c>
      <c r="AI401" s="21">
        <f t="shared" si="322"/>
        <v>100</v>
      </c>
      <c r="AJ401" s="21"/>
      <c r="AK401" s="21"/>
      <c r="AL401" s="21"/>
      <c r="AM401" s="21"/>
      <c r="AN401" s="21"/>
      <c r="AO401" s="21"/>
      <c r="AP401" s="21"/>
      <c r="AQ401" s="21"/>
      <c r="AR401" s="21"/>
      <c r="AS401" s="26"/>
      <c r="AT401" s="21">
        <f t="shared" si="323"/>
        <v>93.28125</v>
      </c>
      <c r="AU401" s="143"/>
      <c r="AV401" s="17"/>
      <c r="AW401" s="49"/>
      <c r="AX401" s="14"/>
    </row>
    <row r="402" spans="1:50" s="16" customFormat="1" ht="16.5" customHeight="1" x14ac:dyDescent="0.2">
      <c r="A402" s="50">
        <v>10</v>
      </c>
      <c r="B402" s="71">
        <v>18103070</v>
      </c>
      <c r="C402" s="20" t="s">
        <v>401</v>
      </c>
      <c r="D402" s="1">
        <v>4</v>
      </c>
      <c r="E402" s="21">
        <f>D402/4*100</f>
        <v>100</v>
      </c>
      <c r="F402" s="1">
        <v>14</v>
      </c>
      <c r="G402" s="21">
        <f>F402/14*100</f>
        <v>100</v>
      </c>
      <c r="H402" s="1">
        <v>10</v>
      </c>
      <c r="I402" s="21">
        <f>H402/10*100</f>
        <v>100</v>
      </c>
      <c r="J402" s="1">
        <v>10</v>
      </c>
      <c r="K402" s="21">
        <f t="shared" si="310"/>
        <v>100</v>
      </c>
      <c r="L402" s="1">
        <v>10</v>
      </c>
      <c r="M402" s="21">
        <f t="shared" si="311"/>
        <v>100</v>
      </c>
      <c r="N402" s="1">
        <v>10</v>
      </c>
      <c r="O402" s="21">
        <f t="shared" si="312"/>
        <v>100</v>
      </c>
      <c r="P402" s="1">
        <v>10</v>
      </c>
      <c r="Q402" s="21">
        <f t="shared" si="313"/>
        <v>100</v>
      </c>
      <c r="R402" s="1">
        <v>2</v>
      </c>
      <c r="S402" s="21">
        <f t="shared" si="314"/>
        <v>100</v>
      </c>
      <c r="T402" s="1">
        <v>10</v>
      </c>
      <c r="U402" s="1">
        <f t="shared" si="315"/>
        <v>100</v>
      </c>
      <c r="V402" s="1">
        <v>10</v>
      </c>
      <c r="W402" s="1">
        <f t="shared" si="316"/>
        <v>100</v>
      </c>
      <c r="X402" s="1">
        <v>10</v>
      </c>
      <c r="Y402" s="1">
        <f t="shared" si="317"/>
        <v>100</v>
      </c>
      <c r="Z402" s="1">
        <v>10</v>
      </c>
      <c r="AA402" s="1">
        <f t="shared" si="318"/>
        <v>100</v>
      </c>
      <c r="AB402" s="1">
        <v>10</v>
      </c>
      <c r="AC402" s="1">
        <f t="shared" si="319"/>
        <v>100</v>
      </c>
      <c r="AD402" s="1">
        <v>10</v>
      </c>
      <c r="AE402" s="1">
        <f t="shared" si="320"/>
        <v>100</v>
      </c>
      <c r="AF402" s="21">
        <v>8</v>
      </c>
      <c r="AG402" s="21">
        <f t="shared" si="321"/>
        <v>100</v>
      </c>
      <c r="AH402" s="21">
        <v>2</v>
      </c>
      <c r="AI402" s="21">
        <f t="shared" si="322"/>
        <v>100</v>
      </c>
      <c r="AJ402" s="21"/>
      <c r="AK402" s="21"/>
      <c r="AL402" s="21"/>
      <c r="AM402" s="21"/>
      <c r="AN402" s="21"/>
      <c r="AO402" s="21"/>
      <c r="AP402" s="21"/>
      <c r="AQ402" s="21"/>
      <c r="AR402" s="21"/>
      <c r="AS402" s="26"/>
      <c r="AT402" s="21">
        <f t="shared" si="323"/>
        <v>100</v>
      </c>
      <c r="AU402" s="143"/>
      <c r="AV402" s="17"/>
      <c r="AW402" s="49"/>
      <c r="AX402" s="14"/>
    </row>
    <row r="403" spans="1:50" s="16" customFormat="1" ht="16.5" customHeight="1" x14ac:dyDescent="0.2">
      <c r="A403" s="50">
        <v>11</v>
      </c>
      <c r="B403" s="16">
        <v>18102072</v>
      </c>
      <c r="C403" s="23" t="s">
        <v>442</v>
      </c>
      <c r="D403" s="96"/>
      <c r="E403" s="86"/>
      <c r="F403" s="1">
        <v>5</v>
      </c>
      <c r="G403" s="21">
        <f>F403/6*100</f>
        <v>83.333333333333343</v>
      </c>
      <c r="H403" s="1">
        <v>9</v>
      </c>
      <c r="I403" s="21">
        <f>H403/10*100</f>
        <v>90</v>
      </c>
      <c r="J403" s="1">
        <v>10</v>
      </c>
      <c r="K403" s="21">
        <f t="shared" si="310"/>
        <v>100</v>
      </c>
      <c r="L403" s="1">
        <v>10</v>
      </c>
      <c r="M403" s="21">
        <f t="shared" si="311"/>
        <v>100</v>
      </c>
      <c r="N403" s="1">
        <v>10</v>
      </c>
      <c r="O403" s="21">
        <f t="shared" si="312"/>
        <v>100</v>
      </c>
      <c r="P403" s="1">
        <v>10</v>
      </c>
      <c r="Q403" s="21">
        <f t="shared" si="313"/>
        <v>100</v>
      </c>
      <c r="R403" s="1">
        <v>2</v>
      </c>
      <c r="S403" s="21">
        <f t="shared" si="314"/>
        <v>100</v>
      </c>
      <c r="T403" s="1">
        <v>10</v>
      </c>
      <c r="U403" s="1">
        <f t="shared" si="315"/>
        <v>100</v>
      </c>
      <c r="V403" s="1">
        <v>10</v>
      </c>
      <c r="W403" s="1">
        <f t="shared" si="316"/>
        <v>100</v>
      </c>
      <c r="X403" s="1">
        <v>9</v>
      </c>
      <c r="Y403" s="1">
        <f t="shared" si="317"/>
        <v>90</v>
      </c>
      <c r="Z403" s="1">
        <v>10</v>
      </c>
      <c r="AA403" s="1">
        <f t="shared" si="318"/>
        <v>100</v>
      </c>
      <c r="AB403" s="1">
        <v>10</v>
      </c>
      <c r="AC403" s="1">
        <f t="shared" si="319"/>
        <v>100</v>
      </c>
      <c r="AD403" s="1">
        <v>10</v>
      </c>
      <c r="AE403" s="1">
        <f t="shared" si="320"/>
        <v>100</v>
      </c>
      <c r="AF403" s="21">
        <v>6</v>
      </c>
      <c r="AG403" s="21">
        <f t="shared" si="321"/>
        <v>75</v>
      </c>
      <c r="AH403" s="21">
        <v>2</v>
      </c>
      <c r="AI403" s="21">
        <f t="shared" si="322"/>
        <v>100</v>
      </c>
      <c r="AJ403" s="21"/>
      <c r="AK403" s="21"/>
      <c r="AL403" s="21"/>
      <c r="AM403" s="21"/>
      <c r="AN403" s="21"/>
      <c r="AO403" s="21"/>
      <c r="AP403" s="21"/>
      <c r="AQ403" s="21"/>
      <c r="AR403" s="26"/>
      <c r="AS403" s="21">
        <f>AVERAGE(P403,R403,T403,V403,X403,Z403,AB403,AD403,AF403,AH403,AJ403,AL403,AN403,AP403,AR403,N403,L403,J403,I403,G403,E403)</f>
        <v>18.822222222222226</v>
      </c>
      <c r="AT403" s="21">
        <f t="shared" si="323"/>
        <v>91.072222222222209</v>
      </c>
      <c r="AU403" s="143"/>
      <c r="AV403" s="17"/>
      <c r="AW403" s="49"/>
      <c r="AX403" s="14"/>
    </row>
    <row r="404" spans="1:50" s="16" customFormat="1" ht="16.5" customHeight="1" x14ac:dyDescent="0.2">
      <c r="A404" s="50">
        <v>12</v>
      </c>
      <c r="B404" s="71">
        <v>18102021</v>
      </c>
      <c r="C404" s="69" t="s">
        <v>383</v>
      </c>
      <c r="D404" s="1">
        <v>4</v>
      </c>
      <c r="E404" s="21">
        <f t="shared" si="324"/>
        <v>100</v>
      </c>
      <c r="F404" s="1">
        <v>9</v>
      </c>
      <c r="G404" s="21">
        <f t="shared" si="308"/>
        <v>90</v>
      </c>
      <c r="H404" s="1">
        <v>10</v>
      </c>
      <c r="I404" s="21">
        <f t="shared" si="309"/>
        <v>100</v>
      </c>
      <c r="J404" s="1">
        <v>10</v>
      </c>
      <c r="K404" s="21">
        <f t="shared" si="310"/>
        <v>100</v>
      </c>
      <c r="L404" s="1">
        <v>10</v>
      </c>
      <c r="M404" s="21">
        <f t="shared" si="311"/>
        <v>100</v>
      </c>
      <c r="N404" s="1">
        <v>9</v>
      </c>
      <c r="O404" s="21">
        <f t="shared" si="312"/>
        <v>90</v>
      </c>
      <c r="P404" s="1">
        <v>10</v>
      </c>
      <c r="Q404" s="21">
        <f t="shared" si="313"/>
        <v>100</v>
      </c>
      <c r="R404" s="1">
        <v>2</v>
      </c>
      <c r="S404" s="21">
        <f t="shared" si="314"/>
        <v>100</v>
      </c>
      <c r="T404" s="1" t="s">
        <v>482</v>
      </c>
      <c r="U404" s="1"/>
      <c r="V404" s="1">
        <v>9</v>
      </c>
      <c r="W404" s="1">
        <f t="shared" si="316"/>
        <v>90</v>
      </c>
      <c r="X404" s="1">
        <v>10</v>
      </c>
      <c r="Y404" s="1">
        <f t="shared" si="317"/>
        <v>100</v>
      </c>
      <c r="Z404" s="1">
        <v>9</v>
      </c>
      <c r="AA404" s="1">
        <f t="shared" si="318"/>
        <v>90</v>
      </c>
      <c r="AB404" s="1">
        <v>10</v>
      </c>
      <c r="AC404" s="1">
        <f t="shared" si="319"/>
        <v>100</v>
      </c>
      <c r="AD404" s="1">
        <v>7</v>
      </c>
      <c r="AE404" s="1">
        <f t="shared" si="320"/>
        <v>70</v>
      </c>
      <c r="AF404" s="21">
        <v>6</v>
      </c>
      <c r="AG404" s="21">
        <f t="shared" si="321"/>
        <v>75</v>
      </c>
      <c r="AH404" s="21">
        <v>2</v>
      </c>
      <c r="AI404" s="21">
        <f t="shared" si="322"/>
        <v>100</v>
      </c>
      <c r="AJ404" s="21"/>
      <c r="AK404" s="21"/>
      <c r="AL404" s="21"/>
      <c r="AM404" s="21"/>
      <c r="AN404" s="21"/>
      <c r="AO404" s="21"/>
      <c r="AP404" s="21"/>
      <c r="AQ404" s="21"/>
      <c r="AR404" s="21"/>
      <c r="AS404" s="26"/>
      <c r="AT404" s="21">
        <f t="shared" si="323"/>
        <v>93.666666666666671</v>
      </c>
      <c r="AU404" s="143"/>
      <c r="AV404" s="17"/>
      <c r="AW404" s="49"/>
      <c r="AX404" s="14"/>
    </row>
    <row r="405" spans="1:50" s="16" customFormat="1" ht="16.5" customHeight="1" x14ac:dyDescent="0.2">
      <c r="A405" s="50">
        <v>13</v>
      </c>
      <c r="B405" s="71">
        <v>18108028</v>
      </c>
      <c r="C405" s="19" t="s">
        <v>384</v>
      </c>
      <c r="D405" s="1">
        <v>4</v>
      </c>
      <c r="E405" s="21">
        <f t="shared" si="324"/>
        <v>100</v>
      </c>
      <c r="F405" s="1">
        <v>9</v>
      </c>
      <c r="G405" s="21">
        <f t="shared" si="308"/>
        <v>90</v>
      </c>
      <c r="H405" s="1">
        <v>10</v>
      </c>
      <c r="I405" s="21">
        <f t="shared" si="309"/>
        <v>100</v>
      </c>
      <c r="J405" s="1">
        <v>10</v>
      </c>
      <c r="K405" s="21">
        <f t="shared" si="310"/>
        <v>100</v>
      </c>
      <c r="L405" s="1">
        <v>10</v>
      </c>
      <c r="M405" s="21">
        <f t="shared" si="311"/>
        <v>100</v>
      </c>
      <c r="N405" s="1">
        <v>10</v>
      </c>
      <c r="O405" s="21">
        <f t="shared" si="312"/>
        <v>100</v>
      </c>
      <c r="P405" s="1">
        <v>10</v>
      </c>
      <c r="Q405" s="21">
        <f t="shared" si="313"/>
        <v>100</v>
      </c>
      <c r="R405" s="1">
        <v>2</v>
      </c>
      <c r="S405" s="21">
        <f t="shared" si="314"/>
        <v>100</v>
      </c>
      <c r="T405" s="1">
        <v>9</v>
      </c>
      <c r="U405" s="1">
        <f t="shared" si="315"/>
        <v>90</v>
      </c>
      <c r="V405" s="1">
        <v>10</v>
      </c>
      <c r="W405" s="1">
        <f t="shared" si="316"/>
        <v>100</v>
      </c>
      <c r="X405" s="1">
        <v>10</v>
      </c>
      <c r="Y405" s="1">
        <f t="shared" si="317"/>
        <v>100</v>
      </c>
      <c r="Z405" s="1">
        <v>9</v>
      </c>
      <c r="AA405" s="1">
        <f t="shared" si="318"/>
        <v>90</v>
      </c>
      <c r="AB405" s="1">
        <v>8</v>
      </c>
      <c r="AC405" s="1">
        <f t="shared" si="319"/>
        <v>80</v>
      </c>
      <c r="AD405" s="1">
        <v>9</v>
      </c>
      <c r="AE405" s="1">
        <f t="shared" si="320"/>
        <v>90</v>
      </c>
      <c r="AF405" s="21">
        <v>7</v>
      </c>
      <c r="AG405" s="21">
        <f t="shared" si="321"/>
        <v>87.5</v>
      </c>
      <c r="AH405" s="21">
        <v>2</v>
      </c>
      <c r="AI405" s="21">
        <f t="shared" si="322"/>
        <v>100</v>
      </c>
      <c r="AJ405" s="21"/>
      <c r="AK405" s="21"/>
      <c r="AL405" s="21"/>
      <c r="AM405" s="21"/>
      <c r="AN405" s="21"/>
      <c r="AO405" s="21"/>
      <c r="AP405" s="21"/>
      <c r="AQ405" s="21"/>
      <c r="AR405" s="21"/>
      <c r="AS405" s="26"/>
      <c r="AT405" s="21">
        <f t="shared" si="323"/>
        <v>95.46875</v>
      </c>
      <c r="AU405" s="143"/>
      <c r="AV405" s="17"/>
      <c r="AW405" s="49"/>
      <c r="AX405" s="14"/>
    </row>
    <row r="406" spans="1:50" s="16" customFormat="1" ht="16.5" customHeight="1" x14ac:dyDescent="0.2">
      <c r="A406" s="50">
        <v>14</v>
      </c>
      <c r="B406" s="71">
        <v>18101044</v>
      </c>
      <c r="C406" s="69" t="s">
        <v>385</v>
      </c>
      <c r="D406" s="1">
        <v>4</v>
      </c>
      <c r="E406" s="21">
        <f t="shared" si="324"/>
        <v>100</v>
      </c>
      <c r="F406" s="1">
        <v>10</v>
      </c>
      <c r="G406" s="21">
        <f t="shared" si="308"/>
        <v>100</v>
      </c>
      <c r="H406" s="1">
        <v>10</v>
      </c>
      <c r="I406" s="21">
        <f t="shared" si="309"/>
        <v>100</v>
      </c>
      <c r="J406" s="1">
        <v>10</v>
      </c>
      <c r="K406" s="21">
        <f t="shared" si="310"/>
        <v>100</v>
      </c>
      <c r="L406" s="1">
        <v>10</v>
      </c>
      <c r="M406" s="21">
        <f t="shared" si="311"/>
        <v>100</v>
      </c>
      <c r="N406" s="1">
        <v>10</v>
      </c>
      <c r="O406" s="21">
        <f t="shared" si="312"/>
        <v>100</v>
      </c>
      <c r="P406" s="1">
        <v>10</v>
      </c>
      <c r="Q406" s="21">
        <f t="shared" si="313"/>
        <v>100</v>
      </c>
      <c r="R406" s="1">
        <v>2</v>
      </c>
      <c r="S406" s="21">
        <f t="shared" si="314"/>
        <v>100</v>
      </c>
      <c r="T406" s="1">
        <v>9</v>
      </c>
      <c r="U406" s="1">
        <f t="shared" si="315"/>
        <v>90</v>
      </c>
      <c r="V406" s="1">
        <v>9</v>
      </c>
      <c r="W406" s="1">
        <f t="shared" si="316"/>
        <v>90</v>
      </c>
      <c r="X406" s="1">
        <v>9</v>
      </c>
      <c r="Y406" s="1">
        <f t="shared" si="317"/>
        <v>90</v>
      </c>
      <c r="Z406" s="1">
        <v>9</v>
      </c>
      <c r="AA406" s="1">
        <f t="shared" si="318"/>
        <v>90</v>
      </c>
      <c r="AB406" s="1">
        <v>10</v>
      </c>
      <c r="AC406" s="1">
        <f t="shared" si="319"/>
        <v>100</v>
      </c>
      <c r="AD406" s="1">
        <v>9</v>
      </c>
      <c r="AE406" s="1">
        <f t="shared" si="320"/>
        <v>90</v>
      </c>
      <c r="AF406" s="21">
        <v>5</v>
      </c>
      <c r="AG406" s="21">
        <f t="shared" si="321"/>
        <v>62.5</v>
      </c>
      <c r="AH406" s="21">
        <v>2</v>
      </c>
      <c r="AI406" s="21">
        <f t="shared" si="322"/>
        <v>100</v>
      </c>
      <c r="AJ406" s="21"/>
      <c r="AK406" s="21"/>
      <c r="AL406" s="21"/>
      <c r="AM406" s="21"/>
      <c r="AN406" s="21"/>
      <c r="AO406" s="21"/>
      <c r="AP406" s="21"/>
      <c r="AQ406" s="21"/>
      <c r="AR406" s="21"/>
      <c r="AS406" s="26"/>
      <c r="AT406" s="21">
        <f t="shared" si="323"/>
        <v>94.53125</v>
      </c>
      <c r="AU406" s="143"/>
      <c r="AV406" s="17"/>
      <c r="AW406" s="49"/>
      <c r="AX406" s="14"/>
    </row>
    <row r="407" spans="1:50" s="16" customFormat="1" ht="16.5" customHeight="1" x14ac:dyDescent="0.2">
      <c r="A407" s="50">
        <v>15</v>
      </c>
      <c r="B407" s="71">
        <v>18103029</v>
      </c>
      <c r="C407" s="69" t="s">
        <v>386</v>
      </c>
      <c r="D407" s="1">
        <v>4</v>
      </c>
      <c r="E407" s="21">
        <f t="shared" si="324"/>
        <v>100</v>
      </c>
      <c r="F407" s="1">
        <v>10</v>
      </c>
      <c r="G407" s="21">
        <f t="shared" si="308"/>
        <v>100</v>
      </c>
      <c r="H407" s="1">
        <v>9</v>
      </c>
      <c r="I407" s="21">
        <f t="shared" si="309"/>
        <v>90</v>
      </c>
      <c r="J407" s="1">
        <v>10</v>
      </c>
      <c r="K407" s="21">
        <f t="shared" si="310"/>
        <v>100</v>
      </c>
      <c r="L407" s="1">
        <v>10</v>
      </c>
      <c r="M407" s="21">
        <f t="shared" si="311"/>
        <v>100</v>
      </c>
      <c r="N407" s="1">
        <v>9</v>
      </c>
      <c r="O407" s="21">
        <f t="shared" si="312"/>
        <v>90</v>
      </c>
      <c r="P407" s="1">
        <v>7</v>
      </c>
      <c r="Q407" s="21">
        <f t="shared" si="313"/>
        <v>70</v>
      </c>
      <c r="R407" s="1">
        <v>2</v>
      </c>
      <c r="S407" s="21">
        <f t="shared" si="314"/>
        <v>100</v>
      </c>
      <c r="T407" s="1">
        <v>9</v>
      </c>
      <c r="U407" s="1">
        <f t="shared" si="315"/>
        <v>90</v>
      </c>
      <c r="V407" s="1">
        <v>10</v>
      </c>
      <c r="W407" s="1">
        <f t="shared" si="316"/>
        <v>100</v>
      </c>
      <c r="X407" s="1">
        <v>8</v>
      </c>
      <c r="Y407" s="1">
        <f t="shared" si="317"/>
        <v>80</v>
      </c>
      <c r="Z407" s="1">
        <v>9</v>
      </c>
      <c r="AA407" s="1">
        <f t="shared" si="318"/>
        <v>90</v>
      </c>
      <c r="AB407" s="1">
        <v>10</v>
      </c>
      <c r="AC407" s="1">
        <f t="shared" si="319"/>
        <v>100</v>
      </c>
      <c r="AD407" s="1">
        <v>9</v>
      </c>
      <c r="AE407" s="1">
        <f t="shared" si="320"/>
        <v>90</v>
      </c>
      <c r="AF407" s="21">
        <v>4</v>
      </c>
      <c r="AG407" s="21">
        <f t="shared" si="321"/>
        <v>50</v>
      </c>
      <c r="AH407" s="21">
        <v>2</v>
      </c>
      <c r="AI407" s="21">
        <f t="shared" si="322"/>
        <v>100</v>
      </c>
      <c r="AJ407" s="21"/>
      <c r="AK407" s="21"/>
      <c r="AL407" s="21"/>
      <c r="AM407" s="21"/>
      <c r="AN407" s="21"/>
      <c r="AO407" s="21"/>
      <c r="AP407" s="21"/>
      <c r="AQ407" s="21"/>
      <c r="AR407" s="21"/>
      <c r="AS407" s="26"/>
      <c r="AT407" s="21">
        <f t="shared" si="323"/>
        <v>90.625</v>
      </c>
      <c r="AU407" s="143"/>
      <c r="AV407" s="17"/>
      <c r="AW407" s="49"/>
      <c r="AX407" s="14"/>
    </row>
    <row r="408" spans="1:50" s="16" customFormat="1" ht="16.5" customHeight="1" x14ac:dyDescent="0.2">
      <c r="A408" s="50">
        <v>16</v>
      </c>
      <c r="B408" s="71">
        <v>18108030</v>
      </c>
      <c r="C408" s="19" t="s">
        <v>387</v>
      </c>
      <c r="D408" s="1">
        <v>4</v>
      </c>
      <c r="E408" s="21">
        <f t="shared" si="324"/>
        <v>100</v>
      </c>
      <c r="F408" s="1">
        <v>9</v>
      </c>
      <c r="G408" s="21">
        <f t="shared" si="308"/>
        <v>90</v>
      </c>
      <c r="H408" s="1">
        <v>10</v>
      </c>
      <c r="I408" s="21">
        <f t="shared" si="309"/>
        <v>100</v>
      </c>
      <c r="J408" s="1">
        <v>10</v>
      </c>
      <c r="K408" s="21">
        <f t="shared" si="310"/>
        <v>100</v>
      </c>
      <c r="L408" s="1">
        <v>10</v>
      </c>
      <c r="M408" s="21">
        <f t="shared" si="311"/>
        <v>100</v>
      </c>
      <c r="N408" s="1">
        <v>10</v>
      </c>
      <c r="O408" s="21">
        <f t="shared" si="312"/>
        <v>100</v>
      </c>
      <c r="P408" s="1">
        <v>10</v>
      </c>
      <c r="Q408" s="21">
        <f t="shared" si="313"/>
        <v>100</v>
      </c>
      <c r="R408" s="1">
        <v>2</v>
      </c>
      <c r="S408" s="21">
        <f t="shared" si="314"/>
        <v>100</v>
      </c>
      <c r="T408" s="1">
        <v>10</v>
      </c>
      <c r="U408" s="1">
        <f t="shared" si="315"/>
        <v>100</v>
      </c>
      <c r="V408" s="1">
        <v>10</v>
      </c>
      <c r="W408" s="1">
        <f t="shared" si="316"/>
        <v>100</v>
      </c>
      <c r="X408" s="1">
        <v>10</v>
      </c>
      <c r="Y408" s="1">
        <f t="shared" si="317"/>
        <v>100</v>
      </c>
      <c r="Z408" s="1">
        <v>10</v>
      </c>
      <c r="AA408" s="1">
        <f t="shared" si="318"/>
        <v>100</v>
      </c>
      <c r="AB408" s="1">
        <v>10</v>
      </c>
      <c r="AC408" s="1">
        <f t="shared" si="319"/>
        <v>100</v>
      </c>
      <c r="AD408" s="1">
        <v>9</v>
      </c>
      <c r="AE408" s="1">
        <f t="shared" si="320"/>
        <v>90</v>
      </c>
      <c r="AF408" s="21">
        <v>6</v>
      </c>
      <c r="AG408" s="21">
        <f t="shared" si="321"/>
        <v>75</v>
      </c>
      <c r="AH408" s="21">
        <v>2</v>
      </c>
      <c r="AI408" s="21">
        <f t="shared" si="322"/>
        <v>100</v>
      </c>
      <c r="AJ408" s="21"/>
      <c r="AK408" s="21"/>
      <c r="AL408" s="21"/>
      <c r="AM408" s="21"/>
      <c r="AN408" s="21"/>
      <c r="AO408" s="21"/>
      <c r="AP408" s="21"/>
      <c r="AQ408" s="21"/>
      <c r="AR408" s="21"/>
      <c r="AS408" s="26"/>
      <c r="AT408" s="21">
        <f t="shared" si="323"/>
        <v>97.1875</v>
      </c>
      <c r="AU408" s="143"/>
      <c r="AV408" s="17"/>
      <c r="AW408" s="49"/>
      <c r="AX408" s="14"/>
    </row>
    <row r="409" spans="1:50" s="16" customFormat="1" ht="16.5" customHeight="1" x14ac:dyDescent="0.2">
      <c r="A409" s="50">
        <v>17</v>
      </c>
      <c r="B409" s="71">
        <v>18101091</v>
      </c>
      <c r="C409" s="18" t="s">
        <v>388</v>
      </c>
      <c r="D409" s="1">
        <v>4</v>
      </c>
      <c r="E409" s="21">
        <f t="shared" si="324"/>
        <v>100</v>
      </c>
      <c r="F409" s="1">
        <v>9</v>
      </c>
      <c r="G409" s="21">
        <f t="shared" si="308"/>
        <v>90</v>
      </c>
      <c r="H409" s="1">
        <v>9</v>
      </c>
      <c r="I409" s="21">
        <f t="shared" si="309"/>
        <v>90</v>
      </c>
      <c r="J409" s="1">
        <v>10</v>
      </c>
      <c r="K409" s="21">
        <f t="shared" si="310"/>
        <v>100</v>
      </c>
      <c r="L409" s="1">
        <v>10</v>
      </c>
      <c r="M409" s="21">
        <f t="shared" si="311"/>
        <v>100</v>
      </c>
      <c r="N409" s="1">
        <v>10</v>
      </c>
      <c r="O409" s="21">
        <f t="shared" si="312"/>
        <v>100</v>
      </c>
      <c r="P409" s="1">
        <v>10</v>
      </c>
      <c r="Q409" s="21">
        <f t="shared" si="313"/>
        <v>100</v>
      </c>
      <c r="R409" s="1">
        <v>2</v>
      </c>
      <c r="S409" s="21">
        <f t="shared" si="314"/>
        <v>100</v>
      </c>
      <c r="T409" s="1">
        <v>9</v>
      </c>
      <c r="U409" s="1">
        <f t="shared" si="315"/>
        <v>90</v>
      </c>
      <c r="V409" s="1">
        <v>10</v>
      </c>
      <c r="W409" s="1">
        <f t="shared" si="316"/>
        <v>100</v>
      </c>
      <c r="X409" s="1">
        <v>10</v>
      </c>
      <c r="Y409" s="1">
        <f t="shared" si="317"/>
        <v>100</v>
      </c>
      <c r="Z409" s="1">
        <v>10</v>
      </c>
      <c r="AA409" s="1">
        <f t="shared" si="318"/>
        <v>100</v>
      </c>
      <c r="AB409" s="1" t="s">
        <v>452</v>
      </c>
      <c r="AC409" s="1"/>
      <c r="AD409" s="1">
        <v>10</v>
      </c>
      <c r="AE409" s="1">
        <f t="shared" si="320"/>
        <v>100</v>
      </c>
      <c r="AF409" s="21">
        <v>8</v>
      </c>
      <c r="AG409" s="21">
        <f t="shared" si="321"/>
        <v>100</v>
      </c>
      <c r="AH409" s="21">
        <v>2</v>
      </c>
      <c r="AI409" s="21">
        <f t="shared" si="322"/>
        <v>100</v>
      </c>
      <c r="AJ409" s="21"/>
      <c r="AK409" s="21"/>
      <c r="AL409" s="21"/>
      <c r="AM409" s="21"/>
      <c r="AN409" s="21"/>
      <c r="AO409" s="21"/>
      <c r="AP409" s="21"/>
      <c r="AQ409" s="21"/>
      <c r="AR409" s="21"/>
      <c r="AS409" s="26"/>
      <c r="AT409" s="21">
        <f t="shared" si="323"/>
        <v>98</v>
      </c>
      <c r="AU409" s="143"/>
      <c r="AV409" s="17"/>
      <c r="AW409" s="49"/>
      <c r="AX409" s="14"/>
    </row>
    <row r="410" spans="1:50" s="16" customFormat="1" ht="16.5" customHeight="1" x14ac:dyDescent="0.2">
      <c r="A410" s="50">
        <v>18</v>
      </c>
      <c r="B410" s="71">
        <v>18108019</v>
      </c>
      <c r="C410" s="19" t="s">
        <v>389</v>
      </c>
      <c r="D410" s="1">
        <v>4</v>
      </c>
      <c r="E410" s="21">
        <f t="shared" si="324"/>
        <v>100</v>
      </c>
      <c r="F410" s="1">
        <v>8</v>
      </c>
      <c r="G410" s="21">
        <f t="shared" si="308"/>
        <v>80</v>
      </c>
      <c r="H410" s="1">
        <v>8</v>
      </c>
      <c r="I410" s="21">
        <f t="shared" si="309"/>
        <v>80</v>
      </c>
      <c r="J410" s="1">
        <v>9</v>
      </c>
      <c r="K410" s="21">
        <f t="shared" si="310"/>
        <v>90</v>
      </c>
      <c r="L410" s="1">
        <v>9</v>
      </c>
      <c r="M410" s="21">
        <f t="shared" si="311"/>
        <v>90</v>
      </c>
      <c r="N410" s="1">
        <v>8</v>
      </c>
      <c r="O410" s="21">
        <f t="shared" si="312"/>
        <v>80</v>
      </c>
      <c r="P410" s="1">
        <v>10</v>
      </c>
      <c r="Q410" s="21">
        <f t="shared" si="313"/>
        <v>100</v>
      </c>
      <c r="R410" s="1">
        <v>2</v>
      </c>
      <c r="S410" s="21">
        <f t="shared" si="314"/>
        <v>100</v>
      </c>
      <c r="T410" s="1">
        <v>10</v>
      </c>
      <c r="U410" s="1">
        <f t="shared" si="315"/>
        <v>100</v>
      </c>
      <c r="V410" s="1">
        <v>9</v>
      </c>
      <c r="W410" s="1">
        <f t="shared" si="316"/>
        <v>90</v>
      </c>
      <c r="X410" s="1">
        <v>8</v>
      </c>
      <c r="Y410" s="1">
        <f t="shared" si="317"/>
        <v>80</v>
      </c>
      <c r="Z410" s="1">
        <v>10</v>
      </c>
      <c r="AA410" s="1">
        <f t="shared" si="318"/>
        <v>100</v>
      </c>
      <c r="AB410" s="1">
        <v>10</v>
      </c>
      <c r="AC410" s="1">
        <f t="shared" si="319"/>
        <v>100</v>
      </c>
      <c r="AD410" s="1">
        <v>9</v>
      </c>
      <c r="AE410" s="1">
        <f t="shared" si="320"/>
        <v>90</v>
      </c>
      <c r="AF410" s="21">
        <v>5</v>
      </c>
      <c r="AG410" s="21">
        <f t="shared" si="321"/>
        <v>62.5</v>
      </c>
      <c r="AH410" s="21">
        <v>2</v>
      </c>
      <c r="AI410" s="21">
        <f t="shared" si="322"/>
        <v>100</v>
      </c>
      <c r="AJ410" s="21"/>
      <c r="AK410" s="21"/>
      <c r="AL410" s="21"/>
      <c r="AM410" s="21"/>
      <c r="AN410" s="21"/>
      <c r="AO410" s="21"/>
      <c r="AP410" s="21"/>
      <c r="AQ410" s="21"/>
      <c r="AR410" s="21"/>
      <c r="AS410" s="26"/>
      <c r="AT410" s="21">
        <f t="shared" si="323"/>
        <v>90.15625</v>
      </c>
      <c r="AU410" s="143"/>
      <c r="AV410" s="17"/>
      <c r="AW410" s="49"/>
      <c r="AX410" s="14"/>
    </row>
    <row r="411" spans="1:50" s="16" customFormat="1" ht="16.5" customHeight="1" x14ac:dyDescent="0.2">
      <c r="A411" s="50">
        <v>19</v>
      </c>
      <c r="B411" s="71">
        <v>18108026</v>
      </c>
      <c r="C411" s="19" t="s">
        <v>403</v>
      </c>
      <c r="D411" s="1">
        <v>4</v>
      </c>
      <c r="E411" s="21">
        <f>D411/4*100</f>
        <v>100</v>
      </c>
      <c r="F411" s="1">
        <v>14</v>
      </c>
      <c r="G411" s="21">
        <f>F411/14*100</f>
        <v>100</v>
      </c>
      <c r="H411" s="1">
        <v>10</v>
      </c>
      <c r="I411" s="21">
        <f>H411/10*100</f>
        <v>100</v>
      </c>
      <c r="J411" s="1">
        <v>10</v>
      </c>
      <c r="K411" s="21">
        <f t="shared" si="310"/>
        <v>100</v>
      </c>
      <c r="L411" s="1">
        <v>10</v>
      </c>
      <c r="M411" s="21">
        <f t="shared" si="311"/>
        <v>100</v>
      </c>
      <c r="N411" s="1">
        <v>9</v>
      </c>
      <c r="O411" s="21">
        <f t="shared" si="312"/>
        <v>90</v>
      </c>
      <c r="P411" s="1">
        <v>9</v>
      </c>
      <c r="Q411" s="21">
        <f t="shared" si="313"/>
        <v>90</v>
      </c>
      <c r="R411" s="1">
        <v>2</v>
      </c>
      <c r="S411" s="21">
        <f t="shared" si="314"/>
        <v>100</v>
      </c>
      <c r="T411" s="1">
        <v>10</v>
      </c>
      <c r="U411" s="1">
        <f t="shared" si="315"/>
        <v>100</v>
      </c>
      <c r="V411" s="1">
        <v>9</v>
      </c>
      <c r="W411" s="1">
        <f t="shared" si="316"/>
        <v>90</v>
      </c>
      <c r="X411" s="1">
        <v>10</v>
      </c>
      <c r="Y411" s="1">
        <f t="shared" si="317"/>
        <v>100</v>
      </c>
      <c r="Z411" s="1">
        <v>8</v>
      </c>
      <c r="AA411" s="1">
        <f t="shared" si="318"/>
        <v>80</v>
      </c>
      <c r="AB411" s="1">
        <v>10</v>
      </c>
      <c r="AC411" s="1">
        <f t="shared" si="319"/>
        <v>100</v>
      </c>
      <c r="AD411" s="1">
        <v>10</v>
      </c>
      <c r="AE411" s="1">
        <f t="shared" si="320"/>
        <v>100</v>
      </c>
      <c r="AF411" s="21">
        <v>8</v>
      </c>
      <c r="AG411" s="21">
        <f t="shared" si="321"/>
        <v>100</v>
      </c>
      <c r="AH411" s="21">
        <v>2</v>
      </c>
      <c r="AI411" s="21">
        <f t="shared" si="322"/>
        <v>100</v>
      </c>
      <c r="AJ411" s="21"/>
      <c r="AK411" s="21"/>
      <c r="AL411" s="21"/>
      <c r="AM411" s="21"/>
      <c r="AN411" s="21"/>
      <c r="AO411" s="21"/>
      <c r="AP411" s="21"/>
      <c r="AQ411" s="21"/>
      <c r="AR411" s="21"/>
      <c r="AS411" s="26"/>
      <c r="AT411" s="21">
        <f>AVERAGE(Q411,S411,U411,W411,Y411,AA411,AC411,AE411,AG411,AI411,AK411,AM411,AO411,AQ411,AS411,O411,M411,K411,I411,G411,E411)</f>
        <v>96.875</v>
      </c>
      <c r="AU411" s="143"/>
      <c r="AV411" s="17"/>
      <c r="AW411" s="49"/>
      <c r="AX411" s="14"/>
    </row>
    <row r="412" spans="1:50" s="16" customFormat="1" ht="16.5" customHeight="1" x14ac:dyDescent="0.2">
      <c r="A412" s="50">
        <v>20</v>
      </c>
      <c r="B412" s="71">
        <v>18108029</v>
      </c>
      <c r="C412" s="19" t="s">
        <v>404</v>
      </c>
      <c r="D412" s="1">
        <v>4</v>
      </c>
      <c r="E412" s="21">
        <f>D412/4*100</f>
        <v>100</v>
      </c>
      <c r="F412" s="1">
        <v>14</v>
      </c>
      <c r="G412" s="21">
        <f>F412/14*100</f>
        <v>100</v>
      </c>
      <c r="H412" s="1">
        <v>10</v>
      </c>
      <c r="I412" s="21">
        <f>H412/10*100</f>
        <v>100</v>
      </c>
      <c r="J412" s="1">
        <v>10</v>
      </c>
      <c r="K412" s="21">
        <f t="shared" si="310"/>
        <v>100</v>
      </c>
      <c r="L412" s="1">
        <v>10</v>
      </c>
      <c r="M412" s="21">
        <f t="shared" si="311"/>
        <v>100</v>
      </c>
      <c r="N412" s="1">
        <v>10</v>
      </c>
      <c r="O412" s="21">
        <f t="shared" si="312"/>
        <v>100</v>
      </c>
      <c r="P412" s="1">
        <v>10</v>
      </c>
      <c r="Q412" s="21">
        <f t="shared" si="313"/>
        <v>100</v>
      </c>
      <c r="R412" s="1">
        <v>2</v>
      </c>
      <c r="S412" s="21">
        <f t="shared" si="314"/>
        <v>100</v>
      </c>
      <c r="T412" s="1">
        <v>10</v>
      </c>
      <c r="U412" s="1">
        <f t="shared" si="315"/>
        <v>100</v>
      </c>
      <c r="V412" s="1">
        <v>10</v>
      </c>
      <c r="W412" s="1">
        <f t="shared" si="316"/>
        <v>100</v>
      </c>
      <c r="X412" s="1">
        <v>10</v>
      </c>
      <c r="Y412" s="1">
        <f t="shared" si="317"/>
        <v>100</v>
      </c>
      <c r="Z412" s="1">
        <v>10</v>
      </c>
      <c r="AA412" s="1">
        <f t="shared" si="318"/>
        <v>100</v>
      </c>
      <c r="AB412" s="1">
        <v>10</v>
      </c>
      <c r="AC412" s="1">
        <f t="shared" si="319"/>
        <v>100</v>
      </c>
      <c r="AD412" s="1">
        <v>10</v>
      </c>
      <c r="AE412" s="1">
        <f t="shared" si="320"/>
        <v>100</v>
      </c>
      <c r="AF412" s="21">
        <v>6</v>
      </c>
      <c r="AG412" s="21">
        <f t="shared" si="321"/>
        <v>75</v>
      </c>
      <c r="AH412" s="21">
        <v>2</v>
      </c>
      <c r="AI412" s="21">
        <f t="shared" si="322"/>
        <v>100</v>
      </c>
      <c r="AJ412" s="21"/>
      <c r="AK412" s="21"/>
      <c r="AL412" s="21"/>
      <c r="AM412" s="21"/>
      <c r="AN412" s="21"/>
      <c r="AO412" s="21"/>
      <c r="AP412" s="21"/>
      <c r="AQ412" s="21"/>
      <c r="AR412" s="21"/>
      <c r="AS412" s="26"/>
      <c r="AT412" s="21">
        <f>AVERAGE(Q412,S412,U412,W412,Y412,AA412,AC412,AE412,AG412,AI412,AK412,AM412,AO412,AQ412,AS412,O412,M412,K412,I412,G412,E412)</f>
        <v>98.4375</v>
      </c>
      <c r="AU412" s="143"/>
      <c r="AV412" s="17"/>
      <c r="AW412" s="49"/>
      <c r="AX412" s="14"/>
    </row>
    <row r="413" spans="1:50" s="16" customFormat="1" ht="16.5" customHeight="1" x14ac:dyDescent="0.2">
      <c r="A413" s="50">
        <v>21</v>
      </c>
      <c r="B413" s="71">
        <v>18101056</v>
      </c>
      <c r="C413" s="69" t="s">
        <v>406</v>
      </c>
      <c r="D413" s="1">
        <v>4</v>
      </c>
      <c r="E413" s="21">
        <f>D413/4*100</f>
        <v>100</v>
      </c>
      <c r="F413" s="1">
        <v>14</v>
      </c>
      <c r="G413" s="21">
        <f>F413/14*100</f>
        <v>100</v>
      </c>
      <c r="H413" s="1">
        <v>10</v>
      </c>
      <c r="I413" s="21">
        <f>H413/10*100</f>
        <v>100</v>
      </c>
      <c r="J413" s="1">
        <v>10</v>
      </c>
      <c r="K413" s="21">
        <f t="shared" si="310"/>
        <v>100</v>
      </c>
      <c r="L413" s="1">
        <v>10</v>
      </c>
      <c r="M413" s="21">
        <f t="shared" si="311"/>
        <v>100</v>
      </c>
      <c r="N413" s="1">
        <v>10</v>
      </c>
      <c r="O413" s="21">
        <f t="shared" si="312"/>
        <v>100</v>
      </c>
      <c r="P413" s="1">
        <v>10</v>
      </c>
      <c r="Q413" s="21">
        <f t="shared" si="313"/>
        <v>100</v>
      </c>
      <c r="R413" s="1">
        <v>2</v>
      </c>
      <c r="S413" s="21">
        <f t="shared" si="314"/>
        <v>100</v>
      </c>
      <c r="T413" s="1">
        <v>10</v>
      </c>
      <c r="U413" s="1">
        <f t="shared" si="315"/>
        <v>100</v>
      </c>
      <c r="V413" s="1">
        <v>10</v>
      </c>
      <c r="W413" s="1">
        <f t="shared" si="316"/>
        <v>100</v>
      </c>
      <c r="X413" s="1">
        <v>10</v>
      </c>
      <c r="Y413" s="1">
        <f t="shared" si="317"/>
        <v>100</v>
      </c>
      <c r="Z413" s="1">
        <v>10</v>
      </c>
      <c r="AA413" s="1">
        <f t="shared" si="318"/>
        <v>100</v>
      </c>
      <c r="AB413" s="1">
        <v>9</v>
      </c>
      <c r="AC413" s="1">
        <f t="shared" si="319"/>
        <v>90</v>
      </c>
      <c r="AD413" s="1">
        <v>9</v>
      </c>
      <c r="AE413" s="1">
        <f t="shared" si="320"/>
        <v>90</v>
      </c>
      <c r="AF413" s="21">
        <v>7</v>
      </c>
      <c r="AG413" s="21">
        <f t="shared" si="321"/>
        <v>87.5</v>
      </c>
      <c r="AH413" s="21">
        <v>2</v>
      </c>
      <c r="AI413" s="21">
        <f t="shared" si="322"/>
        <v>100</v>
      </c>
      <c r="AJ413" s="21"/>
      <c r="AK413" s="21"/>
      <c r="AL413" s="21"/>
      <c r="AM413" s="21"/>
      <c r="AN413" s="21"/>
      <c r="AO413" s="21"/>
      <c r="AP413" s="21"/>
      <c r="AQ413" s="21"/>
      <c r="AR413" s="21"/>
      <c r="AS413" s="26"/>
      <c r="AT413" s="21">
        <f>AVERAGE(Q413,S413,U413,W413,Y413,AA413,AC413,AE413,AG413,AI413,AK413,AM413,AO413,AQ413,AS413,O413,M413,K413,I413,G413,E413)</f>
        <v>97.96875</v>
      </c>
      <c r="AU413" s="143"/>
      <c r="AV413" s="17"/>
      <c r="AW413" s="49"/>
      <c r="AX413" s="14"/>
    </row>
    <row r="414" spans="1:50" s="16" customFormat="1" ht="16.5" customHeight="1" x14ac:dyDescent="0.2">
      <c r="A414" s="50">
        <v>22</v>
      </c>
      <c r="B414" s="71">
        <v>18101027</v>
      </c>
      <c r="C414" s="69" t="s">
        <v>390</v>
      </c>
      <c r="D414" s="1">
        <v>4</v>
      </c>
      <c r="E414" s="21">
        <f t="shared" si="324"/>
        <v>100</v>
      </c>
      <c r="F414" s="1">
        <v>10</v>
      </c>
      <c r="G414" s="21">
        <f t="shared" si="308"/>
        <v>100</v>
      </c>
      <c r="H414" s="1">
        <v>9</v>
      </c>
      <c r="I414" s="21">
        <f t="shared" si="309"/>
        <v>90</v>
      </c>
      <c r="J414" s="1">
        <v>10</v>
      </c>
      <c r="K414" s="21">
        <f t="shared" si="310"/>
        <v>100</v>
      </c>
      <c r="L414" s="1">
        <v>10</v>
      </c>
      <c r="M414" s="21">
        <f t="shared" si="311"/>
        <v>100</v>
      </c>
      <c r="N414" s="1">
        <v>10</v>
      </c>
      <c r="O414" s="21">
        <f t="shared" si="312"/>
        <v>100</v>
      </c>
      <c r="P414" s="1">
        <v>9</v>
      </c>
      <c r="Q414" s="21">
        <f t="shared" si="313"/>
        <v>90</v>
      </c>
      <c r="R414" s="1">
        <v>2</v>
      </c>
      <c r="S414" s="21">
        <f t="shared" si="314"/>
        <v>100</v>
      </c>
      <c r="T414" s="1">
        <v>10</v>
      </c>
      <c r="U414" s="1">
        <f t="shared" si="315"/>
        <v>100</v>
      </c>
      <c r="V414" s="1">
        <v>10</v>
      </c>
      <c r="W414" s="1">
        <f t="shared" si="316"/>
        <v>100</v>
      </c>
      <c r="X414" s="1">
        <v>10</v>
      </c>
      <c r="Y414" s="1">
        <f t="shared" si="317"/>
        <v>100</v>
      </c>
      <c r="Z414" s="1">
        <v>10</v>
      </c>
      <c r="AA414" s="1">
        <f t="shared" si="318"/>
        <v>100</v>
      </c>
      <c r="AB414" s="1">
        <v>10</v>
      </c>
      <c r="AC414" s="1">
        <f t="shared" si="319"/>
        <v>100</v>
      </c>
      <c r="AD414" s="1">
        <v>9</v>
      </c>
      <c r="AE414" s="1">
        <f t="shared" si="320"/>
        <v>90</v>
      </c>
      <c r="AF414" s="21">
        <v>8</v>
      </c>
      <c r="AG414" s="21">
        <f t="shared" si="321"/>
        <v>100</v>
      </c>
      <c r="AH414" s="21">
        <v>2</v>
      </c>
      <c r="AI414" s="21">
        <f t="shared" si="322"/>
        <v>100</v>
      </c>
      <c r="AJ414" s="21"/>
      <c r="AK414" s="21"/>
      <c r="AL414" s="21"/>
      <c r="AM414" s="21"/>
      <c r="AN414" s="21"/>
      <c r="AO414" s="21"/>
      <c r="AP414" s="21"/>
      <c r="AQ414" s="21"/>
      <c r="AR414" s="21"/>
      <c r="AS414" s="26"/>
      <c r="AT414" s="21">
        <f t="shared" si="323"/>
        <v>98.125</v>
      </c>
      <c r="AU414" s="143"/>
      <c r="AV414" s="17"/>
      <c r="AW414" s="49"/>
      <c r="AX414" s="14"/>
    </row>
    <row r="415" spans="1:50" s="16" customFormat="1" ht="16.5" customHeight="1" x14ac:dyDescent="0.2">
      <c r="A415" s="50">
        <v>23</v>
      </c>
      <c r="B415" s="71">
        <v>18101197</v>
      </c>
      <c r="C415" s="69" t="s">
        <v>391</v>
      </c>
      <c r="D415" s="1">
        <v>4</v>
      </c>
      <c r="E415" s="21">
        <f t="shared" si="324"/>
        <v>100</v>
      </c>
      <c r="F415" s="1">
        <v>10</v>
      </c>
      <c r="G415" s="21">
        <f t="shared" si="308"/>
        <v>100</v>
      </c>
      <c r="H415" s="1">
        <v>9</v>
      </c>
      <c r="I415" s="21">
        <f t="shared" si="309"/>
        <v>90</v>
      </c>
      <c r="J415" s="1">
        <v>10</v>
      </c>
      <c r="K415" s="21">
        <f t="shared" si="310"/>
        <v>100</v>
      </c>
      <c r="L415" s="1">
        <v>10</v>
      </c>
      <c r="M415" s="21">
        <f t="shared" si="311"/>
        <v>100</v>
      </c>
      <c r="N415" s="1">
        <v>10</v>
      </c>
      <c r="O415" s="21">
        <f t="shared" si="312"/>
        <v>100</v>
      </c>
      <c r="P415" s="1">
        <v>10</v>
      </c>
      <c r="Q415" s="21">
        <f t="shared" si="313"/>
        <v>100</v>
      </c>
      <c r="R415" s="1">
        <v>2</v>
      </c>
      <c r="S415" s="21">
        <f t="shared" si="314"/>
        <v>100</v>
      </c>
      <c r="T415" s="1">
        <v>10</v>
      </c>
      <c r="U415" s="1">
        <f t="shared" si="315"/>
        <v>100</v>
      </c>
      <c r="V415" s="1">
        <v>10</v>
      </c>
      <c r="W415" s="1">
        <f t="shared" si="316"/>
        <v>100</v>
      </c>
      <c r="X415" s="1">
        <v>9</v>
      </c>
      <c r="Y415" s="1">
        <f t="shared" si="317"/>
        <v>90</v>
      </c>
      <c r="Z415" s="1">
        <v>10</v>
      </c>
      <c r="AA415" s="1">
        <f t="shared" si="318"/>
        <v>100</v>
      </c>
      <c r="AB415" s="1">
        <v>10</v>
      </c>
      <c r="AC415" s="1">
        <f t="shared" si="319"/>
        <v>100</v>
      </c>
      <c r="AD415" s="1">
        <v>10</v>
      </c>
      <c r="AE415" s="1">
        <f t="shared" si="320"/>
        <v>100</v>
      </c>
      <c r="AF415" s="21">
        <v>7</v>
      </c>
      <c r="AG415" s="21">
        <f t="shared" si="321"/>
        <v>87.5</v>
      </c>
      <c r="AH415" s="21">
        <v>2</v>
      </c>
      <c r="AI415" s="21">
        <f t="shared" si="322"/>
        <v>100</v>
      </c>
      <c r="AJ415" s="21"/>
      <c r="AK415" s="21"/>
      <c r="AL415" s="21"/>
      <c r="AM415" s="21"/>
      <c r="AN415" s="21"/>
      <c r="AO415" s="21"/>
      <c r="AP415" s="21"/>
      <c r="AQ415" s="21"/>
      <c r="AR415" s="21"/>
      <c r="AS415" s="26"/>
      <c r="AT415" s="21">
        <f t="shared" si="323"/>
        <v>97.96875</v>
      </c>
      <c r="AU415" s="143"/>
      <c r="AV415" s="17"/>
      <c r="AW415" s="49"/>
      <c r="AX415" s="14"/>
    </row>
    <row r="416" spans="1:50" s="16" customFormat="1" ht="16.5" customHeight="1" x14ac:dyDescent="0.2">
      <c r="A416" s="50">
        <v>24</v>
      </c>
      <c r="B416" s="50">
        <v>18101213</v>
      </c>
      <c r="C416" s="23" t="s">
        <v>441</v>
      </c>
      <c r="D416" s="83"/>
      <c r="E416" s="89"/>
      <c r="F416" s="1">
        <v>5</v>
      </c>
      <c r="G416" s="21">
        <f>F416/5*100</f>
        <v>100</v>
      </c>
      <c r="H416" s="1">
        <v>10</v>
      </c>
      <c r="I416" s="21">
        <f t="shared" si="309"/>
        <v>100</v>
      </c>
      <c r="J416" s="1">
        <v>10</v>
      </c>
      <c r="K416" s="21">
        <f t="shared" si="310"/>
        <v>100</v>
      </c>
      <c r="L416" s="1">
        <v>10</v>
      </c>
      <c r="M416" s="21">
        <f t="shared" si="311"/>
        <v>100</v>
      </c>
      <c r="N416" s="1">
        <v>10</v>
      </c>
      <c r="O416" s="21">
        <f t="shared" si="312"/>
        <v>100</v>
      </c>
      <c r="P416" s="1">
        <v>10</v>
      </c>
      <c r="Q416" s="21">
        <f t="shared" si="313"/>
        <v>100</v>
      </c>
      <c r="R416" s="1">
        <v>2</v>
      </c>
      <c r="S416" s="21">
        <f t="shared" si="314"/>
        <v>100</v>
      </c>
      <c r="T416" s="1">
        <v>10</v>
      </c>
      <c r="U416" s="1">
        <f t="shared" si="315"/>
        <v>100</v>
      </c>
      <c r="V416" s="1">
        <v>10</v>
      </c>
      <c r="W416" s="1">
        <f t="shared" si="316"/>
        <v>100</v>
      </c>
      <c r="X416" s="1">
        <v>10</v>
      </c>
      <c r="Y416" s="1">
        <f t="shared" si="317"/>
        <v>100</v>
      </c>
      <c r="Z416" s="1">
        <v>10</v>
      </c>
      <c r="AA416" s="1">
        <f t="shared" si="318"/>
        <v>100</v>
      </c>
      <c r="AB416" s="1">
        <v>10</v>
      </c>
      <c r="AC416" s="1">
        <f t="shared" si="319"/>
        <v>100</v>
      </c>
      <c r="AD416" s="1">
        <v>10</v>
      </c>
      <c r="AE416" s="1">
        <f t="shared" si="320"/>
        <v>100</v>
      </c>
      <c r="AF416" s="21">
        <v>8</v>
      </c>
      <c r="AG416" s="21">
        <f t="shared" si="321"/>
        <v>100</v>
      </c>
      <c r="AH416" s="21">
        <v>2</v>
      </c>
      <c r="AI416" s="21">
        <f t="shared" si="322"/>
        <v>100</v>
      </c>
      <c r="AJ416" s="21"/>
      <c r="AK416" s="21"/>
      <c r="AL416" s="21"/>
      <c r="AM416" s="21"/>
      <c r="AN416" s="21"/>
      <c r="AO416" s="21"/>
      <c r="AP416" s="21"/>
      <c r="AQ416" s="21"/>
      <c r="AR416" s="21"/>
      <c r="AS416" s="26"/>
      <c r="AT416" s="21">
        <f t="shared" si="323"/>
        <v>100</v>
      </c>
      <c r="AU416" s="143"/>
      <c r="AV416" s="17"/>
      <c r="AW416" s="49"/>
      <c r="AX416" s="14"/>
    </row>
    <row r="417" spans="1:50" s="16" customFormat="1" ht="16.5" customHeight="1" x14ac:dyDescent="0.2">
      <c r="A417" s="54"/>
      <c r="B417" s="54"/>
      <c r="C417" s="63"/>
      <c r="D417" s="63"/>
      <c r="E417" s="63"/>
      <c r="F417" s="63"/>
      <c r="G417" s="63"/>
      <c r="H417" s="63"/>
      <c r="I417" s="63"/>
      <c r="J417" s="15"/>
      <c r="K417" s="25"/>
      <c r="L417" s="15"/>
      <c r="M417" s="25"/>
      <c r="N417" s="15"/>
      <c r="O417" s="25"/>
      <c r="P417" s="15"/>
      <c r="Q417" s="25"/>
      <c r="T417" s="15"/>
      <c r="U417" s="15"/>
      <c r="V417" s="1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143"/>
      <c r="AV417" s="17"/>
      <c r="AW417" s="49"/>
      <c r="AX417" s="14"/>
    </row>
    <row r="418" spans="1:50" s="16" customFormat="1" ht="16.5" customHeight="1" x14ac:dyDescent="0.2">
      <c r="A418" s="54"/>
      <c r="B418" s="54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0"/>
      <c r="U418" s="40"/>
      <c r="V418" s="40"/>
      <c r="W418" s="127"/>
      <c r="X418" s="127"/>
      <c r="Y418" s="127"/>
      <c r="Z418" s="127"/>
      <c r="AA418" s="127"/>
      <c r="AB418" s="127"/>
      <c r="AC418" s="127"/>
      <c r="AD418" s="127"/>
      <c r="AE418" s="127"/>
      <c r="AF418" s="127"/>
      <c r="AG418" s="127"/>
      <c r="AH418" s="127"/>
      <c r="AI418" s="127"/>
      <c r="AJ418" s="127"/>
      <c r="AK418" s="127"/>
      <c r="AL418" s="127"/>
      <c r="AM418" s="127"/>
      <c r="AN418" s="127"/>
      <c r="AO418" s="127"/>
      <c r="AP418" s="127"/>
      <c r="AQ418" s="127"/>
      <c r="AR418" s="127"/>
      <c r="AS418" s="127"/>
      <c r="AT418" s="127"/>
      <c r="AU418" s="143"/>
      <c r="AV418" s="17"/>
      <c r="AW418" s="49"/>
      <c r="AX418" s="14"/>
    </row>
    <row r="419" spans="1:50" s="16" customFormat="1" ht="16.5" customHeight="1" x14ac:dyDescent="0.2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87"/>
      <c r="X419" s="87"/>
      <c r="Y419" s="87"/>
      <c r="Z419" s="87"/>
      <c r="AA419" s="87"/>
      <c r="AB419" s="87"/>
      <c r="AC419" s="87"/>
      <c r="AD419" s="87"/>
      <c r="AE419" s="87"/>
      <c r="AF419" s="87"/>
      <c r="AG419" s="87"/>
      <c r="AH419" s="87"/>
      <c r="AI419" s="87"/>
      <c r="AJ419" s="87"/>
      <c r="AK419" s="87"/>
      <c r="AL419" s="87"/>
      <c r="AM419" s="87"/>
      <c r="AN419" s="87"/>
      <c r="AO419" s="87"/>
      <c r="AP419" s="87"/>
      <c r="AQ419" s="87"/>
      <c r="AR419" s="87"/>
      <c r="AS419" s="87"/>
      <c r="AT419" s="87"/>
      <c r="AU419" s="87"/>
      <c r="AV419" s="17"/>
      <c r="AW419" s="49"/>
      <c r="AX419" s="14"/>
    </row>
    <row r="420" spans="1:50" s="16" customFormat="1" ht="16.5" customHeight="1" x14ac:dyDescent="0.2">
      <c r="A420" s="50">
        <v>1</v>
      </c>
      <c r="B420" s="71">
        <v>18102031</v>
      </c>
      <c r="C420" s="69" t="s">
        <v>411</v>
      </c>
      <c r="D420" s="1">
        <v>6</v>
      </c>
      <c r="E420" s="21">
        <f>D420/6*100</f>
        <v>100</v>
      </c>
      <c r="F420" s="1">
        <v>10</v>
      </c>
      <c r="G420" s="21">
        <f>F420/10*100</f>
        <v>100</v>
      </c>
      <c r="H420" s="1">
        <v>10</v>
      </c>
      <c r="I420" s="21">
        <f t="shared" ref="I420:I444" si="325">H420/10*100</f>
        <v>100</v>
      </c>
      <c r="J420" s="1">
        <v>10</v>
      </c>
      <c r="K420" s="21">
        <f t="shared" ref="K420:K444" si="326">J420/10*100</f>
        <v>100</v>
      </c>
      <c r="L420" s="1">
        <v>10</v>
      </c>
      <c r="M420" s="21">
        <f t="shared" ref="M420:M444" si="327">L420/10*100</f>
        <v>100</v>
      </c>
      <c r="N420" s="1">
        <v>10</v>
      </c>
      <c r="O420" s="21">
        <f t="shared" ref="O420:O444" si="328">N420/10*100</f>
        <v>100</v>
      </c>
      <c r="P420" s="1">
        <v>10</v>
      </c>
      <c r="Q420" s="21">
        <f t="shared" ref="Q420:Q444" si="329">P420/10*100</f>
        <v>100</v>
      </c>
      <c r="R420" s="1">
        <v>2</v>
      </c>
      <c r="S420" s="21">
        <f t="shared" ref="S420:S444" si="330">R420/2*100</f>
        <v>100</v>
      </c>
      <c r="T420" s="1">
        <v>10</v>
      </c>
      <c r="U420" s="1">
        <f t="shared" ref="U420:U444" si="331">T420/10*100</f>
        <v>100</v>
      </c>
      <c r="V420" s="1">
        <v>10</v>
      </c>
      <c r="W420" s="1">
        <f t="shared" ref="W420:W444" si="332">V420/10*100</f>
        <v>100</v>
      </c>
      <c r="X420" s="1">
        <v>10</v>
      </c>
      <c r="Y420" s="1">
        <f t="shared" ref="Y420:Y444" si="333">X420/10*100</f>
        <v>100</v>
      </c>
      <c r="Z420" s="1">
        <v>10</v>
      </c>
      <c r="AA420" s="1">
        <f t="shared" ref="AA420:AA444" si="334">Z420/10*100</f>
        <v>100</v>
      </c>
      <c r="AB420" s="1">
        <v>10</v>
      </c>
      <c r="AC420" s="1">
        <f t="shared" ref="AC420:AC444" si="335">AB420/10*100</f>
        <v>100</v>
      </c>
      <c r="AD420" s="1">
        <v>10</v>
      </c>
      <c r="AE420" s="1">
        <f t="shared" ref="AE420:AE444" si="336">AD420/10*100</f>
        <v>100</v>
      </c>
      <c r="AF420" s="21">
        <v>8</v>
      </c>
      <c r="AG420" s="21">
        <f t="shared" ref="AG420:AG444" si="337">AF420/8*100</f>
        <v>100</v>
      </c>
      <c r="AH420" s="21">
        <v>2</v>
      </c>
      <c r="AI420" s="21">
        <f t="shared" ref="AI420:AI444" si="338">AH420/2*100</f>
        <v>100</v>
      </c>
      <c r="AJ420" s="21"/>
      <c r="AK420" s="21"/>
      <c r="AL420" s="21"/>
      <c r="AM420" s="21"/>
      <c r="AN420" s="21"/>
      <c r="AO420" s="21"/>
      <c r="AP420" s="21"/>
      <c r="AQ420" s="21"/>
      <c r="AR420" s="21"/>
      <c r="AS420" s="26"/>
      <c r="AT420" s="21">
        <f t="shared" ref="AT420:AT444" si="339">AVERAGE(Q420,S420,U420,W420,Y420,AA420,AC420,AE420,AG420,AI420,AK420,AM420,AO420,AQ420,AS420,O420,M420,K420,I420,G420,E420)</f>
        <v>100</v>
      </c>
      <c r="AU420" s="143" t="s">
        <v>412</v>
      </c>
      <c r="AV420" s="17"/>
      <c r="AW420" s="49"/>
      <c r="AX420" s="14"/>
    </row>
    <row r="421" spans="1:50" s="16" customFormat="1" ht="16.5" customHeight="1" x14ac:dyDescent="0.2">
      <c r="A421" s="50">
        <v>2</v>
      </c>
      <c r="B421" s="71">
        <v>18102065</v>
      </c>
      <c r="C421" s="69" t="s">
        <v>413</v>
      </c>
      <c r="D421" s="1">
        <v>6</v>
      </c>
      <c r="E421" s="21">
        <f t="shared" ref="E421:E444" si="340">D421/6*100</f>
        <v>100</v>
      </c>
      <c r="F421" s="1">
        <v>10</v>
      </c>
      <c r="G421" s="21">
        <f t="shared" ref="G421:G444" si="341">F421/10*100</f>
        <v>100</v>
      </c>
      <c r="H421" s="1">
        <v>10</v>
      </c>
      <c r="I421" s="21">
        <f t="shared" si="325"/>
        <v>100</v>
      </c>
      <c r="J421" s="1">
        <v>8</v>
      </c>
      <c r="K421" s="21">
        <f t="shared" si="326"/>
        <v>80</v>
      </c>
      <c r="L421" s="1">
        <v>8</v>
      </c>
      <c r="M421" s="21">
        <f t="shared" si="327"/>
        <v>80</v>
      </c>
      <c r="N421" s="1">
        <v>9</v>
      </c>
      <c r="O421" s="21">
        <f t="shared" si="328"/>
        <v>90</v>
      </c>
      <c r="P421" s="1">
        <v>5</v>
      </c>
      <c r="Q421" s="21">
        <f t="shared" si="329"/>
        <v>50</v>
      </c>
      <c r="R421" s="1">
        <v>2</v>
      </c>
      <c r="S421" s="21">
        <f t="shared" si="330"/>
        <v>100</v>
      </c>
      <c r="T421" s="1">
        <v>10</v>
      </c>
      <c r="U421" s="1">
        <f t="shared" si="331"/>
        <v>100</v>
      </c>
      <c r="V421" s="1">
        <v>8</v>
      </c>
      <c r="W421" s="1">
        <f t="shared" si="332"/>
        <v>80</v>
      </c>
      <c r="X421" s="1">
        <v>8</v>
      </c>
      <c r="Y421" s="1">
        <f t="shared" si="333"/>
        <v>80</v>
      </c>
      <c r="Z421" s="1">
        <v>8</v>
      </c>
      <c r="AA421" s="1">
        <f t="shared" si="334"/>
        <v>80</v>
      </c>
      <c r="AB421" s="1">
        <v>9</v>
      </c>
      <c r="AC421" s="1">
        <f t="shared" si="335"/>
        <v>90</v>
      </c>
      <c r="AD421" s="1">
        <v>8</v>
      </c>
      <c r="AE421" s="1">
        <f t="shared" si="336"/>
        <v>80</v>
      </c>
      <c r="AF421" s="21">
        <v>6</v>
      </c>
      <c r="AG421" s="21">
        <f t="shared" si="337"/>
        <v>75</v>
      </c>
      <c r="AH421" s="21">
        <v>2</v>
      </c>
      <c r="AI421" s="21">
        <f t="shared" si="338"/>
        <v>100</v>
      </c>
      <c r="AJ421" s="21"/>
      <c r="AK421" s="21"/>
      <c r="AL421" s="21"/>
      <c r="AM421" s="21"/>
      <c r="AN421" s="21"/>
      <c r="AO421" s="21"/>
      <c r="AP421" s="21"/>
      <c r="AQ421" s="21"/>
      <c r="AR421" s="21"/>
      <c r="AS421" s="26"/>
      <c r="AT421" s="21">
        <f t="shared" si="339"/>
        <v>86.5625</v>
      </c>
      <c r="AU421" s="38"/>
      <c r="AV421" s="17"/>
      <c r="AW421" s="49"/>
      <c r="AX421" s="14"/>
    </row>
    <row r="422" spans="1:50" s="16" customFormat="1" ht="16.5" customHeight="1" x14ac:dyDescent="0.2">
      <c r="A422" s="50">
        <v>3</v>
      </c>
      <c r="B422" s="71">
        <v>18104015</v>
      </c>
      <c r="C422" s="20" t="s">
        <v>314</v>
      </c>
      <c r="D422" s="1">
        <v>6</v>
      </c>
      <c r="E422" s="21">
        <f>D422/6*100</f>
        <v>100</v>
      </c>
      <c r="F422" s="1">
        <v>10</v>
      </c>
      <c r="G422" s="21">
        <f>F422/10*100</f>
        <v>100</v>
      </c>
      <c r="H422" s="1">
        <v>10</v>
      </c>
      <c r="I422" s="21">
        <f>H422/10*100</f>
        <v>100</v>
      </c>
      <c r="J422" s="1">
        <v>10</v>
      </c>
      <c r="K422" s="21">
        <f t="shared" si="326"/>
        <v>100</v>
      </c>
      <c r="L422" s="1">
        <v>10</v>
      </c>
      <c r="M422" s="21">
        <f t="shared" si="327"/>
        <v>100</v>
      </c>
      <c r="N422" s="1">
        <v>10</v>
      </c>
      <c r="O422" s="21">
        <f t="shared" si="328"/>
        <v>100</v>
      </c>
      <c r="P422" s="1">
        <v>10</v>
      </c>
      <c r="Q422" s="21">
        <f t="shared" si="329"/>
        <v>100</v>
      </c>
      <c r="R422" s="1">
        <v>2</v>
      </c>
      <c r="S422" s="21">
        <f t="shared" si="330"/>
        <v>100</v>
      </c>
      <c r="T422" s="1">
        <v>10</v>
      </c>
      <c r="U422" s="1">
        <f t="shared" si="331"/>
        <v>100</v>
      </c>
      <c r="V422" s="1">
        <v>10</v>
      </c>
      <c r="W422" s="1">
        <f t="shared" si="332"/>
        <v>100</v>
      </c>
      <c r="X422" s="1">
        <v>9</v>
      </c>
      <c r="Y422" s="1">
        <f t="shared" si="333"/>
        <v>90</v>
      </c>
      <c r="Z422" s="1">
        <v>10</v>
      </c>
      <c r="AA422" s="1">
        <f t="shared" si="334"/>
        <v>100</v>
      </c>
      <c r="AB422" s="1">
        <v>10</v>
      </c>
      <c r="AC422" s="1">
        <f t="shared" si="335"/>
        <v>100</v>
      </c>
      <c r="AD422" s="1">
        <v>6</v>
      </c>
      <c r="AE422" s="1">
        <f t="shared" si="336"/>
        <v>60</v>
      </c>
      <c r="AF422" s="21">
        <v>8</v>
      </c>
      <c r="AG422" s="21">
        <f t="shared" si="337"/>
        <v>100</v>
      </c>
      <c r="AH422" s="21">
        <v>2</v>
      </c>
      <c r="AI422" s="21">
        <f t="shared" si="338"/>
        <v>100</v>
      </c>
      <c r="AJ422" s="21"/>
      <c r="AK422" s="21"/>
      <c r="AL422" s="21"/>
      <c r="AM422" s="21"/>
      <c r="AN422" s="21"/>
      <c r="AO422" s="21"/>
      <c r="AP422" s="21"/>
      <c r="AQ422" s="21"/>
      <c r="AR422" s="21"/>
      <c r="AS422" s="26"/>
      <c r="AT422" s="21">
        <f>AVERAGE(Q422,S422,U422,W422,Y422,AA422,AC422,AE422,AG422,AI422,AK422,AM422,AO422,AQ422,AS422,O422,M422,K422,I422,G422,E422)</f>
        <v>96.875</v>
      </c>
      <c r="AU422" s="38"/>
      <c r="AV422" s="17"/>
      <c r="AW422" s="49"/>
      <c r="AX422" s="14"/>
    </row>
    <row r="423" spans="1:50" s="16" customFormat="1" ht="16.5" customHeight="1" x14ac:dyDescent="0.2">
      <c r="A423" s="50">
        <v>4</v>
      </c>
      <c r="B423" s="71">
        <v>18102014</v>
      </c>
      <c r="C423" s="69" t="s">
        <v>414</v>
      </c>
      <c r="D423" s="1">
        <v>6</v>
      </c>
      <c r="E423" s="21">
        <f t="shared" si="340"/>
        <v>100</v>
      </c>
      <c r="F423" s="1">
        <v>10</v>
      </c>
      <c r="G423" s="21">
        <f t="shared" si="341"/>
        <v>100</v>
      </c>
      <c r="H423" s="1">
        <v>10</v>
      </c>
      <c r="I423" s="21">
        <f t="shared" si="325"/>
        <v>100</v>
      </c>
      <c r="J423" s="1">
        <v>10</v>
      </c>
      <c r="K423" s="21">
        <f t="shared" si="326"/>
        <v>100</v>
      </c>
      <c r="L423" s="1">
        <v>10</v>
      </c>
      <c r="M423" s="21">
        <f t="shared" si="327"/>
        <v>100</v>
      </c>
      <c r="N423" s="1">
        <v>10</v>
      </c>
      <c r="O423" s="21">
        <f t="shared" si="328"/>
        <v>100</v>
      </c>
      <c r="P423" s="1">
        <v>10</v>
      </c>
      <c r="Q423" s="21">
        <f t="shared" si="329"/>
        <v>100</v>
      </c>
      <c r="R423" s="1">
        <v>2</v>
      </c>
      <c r="S423" s="21">
        <f t="shared" si="330"/>
        <v>100</v>
      </c>
      <c r="T423" s="1">
        <v>10</v>
      </c>
      <c r="U423" s="1">
        <f t="shared" si="331"/>
        <v>100</v>
      </c>
      <c r="V423" s="1">
        <v>10</v>
      </c>
      <c r="W423" s="1">
        <f t="shared" si="332"/>
        <v>100</v>
      </c>
      <c r="X423" s="1">
        <v>9</v>
      </c>
      <c r="Y423" s="1">
        <f t="shared" si="333"/>
        <v>90</v>
      </c>
      <c r="Z423" s="1">
        <v>10</v>
      </c>
      <c r="AA423" s="1">
        <f t="shared" si="334"/>
        <v>100</v>
      </c>
      <c r="AB423" s="1">
        <v>10</v>
      </c>
      <c r="AC423" s="1">
        <f t="shared" si="335"/>
        <v>100</v>
      </c>
      <c r="AD423" s="1">
        <v>8</v>
      </c>
      <c r="AE423" s="1">
        <f t="shared" si="336"/>
        <v>80</v>
      </c>
      <c r="AF423" s="21">
        <v>7</v>
      </c>
      <c r="AG423" s="21">
        <f t="shared" si="337"/>
        <v>87.5</v>
      </c>
      <c r="AH423" s="21">
        <v>2</v>
      </c>
      <c r="AI423" s="21">
        <f t="shared" si="338"/>
        <v>100</v>
      </c>
      <c r="AJ423" s="21"/>
      <c r="AK423" s="21"/>
      <c r="AL423" s="21"/>
      <c r="AM423" s="21"/>
      <c r="AN423" s="21"/>
      <c r="AO423" s="21"/>
      <c r="AP423" s="21"/>
      <c r="AQ423" s="21"/>
      <c r="AR423" s="21"/>
      <c r="AS423" s="26"/>
      <c r="AT423" s="21">
        <f t="shared" si="339"/>
        <v>97.34375</v>
      </c>
      <c r="AU423" s="38"/>
      <c r="AV423" s="17"/>
      <c r="AW423" s="49"/>
      <c r="AX423" s="14"/>
    </row>
    <row r="424" spans="1:50" s="16" customFormat="1" ht="16.5" customHeight="1" x14ac:dyDescent="0.2">
      <c r="A424" s="50">
        <v>5</v>
      </c>
      <c r="B424" s="71">
        <v>18102027</v>
      </c>
      <c r="C424" s="69" t="s">
        <v>415</v>
      </c>
      <c r="D424" s="1">
        <v>6</v>
      </c>
      <c r="E424" s="21">
        <f t="shared" si="340"/>
        <v>100</v>
      </c>
      <c r="F424" s="1">
        <v>10</v>
      </c>
      <c r="G424" s="21">
        <f t="shared" si="341"/>
        <v>100</v>
      </c>
      <c r="H424" s="1">
        <v>10</v>
      </c>
      <c r="I424" s="21">
        <f t="shared" si="325"/>
        <v>100</v>
      </c>
      <c r="J424" s="1">
        <v>10</v>
      </c>
      <c r="K424" s="21">
        <f t="shared" si="326"/>
        <v>100</v>
      </c>
      <c r="L424" s="1">
        <v>10</v>
      </c>
      <c r="M424" s="21">
        <f t="shared" si="327"/>
        <v>100</v>
      </c>
      <c r="N424" s="1">
        <v>10</v>
      </c>
      <c r="O424" s="21">
        <f t="shared" si="328"/>
        <v>100</v>
      </c>
      <c r="P424" s="1">
        <v>5</v>
      </c>
      <c r="Q424" s="21">
        <f t="shared" si="329"/>
        <v>50</v>
      </c>
      <c r="R424" s="1">
        <v>2</v>
      </c>
      <c r="S424" s="21">
        <f t="shared" si="330"/>
        <v>100</v>
      </c>
      <c r="T424" s="1">
        <v>5</v>
      </c>
      <c r="U424" s="1">
        <f t="shared" si="331"/>
        <v>50</v>
      </c>
      <c r="V424" s="1">
        <v>7</v>
      </c>
      <c r="W424" s="1">
        <f t="shared" si="332"/>
        <v>70</v>
      </c>
      <c r="X424" s="1">
        <v>7</v>
      </c>
      <c r="Y424" s="1">
        <f t="shared" si="333"/>
        <v>70</v>
      </c>
      <c r="Z424" s="1">
        <v>6</v>
      </c>
      <c r="AA424" s="1">
        <f t="shared" si="334"/>
        <v>60</v>
      </c>
      <c r="AB424" s="1">
        <v>5</v>
      </c>
      <c r="AC424" s="1">
        <f t="shared" si="335"/>
        <v>50</v>
      </c>
      <c r="AD424" s="1">
        <v>7</v>
      </c>
      <c r="AE424" s="1">
        <f t="shared" si="336"/>
        <v>70</v>
      </c>
      <c r="AF424" s="21">
        <v>5</v>
      </c>
      <c r="AG424" s="21">
        <f t="shared" si="337"/>
        <v>62.5</v>
      </c>
      <c r="AH424" s="21">
        <v>2</v>
      </c>
      <c r="AI424" s="21">
        <f t="shared" si="338"/>
        <v>100</v>
      </c>
      <c r="AJ424" s="21"/>
      <c r="AK424" s="21"/>
      <c r="AL424" s="21"/>
      <c r="AM424" s="21"/>
      <c r="AN424" s="21"/>
      <c r="AO424" s="21"/>
      <c r="AP424" s="21"/>
      <c r="AQ424" s="21"/>
      <c r="AR424" s="21"/>
      <c r="AS424" s="26"/>
      <c r="AT424" s="21">
        <f t="shared" si="339"/>
        <v>80.15625</v>
      </c>
      <c r="AU424" s="38"/>
      <c r="AV424" s="17"/>
      <c r="AW424" s="49"/>
      <c r="AX424" s="14"/>
    </row>
    <row r="425" spans="1:50" ht="16.5" customHeight="1" x14ac:dyDescent="0.2">
      <c r="A425" s="50">
        <v>6</v>
      </c>
      <c r="B425" s="36">
        <v>18104023</v>
      </c>
      <c r="C425" s="19" t="s">
        <v>416</v>
      </c>
      <c r="D425" s="1">
        <v>6</v>
      </c>
      <c r="E425" s="21">
        <f t="shared" si="340"/>
        <v>100</v>
      </c>
      <c r="F425" s="1">
        <v>10</v>
      </c>
      <c r="G425" s="21">
        <f t="shared" si="341"/>
        <v>100</v>
      </c>
      <c r="H425" s="1">
        <v>10</v>
      </c>
      <c r="I425" s="21">
        <f t="shared" si="325"/>
        <v>100</v>
      </c>
      <c r="J425" s="1">
        <v>10</v>
      </c>
      <c r="K425" s="21">
        <f t="shared" si="326"/>
        <v>100</v>
      </c>
      <c r="L425" s="1">
        <v>10</v>
      </c>
      <c r="M425" s="21">
        <f t="shared" si="327"/>
        <v>100</v>
      </c>
      <c r="N425" s="1">
        <v>10</v>
      </c>
      <c r="O425" s="21">
        <f t="shared" si="328"/>
        <v>100</v>
      </c>
      <c r="P425" s="1">
        <v>10</v>
      </c>
      <c r="Q425" s="21">
        <f t="shared" si="329"/>
        <v>100</v>
      </c>
      <c r="R425" s="1">
        <v>2</v>
      </c>
      <c r="S425" s="21">
        <f t="shared" si="330"/>
        <v>100</v>
      </c>
      <c r="T425" s="1">
        <v>10</v>
      </c>
      <c r="U425" s="1">
        <f t="shared" si="331"/>
        <v>100</v>
      </c>
      <c r="V425" s="1">
        <v>9</v>
      </c>
      <c r="W425" s="1">
        <f t="shared" si="332"/>
        <v>90</v>
      </c>
      <c r="X425" s="1">
        <v>10</v>
      </c>
      <c r="Y425" s="1">
        <f t="shared" si="333"/>
        <v>100</v>
      </c>
      <c r="Z425" s="1">
        <v>10</v>
      </c>
      <c r="AA425" s="1">
        <f t="shared" si="334"/>
        <v>100</v>
      </c>
      <c r="AB425" s="1">
        <v>9</v>
      </c>
      <c r="AC425" s="1">
        <f t="shared" si="335"/>
        <v>90</v>
      </c>
      <c r="AD425" s="1">
        <v>9</v>
      </c>
      <c r="AE425" s="1">
        <f t="shared" si="336"/>
        <v>90</v>
      </c>
      <c r="AF425" s="21">
        <v>8</v>
      </c>
      <c r="AG425" s="21">
        <f t="shared" si="337"/>
        <v>100</v>
      </c>
      <c r="AH425" s="21">
        <v>2</v>
      </c>
      <c r="AI425" s="21">
        <f t="shared" si="338"/>
        <v>100</v>
      </c>
      <c r="AJ425" s="21"/>
      <c r="AK425" s="21"/>
      <c r="AL425" s="21"/>
      <c r="AM425" s="21"/>
      <c r="AN425" s="21"/>
      <c r="AO425" s="21"/>
      <c r="AP425" s="21"/>
      <c r="AQ425" s="21"/>
      <c r="AR425" s="21"/>
      <c r="AS425" s="26"/>
      <c r="AT425" s="21">
        <f t="shared" si="339"/>
        <v>98.125</v>
      </c>
    </row>
    <row r="426" spans="1:50" ht="16.5" customHeight="1" x14ac:dyDescent="0.2">
      <c r="A426" s="50">
        <v>7</v>
      </c>
      <c r="B426" s="36">
        <v>18101211</v>
      </c>
      <c r="C426" s="19" t="s">
        <v>417</v>
      </c>
      <c r="D426" s="1">
        <v>6</v>
      </c>
      <c r="E426" s="21">
        <f t="shared" si="340"/>
        <v>100</v>
      </c>
      <c r="F426" s="1">
        <v>10</v>
      </c>
      <c r="G426" s="21">
        <f t="shared" si="341"/>
        <v>100</v>
      </c>
      <c r="H426" s="1">
        <v>10</v>
      </c>
      <c r="I426" s="21">
        <f t="shared" si="325"/>
        <v>100</v>
      </c>
      <c r="J426" s="1">
        <v>10</v>
      </c>
      <c r="K426" s="21">
        <f t="shared" si="326"/>
        <v>100</v>
      </c>
      <c r="L426" s="1">
        <v>10</v>
      </c>
      <c r="M426" s="21">
        <f t="shared" si="327"/>
        <v>100</v>
      </c>
      <c r="N426" s="1">
        <v>10</v>
      </c>
      <c r="O426" s="21">
        <f t="shared" si="328"/>
        <v>100</v>
      </c>
      <c r="P426" s="1">
        <v>9</v>
      </c>
      <c r="Q426" s="21">
        <f t="shared" si="329"/>
        <v>90</v>
      </c>
      <c r="R426" s="1">
        <v>2</v>
      </c>
      <c r="S426" s="21">
        <f t="shared" si="330"/>
        <v>100</v>
      </c>
      <c r="T426" s="1">
        <v>10</v>
      </c>
      <c r="U426" s="1">
        <f t="shared" si="331"/>
        <v>100</v>
      </c>
      <c r="V426" s="1">
        <v>9</v>
      </c>
      <c r="W426" s="1">
        <f t="shared" si="332"/>
        <v>90</v>
      </c>
      <c r="X426" s="1">
        <v>10</v>
      </c>
      <c r="Y426" s="1">
        <f t="shared" si="333"/>
        <v>100</v>
      </c>
      <c r="Z426" s="1">
        <v>10</v>
      </c>
      <c r="AA426" s="1">
        <f t="shared" si="334"/>
        <v>100</v>
      </c>
      <c r="AB426" s="1">
        <v>9</v>
      </c>
      <c r="AC426" s="1">
        <f t="shared" si="335"/>
        <v>90</v>
      </c>
      <c r="AD426" s="1">
        <v>9</v>
      </c>
      <c r="AE426" s="1">
        <f t="shared" si="336"/>
        <v>90</v>
      </c>
      <c r="AF426" s="21">
        <v>8</v>
      </c>
      <c r="AG426" s="21">
        <f t="shared" si="337"/>
        <v>100</v>
      </c>
      <c r="AH426" s="21">
        <v>2</v>
      </c>
      <c r="AI426" s="21">
        <f t="shared" si="338"/>
        <v>100</v>
      </c>
      <c r="AJ426" s="21"/>
      <c r="AK426" s="21"/>
      <c r="AL426" s="21"/>
      <c r="AM426" s="21"/>
      <c r="AN426" s="21"/>
      <c r="AO426" s="21"/>
      <c r="AP426" s="21"/>
      <c r="AQ426" s="21"/>
      <c r="AR426" s="21"/>
      <c r="AS426" s="26"/>
      <c r="AT426" s="21">
        <f t="shared" si="339"/>
        <v>97.5</v>
      </c>
    </row>
    <row r="427" spans="1:50" ht="16.5" customHeight="1" x14ac:dyDescent="0.2">
      <c r="A427" s="50">
        <v>8</v>
      </c>
      <c r="B427" s="71">
        <v>18101163</v>
      </c>
      <c r="C427" s="69" t="s">
        <v>418</v>
      </c>
      <c r="D427" s="1">
        <v>6</v>
      </c>
      <c r="E427" s="21">
        <f t="shared" si="340"/>
        <v>100</v>
      </c>
      <c r="F427" s="1">
        <v>10</v>
      </c>
      <c r="G427" s="21">
        <f t="shared" si="341"/>
        <v>100</v>
      </c>
      <c r="H427" s="1">
        <v>10</v>
      </c>
      <c r="I427" s="21">
        <f t="shared" si="325"/>
        <v>100</v>
      </c>
      <c r="J427" s="1">
        <v>10</v>
      </c>
      <c r="K427" s="21">
        <f t="shared" si="326"/>
        <v>100</v>
      </c>
      <c r="L427" s="1">
        <v>9</v>
      </c>
      <c r="M427" s="21">
        <f t="shared" si="327"/>
        <v>90</v>
      </c>
      <c r="N427" s="1">
        <v>10</v>
      </c>
      <c r="O427" s="21">
        <f t="shared" si="328"/>
        <v>100</v>
      </c>
      <c r="P427" s="1">
        <v>10</v>
      </c>
      <c r="Q427" s="21">
        <f t="shared" si="329"/>
        <v>100</v>
      </c>
      <c r="R427" s="1">
        <v>2</v>
      </c>
      <c r="S427" s="21">
        <f t="shared" si="330"/>
        <v>100</v>
      </c>
      <c r="T427" s="1">
        <v>10</v>
      </c>
      <c r="U427" s="1">
        <f t="shared" si="331"/>
        <v>100</v>
      </c>
      <c r="V427" s="1">
        <v>9</v>
      </c>
      <c r="W427" s="1">
        <f t="shared" si="332"/>
        <v>90</v>
      </c>
      <c r="X427" s="1">
        <v>7</v>
      </c>
      <c r="Y427" s="1">
        <f t="shared" si="333"/>
        <v>70</v>
      </c>
      <c r="Z427" s="1">
        <v>9</v>
      </c>
      <c r="AA427" s="1">
        <f t="shared" si="334"/>
        <v>90</v>
      </c>
      <c r="AB427" s="1">
        <v>7</v>
      </c>
      <c r="AC427" s="1">
        <f t="shared" si="335"/>
        <v>70</v>
      </c>
      <c r="AD427" s="1">
        <v>9</v>
      </c>
      <c r="AE427" s="1">
        <f t="shared" si="336"/>
        <v>90</v>
      </c>
      <c r="AF427" s="21">
        <v>8</v>
      </c>
      <c r="AG427" s="21">
        <f t="shared" si="337"/>
        <v>100</v>
      </c>
      <c r="AH427" s="21">
        <v>2</v>
      </c>
      <c r="AI427" s="21">
        <f t="shared" si="338"/>
        <v>100</v>
      </c>
      <c r="AJ427" s="21"/>
      <c r="AK427" s="21"/>
      <c r="AL427" s="21"/>
      <c r="AM427" s="21"/>
      <c r="AN427" s="21"/>
      <c r="AO427" s="21"/>
      <c r="AP427" s="21"/>
      <c r="AQ427" s="21"/>
      <c r="AR427" s="21"/>
      <c r="AS427" s="26"/>
      <c r="AT427" s="21">
        <f t="shared" si="339"/>
        <v>93.75</v>
      </c>
    </row>
    <row r="428" spans="1:50" ht="16.5" customHeight="1" x14ac:dyDescent="0.2">
      <c r="A428" s="50">
        <v>9</v>
      </c>
      <c r="B428" s="71">
        <v>18101100</v>
      </c>
      <c r="C428" s="69" t="s">
        <v>322</v>
      </c>
      <c r="D428" s="1">
        <v>6</v>
      </c>
      <c r="E428" s="21">
        <f>D428/6*100</f>
        <v>100</v>
      </c>
      <c r="F428" s="1">
        <v>10</v>
      </c>
      <c r="G428" s="21">
        <f>F428/10*100</f>
        <v>100</v>
      </c>
      <c r="H428" s="1">
        <v>10</v>
      </c>
      <c r="I428" s="21">
        <f>H428/10*100</f>
        <v>100</v>
      </c>
      <c r="J428" s="1">
        <v>10</v>
      </c>
      <c r="K428" s="21">
        <f t="shared" si="326"/>
        <v>100</v>
      </c>
      <c r="L428" s="1">
        <v>10</v>
      </c>
      <c r="M428" s="21">
        <f t="shared" si="327"/>
        <v>100</v>
      </c>
      <c r="N428" s="1">
        <v>10</v>
      </c>
      <c r="O428" s="21">
        <f t="shared" si="328"/>
        <v>100</v>
      </c>
      <c r="P428" s="1">
        <v>10</v>
      </c>
      <c r="Q428" s="21">
        <f t="shared" si="329"/>
        <v>100</v>
      </c>
      <c r="R428" s="1">
        <v>2</v>
      </c>
      <c r="S428" s="21">
        <f t="shared" si="330"/>
        <v>100</v>
      </c>
      <c r="T428" s="1">
        <v>10</v>
      </c>
      <c r="U428" s="1">
        <f t="shared" si="331"/>
        <v>100</v>
      </c>
      <c r="V428" s="1">
        <v>10</v>
      </c>
      <c r="W428" s="1">
        <f t="shared" si="332"/>
        <v>100</v>
      </c>
      <c r="X428" s="1">
        <v>7</v>
      </c>
      <c r="Y428" s="1">
        <f t="shared" si="333"/>
        <v>70</v>
      </c>
      <c r="Z428" s="1">
        <v>10</v>
      </c>
      <c r="AA428" s="1">
        <f t="shared" si="334"/>
        <v>100</v>
      </c>
      <c r="AB428" s="1">
        <v>10</v>
      </c>
      <c r="AC428" s="1">
        <f t="shared" si="335"/>
        <v>100</v>
      </c>
      <c r="AD428" s="1">
        <v>10</v>
      </c>
      <c r="AE428" s="1">
        <f t="shared" si="336"/>
        <v>100</v>
      </c>
      <c r="AF428" s="21">
        <v>7</v>
      </c>
      <c r="AG428" s="21">
        <f t="shared" si="337"/>
        <v>87.5</v>
      </c>
      <c r="AH428" s="21">
        <v>2</v>
      </c>
      <c r="AI428" s="21">
        <f t="shared" si="338"/>
        <v>100</v>
      </c>
      <c r="AJ428" s="21"/>
      <c r="AK428" s="21"/>
      <c r="AL428" s="21"/>
      <c r="AM428" s="21"/>
      <c r="AN428" s="21"/>
      <c r="AO428" s="21"/>
      <c r="AP428" s="21"/>
      <c r="AQ428" s="21"/>
      <c r="AR428" s="21"/>
      <c r="AS428" s="26"/>
      <c r="AT428" s="21">
        <f>AVERAGE(Q428,S428,U428,W428,Y428,AA428,AC428,AE428,AG428,AI428,AK428,AM428,AO428,AQ428,AS428,O428,M428,K428,I428,G428,E428)</f>
        <v>97.34375</v>
      </c>
    </row>
    <row r="429" spans="1:50" ht="16.5" customHeight="1" x14ac:dyDescent="0.2">
      <c r="A429" s="50">
        <v>10</v>
      </c>
      <c r="B429" s="71">
        <v>18101019</v>
      </c>
      <c r="C429" s="69" t="s">
        <v>419</v>
      </c>
      <c r="D429" s="1">
        <v>5</v>
      </c>
      <c r="E429" s="21">
        <f t="shared" si="340"/>
        <v>83.333333333333343</v>
      </c>
      <c r="F429" s="1">
        <v>10</v>
      </c>
      <c r="G429" s="21">
        <f t="shared" si="341"/>
        <v>100</v>
      </c>
      <c r="H429" s="1">
        <v>10</v>
      </c>
      <c r="I429" s="21">
        <f t="shared" si="325"/>
        <v>100</v>
      </c>
      <c r="J429" s="1">
        <v>8</v>
      </c>
      <c r="K429" s="21">
        <f t="shared" si="326"/>
        <v>80</v>
      </c>
      <c r="L429" s="1">
        <v>10</v>
      </c>
      <c r="M429" s="21">
        <f t="shared" si="327"/>
        <v>100</v>
      </c>
      <c r="N429" s="1">
        <v>8</v>
      </c>
      <c r="O429" s="21">
        <f t="shared" si="328"/>
        <v>80</v>
      </c>
      <c r="P429" s="1">
        <v>7</v>
      </c>
      <c r="Q429" s="21">
        <f t="shared" si="329"/>
        <v>70</v>
      </c>
      <c r="R429" s="1">
        <v>2</v>
      </c>
      <c r="S429" s="21">
        <f t="shared" si="330"/>
        <v>100</v>
      </c>
      <c r="T429" s="1">
        <v>9</v>
      </c>
      <c r="U429" s="1">
        <f t="shared" si="331"/>
        <v>90</v>
      </c>
      <c r="V429" s="1">
        <v>9</v>
      </c>
      <c r="W429" s="1">
        <f t="shared" si="332"/>
        <v>90</v>
      </c>
      <c r="X429" s="1">
        <v>9</v>
      </c>
      <c r="Y429" s="1">
        <f t="shared" si="333"/>
        <v>90</v>
      </c>
      <c r="Z429" s="1">
        <v>10</v>
      </c>
      <c r="AA429" s="1">
        <f t="shared" si="334"/>
        <v>100</v>
      </c>
      <c r="AB429" s="1">
        <v>10</v>
      </c>
      <c r="AC429" s="1">
        <f t="shared" si="335"/>
        <v>100</v>
      </c>
      <c r="AD429" s="1">
        <v>10</v>
      </c>
      <c r="AE429" s="1">
        <f t="shared" si="336"/>
        <v>100</v>
      </c>
      <c r="AF429" s="21">
        <v>8</v>
      </c>
      <c r="AG429" s="21">
        <f t="shared" si="337"/>
        <v>100</v>
      </c>
      <c r="AH429" s="21">
        <v>2</v>
      </c>
      <c r="AI429" s="21">
        <f t="shared" si="338"/>
        <v>100</v>
      </c>
      <c r="AJ429" s="21"/>
      <c r="AK429" s="21"/>
      <c r="AL429" s="21"/>
      <c r="AM429" s="21"/>
      <c r="AN429" s="21"/>
      <c r="AO429" s="21"/>
      <c r="AP429" s="21"/>
      <c r="AQ429" s="21"/>
      <c r="AR429" s="21"/>
      <c r="AS429" s="26"/>
      <c r="AT429" s="21">
        <f t="shared" si="339"/>
        <v>92.708333333333329</v>
      </c>
    </row>
    <row r="430" spans="1:50" ht="16.5" customHeight="1" x14ac:dyDescent="0.2">
      <c r="A430" s="50">
        <v>11</v>
      </c>
      <c r="B430" s="71">
        <v>18101022</v>
      </c>
      <c r="C430" s="69" t="s">
        <v>420</v>
      </c>
      <c r="D430" s="1">
        <v>6</v>
      </c>
      <c r="E430" s="21">
        <f t="shared" si="340"/>
        <v>100</v>
      </c>
      <c r="F430" s="1">
        <v>10</v>
      </c>
      <c r="G430" s="21">
        <f t="shared" si="341"/>
        <v>100</v>
      </c>
      <c r="H430" s="1">
        <v>10</v>
      </c>
      <c r="I430" s="21">
        <f t="shared" si="325"/>
        <v>100</v>
      </c>
      <c r="J430" s="1">
        <v>9</v>
      </c>
      <c r="K430" s="21">
        <f t="shared" si="326"/>
        <v>90</v>
      </c>
      <c r="L430" s="1">
        <v>9</v>
      </c>
      <c r="M430" s="21">
        <f t="shared" si="327"/>
        <v>90</v>
      </c>
      <c r="N430" s="1">
        <v>8</v>
      </c>
      <c r="O430" s="21">
        <f t="shared" si="328"/>
        <v>80</v>
      </c>
      <c r="P430" s="1">
        <v>10</v>
      </c>
      <c r="Q430" s="21">
        <f t="shared" si="329"/>
        <v>100</v>
      </c>
      <c r="R430" s="1">
        <v>2</v>
      </c>
      <c r="S430" s="21">
        <f t="shared" si="330"/>
        <v>100</v>
      </c>
      <c r="T430" s="1">
        <v>7</v>
      </c>
      <c r="U430" s="1">
        <f t="shared" si="331"/>
        <v>70</v>
      </c>
      <c r="V430" s="1">
        <v>7</v>
      </c>
      <c r="W430" s="1">
        <f t="shared" si="332"/>
        <v>70</v>
      </c>
      <c r="X430" s="1">
        <v>8</v>
      </c>
      <c r="Y430" s="1">
        <f t="shared" si="333"/>
        <v>80</v>
      </c>
      <c r="Z430" s="1">
        <v>8</v>
      </c>
      <c r="AA430" s="1">
        <f t="shared" si="334"/>
        <v>80</v>
      </c>
      <c r="AB430" s="1">
        <v>10</v>
      </c>
      <c r="AC430" s="1">
        <f t="shared" si="335"/>
        <v>100</v>
      </c>
      <c r="AD430" s="1">
        <v>7</v>
      </c>
      <c r="AE430" s="1">
        <f t="shared" si="336"/>
        <v>70</v>
      </c>
      <c r="AF430" s="21">
        <v>6</v>
      </c>
      <c r="AG430" s="21">
        <f t="shared" si="337"/>
        <v>75</v>
      </c>
      <c r="AH430" s="21">
        <v>2</v>
      </c>
      <c r="AI430" s="21">
        <f t="shared" si="338"/>
        <v>100</v>
      </c>
      <c r="AJ430" s="21"/>
      <c r="AK430" s="21"/>
      <c r="AL430" s="21"/>
      <c r="AM430" s="21"/>
      <c r="AN430" s="21"/>
      <c r="AO430" s="21"/>
      <c r="AP430" s="21"/>
      <c r="AQ430" s="21"/>
      <c r="AR430" s="21"/>
      <c r="AS430" s="26"/>
      <c r="AT430" s="21">
        <f t="shared" si="339"/>
        <v>87.8125</v>
      </c>
    </row>
    <row r="431" spans="1:50" ht="16.5" customHeight="1" x14ac:dyDescent="0.2">
      <c r="A431" s="50">
        <v>12</v>
      </c>
      <c r="B431" s="71">
        <v>18101123</v>
      </c>
      <c r="C431" s="19" t="s">
        <v>421</v>
      </c>
      <c r="D431" s="1">
        <v>6</v>
      </c>
      <c r="E431" s="21">
        <f t="shared" si="340"/>
        <v>100</v>
      </c>
      <c r="F431" s="1">
        <v>10</v>
      </c>
      <c r="G431" s="21">
        <f t="shared" si="341"/>
        <v>100</v>
      </c>
      <c r="H431" s="1">
        <v>10</v>
      </c>
      <c r="I431" s="21">
        <f t="shared" si="325"/>
        <v>100</v>
      </c>
      <c r="J431" s="1">
        <v>10</v>
      </c>
      <c r="K431" s="21">
        <f t="shared" si="326"/>
        <v>100</v>
      </c>
      <c r="L431" s="1">
        <v>10</v>
      </c>
      <c r="M431" s="21">
        <f t="shared" si="327"/>
        <v>100</v>
      </c>
      <c r="N431" s="1">
        <v>10</v>
      </c>
      <c r="O431" s="21">
        <f t="shared" si="328"/>
        <v>100</v>
      </c>
      <c r="P431" s="1">
        <v>6</v>
      </c>
      <c r="Q431" s="21">
        <f t="shared" si="329"/>
        <v>60</v>
      </c>
      <c r="R431" s="1">
        <v>2</v>
      </c>
      <c r="S431" s="21">
        <f t="shared" si="330"/>
        <v>100</v>
      </c>
      <c r="T431" s="1">
        <v>9</v>
      </c>
      <c r="U431" s="1">
        <f t="shared" si="331"/>
        <v>90</v>
      </c>
      <c r="V431" s="1">
        <v>9</v>
      </c>
      <c r="W431" s="1">
        <f t="shared" si="332"/>
        <v>90</v>
      </c>
      <c r="X431" s="1">
        <v>10</v>
      </c>
      <c r="Y431" s="1">
        <f t="shared" si="333"/>
        <v>100</v>
      </c>
      <c r="Z431" s="1">
        <v>10</v>
      </c>
      <c r="AA431" s="1">
        <f t="shared" si="334"/>
        <v>100</v>
      </c>
      <c r="AB431" s="1">
        <v>10</v>
      </c>
      <c r="AC431" s="1">
        <f t="shared" si="335"/>
        <v>100</v>
      </c>
      <c r="AD431" s="1">
        <v>9</v>
      </c>
      <c r="AE431" s="1">
        <f t="shared" si="336"/>
        <v>90</v>
      </c>
      <c r="AF431" s="21">
        <v>8</v>
      </c>
      <c r="AG431" s="21">
        <f t="shared" si="337"/>
        <v>100</v>
      </c>
      <c r="AH431" s="21">
        <v>2</v>
      </c>
      <c r="AI431" s="21">
        <f t="shared" si="338"/>
        <v>100</v>
      </c>
      <c r="AJ431" s="21"/>
      <c r="AK431" s="21"/>
      <c r="AL431" s="21"/>
      <c r="AM431" s="21"/>
      <c r="AN431" s="21"/>
      <c r="AO431" s="21"/>
      <c r="AP431" s="21"/>
      <c r="AQ431" s="21"/>
      <c r="AR431" s="21"/>
      <c r="AS431" s="26"/>
      <c r="AT431" s="21">
        <f t="shared" si="339"/>
        <v>95.625</v>
      </c>
    </row>
    <row r="432" spans="1:50" ht="16.5" customHeight="1" x14ac:dyDescent="0.2">
      <c r="A432" s="50">
        <v>13</v>
      </c>
      <c r="B432" s="71">
        <v>18101096</v>
      </c>
      <c r="C432" s="69" t="s">
        <v>422</v>
      </c>
      <c r="D432" s="1">
        <v>6</v>
      </c>
      <c r="E432" s="21">
        <f t="shared" si="340"/>
        <v>100</v>
      </c>
      <c r="F432" s="1">
        <v>10</v>
      </c>
      <c r="G432" s="21">
        <f t="shared" si="341"/>
        <v>100</v>
      </c>
      <c r="H432" s="1">
        <v>10</v>
      </c>
      <c r="I432" s="21">
        <f t="shared" si="325"/>
        <v>100</v>
      </c>
      <c r="J432" s="1">
        <v>10</v>
      </c>
      <c r="K432" s="21">
        <f t="shared" si="326"/>
        <v>100</v>
      </c>
      <c r="L432" s="1">
        <v>8</v>
      </c>
      <c r="M432" s="21">
        <f t="shared" si="327"/>
        <v>80</v>
      </c>
      <c r="N432" s="1">
        <v>9</v>
      </c>
      <c r="O432" s="21">
        <f t="shared" si="328"/>
        <v>90</v>
      </c>
      <c r="P432" s="1">
        <v>4</v>
      </c>
      <c r="Q432" s="21">
        <f t="shared" si="329"/>
        <v>40</v>
      </c>
      <c r="R432" s="1">
        <v>2</v>
      </c>
      <c r="S432" s="21">
        <f t="shared" si="330"/>
        <v>100</v>
      </c>
      <c r="T432" s="1">
        <v>9</v>
      </c>
      <c r="U432" s="1">
        <f t="shared" si="331"/>
        <v>90</v>
      </c>
      <c r="V432" s="1">
        <v>10</v>
      </c>
      <c r="W432" s="1">
        <f t="shared" si="332"/>
        <v>100</v>
      </c>
      <c r="X432" s="1">
        <v>9</v>
      </c>
      <c r="Y432" s="1">
        <f t="shared" si="333"/>
        <v>90</v>
      </c>
      <c r="Z432" s="1">
        <v>9</v>
      </c>
      <c r="AA432" s="1">
        <f t="shared" si="334"/>
        <v>90</v>
      </c>
      <c r="AB432" s="1">
        <v>6</v>
      </c>
      <c r="AC432" s="1">
        <f t="shared" si="335"/>
        <v>60</v>
      </c>
      <c r="AD432" s="1">
        <v>7</v>
      </c>
      <c r="AE432" s="1">
        <f t="shared" si="336"/>
        <v>70</v>
      </c>
      <c r="AF432" s="21">
        <v>7</v>
      </c>
      <c r="AG432" s="21">
        <f t="shared" si="337"/>
        <v>87.5</v>
      </c>
      <c r="AH432" s="21">
        <v>2</v>
      </c>
      <c r="AI432" s="21">
        <f t="shared" si="338"/>
        <v>100</v>
      </c>
      <c r="AJ432" s="21"/>
      <c r="AK432" s="21"/>
      <c r="AL432" s="21"/>
      <c r="AM432" s="21"/>
      <c r="AN432" s="21"/>
      <c r="AO432" s="21"/>
      <c r="AP432" s="21"/>
      <c r="AQ432" s="21"/>
      <c r="AR432" s="21"/>
      <c r="AS432" s="26"/>
      <c r="AT432" s="21">
        <f t="shared" si="339"/>
        <v>87.34375</v>
      </c>
    </row>
    <row r="433" spans="1:46" ht="16.5" customHeight="1" x14ac:dyDescent="0.2">
      <c r="A433" s="50">
        <v>14</v>
      </c>
      <c r="B433" s="36">
        <v>18101189</v>
      </c>
      <c r="C433" s="19" t="s">
        <v>323</v>
      </c>
      <c r="D433" s="1">
        <v>6</v>
      </c>
      <c r="E433" s="21">
        <f>D433/6*100</f>
        <v>100</v>
      </c>
      <c r="F433" s="1">
        <v>10</v>
      </c>
      <c r="G433" s="21">
        <f>F433/10*100</f>
        <v>100</v>
      </c>
      <c r="H433" s="1">
        <v>10</v>
      </c>
      <c r="I433" s="21">
        <f>H433/10*100</f>
        <v>100</v>
      </c>
      <c r="J433" s="1">
        <v>10</v>
      </c>
      <c r="K433" s="21">
        <f t="shared" si="326"/>
        <v>100</v>
      </c>
      <c r="L433" s="1">
        <v>10</v>
      </c>
      <c r="M433" s="21">
        <f t="shared" si="327"/>
        <v>100</v>
      </c>
      <c r="N433" s="1">
        <v>10</v>
      </c>
      <c r="O433" s="21">
        <f t="shared" si="328"/>
        <v>100</v>
      </c>
      <c r="P433" s="1">
        <v>10</v>
      </c>
      <c r="Q433" s="21">
        <f t="shared" si="329"/>
        <v>100</v>
      </c>
      <c r="R433" s="1">
        <v>2</v>
      </c>
      <c r="S433" s="21">
        <f t="shared" si="330"/>
        <v>100</v>
      </c>
      <c r="T433" s="1">
        <v>10</v>
      </c>
      <c r="U433" s="1">
        <f t="shared" si="331"/>
        <v>100</v>
      </c>
      <c r="V433" s="1">
        <v>9</v>
      </c>
      <c r="W433" s="1">
        <f t="shared" si="332"/>
        <v>90</v>
      </c>
      <c r="X433" s="1">
        <v>8</v>
      </c>
      <c r="Y433" s="1">
        <f t="shared" si="333"/>
        <v>80</v>
      </c>
      <c r="Z433" s="1">
        <v>9</v>
      </c>
      <c r="AA433" s="1">
        <f t="shared" si="334"/>
        <v>90</v>
      </c>
      <c r="AB433" s="1">
        <v>9</v>
      </c>
      <c r="AC433" s="1">
        <f t="shared" si="335"/>
        <v>90</v>
      </c>
      <c r="AD433" s="1">
        <v>8</v>
      </c>
      <c r="AE433" s="1">
        <f t="shared" si="336"/>
        <v>80</v>
      </c>
      <c r="AF433" s="21">
        <v>8</v>
      </c>
      <c r="AG433" s="21">
        <f t="shared" si="337"/>
        <v>100</v>
      </c>
      <c r="AH433" s="21">
        <v>2</v>
      </c>
      <c r="AI433" s="21">
        <f t="shared" si="338"/>
        <v>100</v>
      </c>
      <c r="AJ433" s="21"/>
      <c r="AK433" s="21"/>
      <c r="AL433" s="21"/>
      <c r="AM433" s="21"/>
      <c r="AN433" s="21"/>
      <c r="AO433" s="21"/>
      <c r="AP433" s="21"/>
      <c r="AQ433" s="21"/>
      <c r="AR433" s="21"/>
      <c r="AS433" s="26"/>
      <c r="AT433" s="21">
        <f>AVERAGE(Q433,S433,U433,W433,Y433,AA433,AC433,AE433,AG433,AI433,AK433,AM433,AO433,AQ433,AS433,O433,M433,K433,I433,G433,E433)</f>
        <v>95.625</v>
      </c>
    </row>
    <row r="434" spans="1:46" ht="16.5" customHeight="1" x14ac:dyDescent="0.2">
      <c r="A434" s="50">
        <v>15</v>
      </c>
      <c r="B434" s="71">
        <v>18102034</v>
      </c>
      <c r="C434" s="69" t="s">
        <v>423</v>
      </c>
      <c r="D434" s="1">
        <v>6</v>
      </c>
      <c r="E434" s="21">
        <f t="shared" si="340"/>
        <v>100</v>
      </c>
      <c r="F434" s="1">
        <v>10</v>
      </c>
      <c r="G434" s="21">
        <f t="shared" si="341"/>
        <v>100</v>
      </c>
      <c r="H434" s="1">
        <v>10</v>
      </c>
      <c r="I434" s="21">
        <f t="shared" si="325"/>
        <v>100</v>
      </c>
      <c r="J434" s="1">
        <v>10</v>
      </c>
      <c r="K434" s="21">
        <f t="shared" si="326"/>
        <v>100</v>
      </c>
      <c r="L434" s="1">
        <v>10</v>
      </c>
      <c r="M434" s="21">
        <f t="shared" si="327"/>
        <v>100</v>
      </c>
      <c r="N434" s="1">
        <v>10</v>
      </c>
      <c r="O434" s="21">
        <f t="shared" si="328"/>
        <v>100</v>
      </c>
      <c r="P434" s="1">
        <v>10</v>
      </c>
      <c r="Q434" s="21">
        <f t="shared" si="329"/>
        <v>100</v>
      </c>
      <c r="R434" s="1">
        <v>2</v>
      </c>
      <c r="S434" s="21">
        <f t="shared" si="330"/>
        <v>100</v>
      </c>
      <c r="T434" s="1">
        <v>10</v>
      </c>
      <c r="U434" s="1">
        <f t="shared" si="331"/>
        <v>100</v>
      </c>
      <c r="V434" s="1">
        <v>9</v>
      </c>
      <c r="W434" s="1">
        <f t="shared" si="332"/>
        <v>90</v>
      </c>
      <c r="X434" s="1">
        <v>10</v>
      </c>
      <c r="Y434" s="1">
        <f t="shared" si="333"/>
        <v>100</v>
      </c>
      <c r="Z434" s="1">
        <v>9</v>
      </c>
      <c r="AA434" s="1">
        <f t="shared" si="334"/>
        <v>90</v>
      </c>
      <c r="AB434" s="1">
        <v>10</v>
      </c>
      <c r="AC434" s="1">
        <f t="shared" si="335"/>
        <v>100</v>
      </c>
      <c r="AD434" s="1">
        <v>8</v>
      </c>
      <c r="AE434" s="1">
        <f t="shared" si="336"/>
        <v>80</v>
      </c>
      <c r="AF434" s="21">
        <v>8</v>
      </c>
      <c r="AG434" s="21">
        <f t="shared" si="337"/>
        <v>100</v>
      </c>
      <c r="AH434" s="21">
        <v>2</v>
      </c>
      <c r="AI434" s="21">
        <f t="shared" si="338"/>
        <v>100</v>
      </c>
      <c r="AJ434" s="21"/>
      <c r="AK434" s="21"/>
      <c r="AL434" s="21"/>
      <c r="AM434" s="21"/>
      <c r="AN434" s="21"/>
      <c r="AO434" s="21"/>
      <c r="AP434" s="21"/>
      <c r="AQ434" s="21"/>
      <c r="AR434" s="21"/>
      <c r="AS434" s="26"/>
      <c r="AT434" s="21">
        <f t="shared" si="339"/>
        <v>97.5</v>
      </c>
    </row>
    <row r="435" spans="1:46" ht="16.5" customHeight="1" x14ac:dyDescent="0.2">
      <c r="A435" s="50">
        <v>16</v>
      </c>
      <c r="B435" s="71">
        <v>18103008</v>
      </c>
      <c r="C435" s="19" t="s">
        <v>424</v>
      </c>
      <c r="D435" s="1">
        <v>6</v>
      </c>
      <c r="E435" s="21">
        <f t="shared" si="340"/>
        <v>100</v>
      </c>
      <c r="F435" s="1">
        <v>10</v>
      </c>
      <c r="G435" s="21">
        <f t="shared" si="341"/>
        <v>100</v>
      </c>
      <c r="H435" s="1">
        <v>10</v>
      </c>
      <c r="I435" s="21">
        <f t="shared" si="325"/>
        <v>100</v>
      </c>
      <c r="J435" s="1">
        <v>10</v>
      </c>
      <c r="K435" s="21">
        <f t="shared" si="326"/>
        <v>100</v>
      </c>
      <c r="L435" s="1">
        <v>10</v>
      </c>
      <c r="M435" s="21">
        <f t="shared" si="327"/>
        <v>100</v>
      </c>
      <c r="N435" s="1">
        <v>9</v>
      </c>
      <c r="O435" s="21">
        <f t="shared" si="328"/>
        <v>90</v>
      </c>
      <c r="P435" s="1">
        <v>9</v>
      </c>
      <c r="Q435" s="21">
        <f t="shared" si="329"/>
        <v>90</v>
      </c>
      <c r="R435" s="1">
        <v>2</v>
      </c>
      <c r="S435" s="21">
        <f t="shared" si="330"/>
        <v>100</v>
      </c>
      <c r="T435" s="1">
        <v>10</v>
      </c>
      <c r="U435" s="1">
        <f t="shared" si="331"/>
        <v>100</v>
      </c>
      <c r="V435" s="1">
        <v>10</v>
      </c>
      <c r="W435" s="1">
        <f t="shared" si="332"/>
        <v>100</v>
      </c>
      <c r="X435" s="1">
        <v>9</v>
      </c>
      <c r="Y435" s="1">
        <f t="shared" si="333"/>
        <v>90</v>
      </c>
      <c r="Z435" s="1">
        <v>9</v>
      </c>
      <c r="AA435" s="1">
        <f t="shared" si="334"/>
        <v>90</v>
      </c>
      <c r="AB435" s="1">
        <v>9</v>
      </c>
      <c r="AC435" s="1">
        <f t="shared" si="335"/>
        <v>90</v>
      </c>
      <c r="AD435" s="1">
        <v>7</v>
      </c>
      <c r="AE435" s="1">
        <f t="shared" si="336"/>
        <v>70</v>
      </c>
      <c r="AF435" s="21">
        <v>6</v>
      </c>
      <c r="AG435" s="21">
        <f t="shared" si="337"/>
        <v>75</v>
      </c>
      <c r="AH435" s="21">
        <v>2</v>
      </c>
      <c r="AI435" s="21">
        <f t="shared" si="338"/>
        <v>100</v>
      </c>
      <c r="AJ435" s="21"/>
      <c r="AK435" s="21"/>
      <c r="AL435" s="21"/>
      <c r="AM435" s="21"/>
      <c r="AN435" s="21"/>
      <c r="AO435" s="21"/>
      <c r="AP435" s="21"/>
      <c r="AQ435" s="21"/>
      <c r="AR435" s="21"/>
      <c r="AS435" s="26"/>
      <c r="AT435" s="21">
        <f t="shared" si="339"/>
        <v>93.4375</v>
      </c>
    </row>
    <row r="436" spans="1:46" ht="16.5" customHeight="1" x14ac:dyDescent="0.2">
      <c r="A436" s="50">
        <v>17</v>
      </c>
      <c r="B436" s="36">
        <v>18103074</v>
      </c>
      <c r="C436" s="19" t="s">
        <v>425</v>
      </c>
      <c r="D436" s="1">
        <v>6</v>
      </c>
      <c r="E436" s="21">
        <f t="shared" si="340"/>
        <v>100</v>
      </c>
      <c r="F436" s="1">
        <v>10</v>
      </c>
      <c r="G436" s="21">
        <f t="shared" si="341"/>
        <v>100</v>
      </c>
      <c r="H436" s="1">
        <v>10</v>
      </c>
      <c r="I436" s="21">
        <f t="shared" si="325"/>
        <v>100</v>
      </c>
      <c r="J436" s="1">
        <v>10</v>
      </c>
      <c r="K436" s="21">
        <f t="shared" si="326"/>
        <v>100</v>
      </c>
      <c r="L436" s="1">
        <v>10</v>
      </c>
      <c r="M436" s="21">
        <f t="shared" si="327"/>
        <v>100</v>
      </c>
      <c r="N436" s="1">
        <v>10</v>
      </c>
      <c r="O436" s="21">
        <f t="shared" si="328"/>
        <v>100</v>
      </c>
      <c r="P436" s="1">
        <v>10</v>
      </c>
      <c r="Q436" s="21">
        <f t="shared" si="329"/>
        <v>100</v>
      </c>
      <c r="R436" s="1">
        <v>2</v>
      </c>
      <c r="S436" s="21">
        <f t="shared" si="330"/>
        <v>100</v>
      </c>
      <c r="T436" s="1">
        <v>10</v>
      </c>
      <c r="U436" s="1">
        <f t="shared" si="331"/>
        <v>100</v>
      </c>
      <c r="V436" s="1">
        <v>9</v>
      </c>
      <c r="W436" s="1">
        <f t="shared" si="332"/>
        <v>90</v>
      </c>
      <c r="X436" s="1">
        <v>10</v>
      </c>
      <c r="Y436" s="1">
        <f t="shared" si="333"/>
        <v>100</v>
      </c>
      <c r="Z436" s="1">
        <v>10</v>
      </c>
      <c r="AA436" s="1">
        <f t="shared" si="334"/>
        <v>100</v>
      </c>
      <c r="AB436" s="1">
        <v>9</v>
      </c>
      <c r="AC436" s="1">
        <f t="shared" si="335"/>
        <v>90</v>
      </c>
      <c r="AD436" s="1">
        <v>10</v>
      </c>
      <c r="AE436" s="1">
        <f t="shared" si="336"/>
        <v>100</v>
      </c>
      <c r="AF436" s="21">
        <v>8</v>
      </c>
      <c r="AG436" s="21">
        <f t="shared" si="337"/>
        <v>100</v>
      </c>
      <c r="AH436" s="21">
        <v>2</v>
      </c>
      <c r="AI436" s="21">
        <f t="shared" si="338"/>
        <v>100</v>
      </c>
      <c r="AJ436" s="21"/>
      <c r="AK436" s="21"/>
      <c r="AL436" s="21"/>
      <c r="AM436" s="21"/>
      <c r="AN436" s="21"/>
      <c r="AO436" s="21"/>
      <c r="AP436" s="21"/>
      <c r="AQ436" s="21"/>
      <c r="AR436" s="21"/>
      <c r="AS436" s="26"/>
      <c r="AT436" s="21">
        <f t="shared" si="339"/>
        <v>98.75</v>
      </c>
    </row>
    <row r="437" spans="1:46" ht="16.5" customHeight="1" x14ac:dyDescent="0.2">
      <c r="A437" s="50">
        <v>18</v>
      </c>
      <c r="B437" s="71">
        <v>18101130</v>
      </c>
      <c r="C437" s="69" t="s">
        <v>426</v>
      </c>
      <c r="D437" s="1">
        <v>4</v>
      </c>
      <c r="E437" s="21">
        <f t="shared" si="340"/>
        <v>66.666666666666657</v>
      </c>
      <c r="F437" s="1">
        <v>9</v>
      </c>
      <c r="G437" s="21">
        <f t="shared" si="341"/>
        <v>90</v>
      </c>
      <c r="H437" s="1">
        <v>10</v>
      </c>
      <c r="I437" s="21">
        <f t="shared" si="325"/>
        <v>100</v>
      </c>
      <c r="J437" s="1">
        <v>9</v>
      </c>
      <c r="K437" s="21">
        <f t="shared" si="326"/>
        <v>90</v>
      </c>
      <c r="L437" s="1">
        <v>10</v>
      </c>
      <c r="M437" s="21">
        <f t="shared" si="327"/>
        <v>100</v>
      </c>
      <c r="N437" s="1">
        <v>9</v>
      </c>
      <c r="O437" s="21">
        <f t="shared" si="328"/>
        <v>90</v>
      </c>
      <c r="P437" s="1">
        <v>10</v>
      </c>
      <c r="Q437" s="21">
        <f t="shared" si="329"/>
        <v>100</v>
      </c>
      <c r="R437" s="1">
        <v>2</v>
      </c>
      <c r="S437" s="21">
        <f t="shared" si="330"/>
        <v>100</v>
      </c>
      <c r="T437" s="1">
        <v>9</v>
      </c>
      <c r="U437" s="1">
        <f t="shared" si="331"/>
        <v>90</v>
      </c>
      <c r="V437" s="1">
        <v>9</v>
      </c>
      <c r="W437" s="1">
        <f t="shared" si="332"/>
        <v>90</v>
      </c>
      <c r="X437" s="1">
        <v>8</v>
      </c>
      <c r="Y437" s="1">
        <f t="shared" si="333"/>
        <v>80</v>
      </c>
      <c r="Z437" s="1">
        <v>10</v>
      </c>
      <c r="AA437" s="1">
        <f t="shared" si="334"/>
        <v>100</v>
      </c>
      <c r="AB437" s="1">
        <v>10</v>
      </c>
      <c r="AC437" s="1">
        <f t="shared" si="335"/>
        <v>100</v>
      </c>
      <c r="AD437" s="1">
        <v>10</v>
      </c>
      <c r="AE437" s="1">
        <f t="shared" si="336"/>
        <v>100</v>
      </c>
      <c r="AF437" s="21">
        <v>4</v>
      </c>
      <c r="AG437" s="21">
        <f t="shared" si="337"/>
        <v>50</v>
      </c>
      <c r="AH437" s="21">
        <v>2</v>
      </c>
      <c r="AI437" s="21">
        <f t="shared" si="338"/>
        <v>100</v>
      </c>
      <c r="AJ437" s="21"/>
      <c r="AK437" s="21"/>
      <c r="AL437" s="21"/>
      <c r="AM437" s="21"/>
      <c r="AN437" s="21"/>
      <c r="AO437" s="21"/>
      <c r="AP437" s="21"/>
      <c r="AQ437" s="21"/>
      <c r="AR437" s="21"/>
      <c r="AS437" s="26"/>
      <c r="AT437" s="21">
        <f t="shared" si="339"/>
        <v>90.416666666666671</v>
      </c>
    </row>
    <row r="438" spans="1:46" ht="16.5" customHeight="1" x14ac:dyDescent="0.2">
      <c r="A438" s="50">
        <v>19</v>
      </c>
      <c r="B438" s="71">
        <v>18103046</v>
      </c>
      <c r="C438" s="69" t="s">
        <v>330</v>
      </c>
      <c r="D438" s="1">
        <v>6</v>
      </c>
      <c r="E438" s="21">
        <f>D438/6*100</f>
        <v>100</v>
      </c>
      <c r="F438" s="1">
        <v>10</v>
      </c>
      <c r="G438" s="21">
        <f>F438/10*100</f>
        <v>100</v>
      </c>
      <c r="H438" s="1">
        <v>10</v>
      </c>
      <c r="I438" s="21">
        <f>H438/10*100</f>
        <v>100</v>
      </c>
      <c r="J438" s="1">
        <v>10</v>
      </c>
      <c r="K438" s="21">
        <f t="shared" si="326"/>
        <v>100</v>
      </c>
      <c r="L438" s="1">
        <v>10</v>
      </c>
      <c r="M438" s="21">
        <f t="shared" si="327"/>
        <v>100</v>
      </c>
      <c r="N438" s="1">
        <v>10</v>
      </c>
      <c r="O438" s="21">
        <f t="shared" si="328"/>
        <v>100</v>
      </c>
      <c r="P438" s="1">
        <v>10</v>
      </c>
      <c r="Q438" s="21">
        <f t="shared" si="329"/>
        <v>100</v>
      </c>
      <c r="R438" s="1">
        <v>2</v>
      </c>
      <c r="S438" s="21">
        <f t="shared" si="330"/>
        <v>100</v>
      </c>
      <c r="T438" s="1">
        <v>10</v>
      </c>
      <c r="U438" s="1">
        <f t="shared" si="331"/>
        <v>100</v>
      </c>
      <c r="V438" s="1">
        <v>10</v>
      </c>
      <c r="W438" s="1">
        <f t="shared" si="332"/>
        <v>100</v>
      </c>
      <c r="X438" s="1">
        <v>8</v>
      </c>
      <c r="Y438" s="1">
        <f t="shared" si="333"/>
        <v>80</v>
      </c>
      <c r="Z438" s="1">
        <v>10</v>
      </c>
      <c r="AA438" s="1">
        <f t="shared" si="334"/>
        <v>100</v>
      </c>
      <c r="AB438" s="1">
        <v>9</v>
      </c>
      <c r="AC438" s="1">
        <f t="shared" si="335"/>
        <v>90</v>
      </c>
      <c r="AD438" s="1">
        <v>10</v>
      </c>
      <c r="AE438" s="1">
        <f t="shared" si="336"/>
        <v>100</v>
      </c>
      <c r="AF438" s="21">
        <v>7</v>
      </c>
      <c r="AG438" s="21">
        <f t="shared" si="337"/>
        <v>87.5</v>
      </c>
      <c r="AH438" s="21">
        <v>2</v>
      </c>
      <c r="AI438" s="21">
        <f t="shared" si="338"/>
        <v>100</v>
      </c>
      <c r="AJ438" s="21"/>
      <c r="AK438" s="21"/>
      <c r="AL438" s="21"/>
      <c r="AM438" s="21"/>
      <c r="AN438" s="21"/>
      <c r="AO438" s="21"/>
      <c r="AP438" s="21"/>
      <c r="AQ438" s="21"/>
      <c r="AR438" s="21"/>
      <c r="AS438" s="26"/>
      <c r="AT438" s="21">
        <f>AVERAGE(Q438,S438,U438,W438,Y438,AA438,AC438,AE438,AG438,AI438,AK438,AM438,AO438,AQ438,AS438,O438,M438,K438,I438,G438,E438)</f>
        <v>97.34375</v>
      </c>
    </row>
    <row r="439" spans="1:46" ht="16.5" customHeight="1" x14ac:dyDescent="0.2">
      <c r="A439" s="50">
        <v>20</v>
      </c>
      <c r="B439" s="71">
        <v>18101068</v>
      </c>
      <c r="C439" s="69" t="s">
        <v>427</v>
      </c>
      <c r="D439" s="1">
        <v>6</v>
      </c>
      <c r="E439" s="21">
        <f t="shared" si="340"/>
        <v>100</v>
      </c>
      <c r="F439" s="1">
        <v>10</v>
      </c>
      <c r="G439" s="21">
        <f t="shared" si="341"/>
        <v>100</v>
      </c>
      <c r="H439" s="1">
        <v>10</v>
      </c>
      <c r="I439" s="21">
        <f t="shared" si="325"/>
        <v>100</v>
      </c>
      <c r="J439" s="1">
        <v>10</v>
      </c>
      <c r="K439" s="21">
        <f t="shared" si="326"/>
        <v>100</v>
      </c>
      <c r="L439" s="1">
        <v>10</v>
      </c>
      <c r="M439" s="21">
        <f t="shared" si="327"/>
        <v>100</v>
      </c>
      <c r="N439" s="1">
        <v>10</v>
      </c>
      <c r="O439" s="21">
        <f t="shared" si="328"/>
        <v>100</v>
      </c>
      <c r="P439" s="1">
        <v>10</v>
      </c>
      <c r="Q439" s="21">
        <f t="shared" si="329"/>
        <v>100</v>
      </c>
      <c r="R439" s="1">
        <v>2</v>
      </c>
      <c r="S439" s="21">
        <f t="shared" si="330"/>
        <v>100</v>
      </c>
      <c r="T439" s="1">
        <v>10</v>
      </c>
      <c r="U439" s="1">
        <f t="shared" si="331"/>
        <v>100</v>
      </c>
      <c r="V439" s="1">
        <v>10</v>
      </c>
      <c r="W439" s="1">
        <f t="shared" si="332"/>
        <v>100</v>
      </c>
      <c r="X439" s="1">
        <v>10</v>
      </c>
      <c r="Y439" s="1">
        <f t="shared" si="333"/>
        <v>100</v>
      </c>
      <c r="Z439" s="1">
        <v>10</v>
      </c>
      <c r="AA439" s="1">
        <f t="shared" si="334"/>
        <v>100</v>
      </c>
      <c r="AB439" s="1">
        <v>8</v>
      </c>
      <c r="AC439" s="1">
        <f t="shared" si="335"/>
        <v>80</v>
      </c>
      <c r="AD439" s="1">
        <v>10</v>
      </c>
      <c r="AE439" s="1">
        <f t="shared" si="336"/>
        <v>100</v>
      </c>
      <c r="AF439" s="21">
        <v>8</v>
      </c>
      <c r="AG439" s="21">
        <f t="shared" si="337"/>
        <v>100</v>
      </c>
      <c r="AH439" s="21">
        <v>2</v>
      </c>
      <c r="AI439" s="21">
        <f t="shared" si="338"/>
        <v>100</v>
      </c>
      <c r="AJ439" s="21"/>
      <c r="AK439" s="21"/>
      <c r="AL439" s="21"/>
      <c r="AM439" s="21"/>
      <c r="AN439" s="21"/>
      <c r="AO439" s="21"/>
      <c r="AP439" s="21"/>
      <c r="AQ439" s="21"/>
      <c r="AR439" s="21"/>
      <c r="AS439" s="26"/>
      <c r="AT439" s="21">
        <f t="shared" si="339"/>
        <v>98.75</v>
      </c>
    </row>
    <row r="440" spans="1:46" ht="16.5" customHeight="1" x14ac:dyDescent="0.2">
      <c r="A440" s="50">
        <v>21</v>
      </c>
      <c r="B440" s="71">
        <v>18101128</v>
      </c>
      <c r="C440" s="69" t="s">
        <v>428</v>
      </c>
      <c r="D440" s="1">
        <v>6</v>
      </c>
      <c r="E440" s="21">
        <f t="shared" si="340"/>
        <v>100</v>
      </c>
      <c r="F440" s="1">
        <v>10</v>
      </c>
      <c r="G440" s="21">
        <f t="shared" si="341"/>
        <v>100</v>
      </c>
      <c r="H440" s="1">
        <v>10</v>
      </c>
      <c r="I440" s="21">
        <f t="shared" si="325"/>
        <v>100</v>
      </c>
      <c r="J440" s="1">
        <v>10</v>
      </c>
      <c r="K440" s="21">
        <f t="shared" si="326"/>
        <v>100</v>
      </c>
      <c r="L440" s="1">
        <v>10</v>
      </c>
      <c r="M440" s="21">
        <f t="shared" si="327"/>
        <v>100</v>
      </c>
      <c r="N440" s="1">
        <v>10</v>
      </c>
      <c r="O440" s="21">
        <f t="shared" si="328"/>
        <v>100</v>
      </c>
      <c r="P440" s="1">
        <v>10</v>
      </c>
      <c r="Q440" s="21">
        <f t="shared" si="329"/>
        <v>100</v>
      </c>
      <c r="R440" s="1">
        <v>2</v>
      </c>
      <c r="S440" s="21">
        <f t="shared" si="330"/>
        <v>100</v>
      </c>
      <c r="T440" s="1">
        <v>10</v>
      </c>
      <c r="U440" s="1">
        <f t="shared" si="331"/>
        <v>100</v>
      </c>
      <c r="V440" s="1">
        <v>10</v>
      </c>
      <c r="W440" s="1">
        <f t="shared" si="332"/>
        <v>100</v>
      </c>
      <c r="X440" s="1">
        <v>10</v>
      </c>
      <c r="Y440" s="1">
        <f t="shared" si="333"/>
        <v>100</v>
      </c>
      <c r="Z440" s="1">
        <v>10</v>
      </c>
      <c r="AA440" s="1">
        <f t="shared" si="334"/>
        <v>100</v>
      </c>
      <c r="AB440" s="1">
        <v>9</v>
      </c>
      <c r="AC440" s="1">
        <f t="shared" si="335"/>
        <v>90</v>
      </c>
      <c r="AD440" s="1">
        <v>9</v>
      </c>
      <c r="AE440" s="1">
        <f t="shared" si="336"/>
        <v>90</v>
      </c>
      <c r="AF440" s="21">
        <v>8</v>
      </c>
      <c r="AG440" s="21">
        <f t="shared" si="337"/>
        <v>100</v>
      </c>
      <c r="AH440" s="21">
        <v>2</v>
      </c>
      <c r="AI440" s="21">
        <f t="shared" si="338"/>
        <v>100</v>
      </c>
      <c r="AJ440" s="21"/>
      <c r="AK440" s="21"/>
      <c r="AL440" s="21"/>
      <c r="AM440" s="21"/>
      <c r="AN440" s="21"/>
      <c r="AO440" s="21"/>
      <c r="AP440" s="21"/>
      <c r="AQ440" s="21"/>
      <c r="AR440" s="21"/>
      <c r="AS440" s="26"/>
      <c r="AT440" s="21">
        <f t="shared" si="339"/>
        <v>98.75</v>
      </c>
    </row>
    <row r="441" spans="1:46" ht="16.5" customHeight="1" x14ac:dyDescent="0.2">
      <c r="A441" s="50">
        <v>22</v>
      </c>
      <c r="B441" s="71">
        <v>18102020</v>
      </c>
      <c r="C441" s="69" t="s">
        <v>429</v>
      </c>
      <c r="D441" s="1">
        <v>6</v>
      </c>
      <c r="E441" s="21">
        <f t="shared" si="340"/>
        <v>100</v>
      </c>
      <c r="F441" s="1">
        <v>10</v>
      </c>
      <c r="G441" s="21">
        <f t="shared" si="341"/>
        <v>100</v>
      </c>
      <c r="H441" s="1">
        <v>10</v>
      </c>
      <c r="I441" s="21">
        <f t="shared" si="325"/>
        <v>100</v>
      </c>
      <c r="J441" s="1">
        <v>10</v>
      </c>
      <c r="K441" s="21">
        <f t="shared" si="326"/>
        <v>100</v>
      </c>
      <c r="L441" s="1">
        <v>10</v>
      </c>
      <c r="M441" s="21">
        <f t="shared" si="327"/>
        <v>100</v>
      </c>
      <c r="N441" s="1">
        <v>10</v>
      </c>
      <c r="O441" s="21">
        <f t="shared" si="328"/>
        <v>100</v>
      </c>
      <c r="P441" s="1">
        <v>10</v>
      </c>
      <c r="Q441" s="21">
        <f t="shared" si="329"/>
        <v>100</v>
      </c>
      <c r="R441" s="1">
        <v>2</v>
      </c>
      <c r="S441" s="21">
        <f t="shared" si="330"/>
        <v>100</v>
      </c>
      <c r="T441" s="1">
        <v>10</v>
      </c>
      <c r="U441" s="1">
        <f t="shared" si="331"/>
        <v>100</v>
      </c>
      <c r="V441" s="1">
        <v>10</v>
      </c>
      <c r="W441" s="1">
        <f t="shared" si="332"/>
        <v>100</v>
      </c>
      <c r="X441" s="1">
        <v>10</v>
      </c>
      <c r="Y441" s="1">
        <f t="shared" si="333"/>
        <v>100</v>
      </c>
      <c r="Z441" s="1">
        <v>10</v>
      </c>
      <c r="AA441" s="1">
        <f t="shared" si="334"/>
        <v>100</v>
      </c>
      <c r="AB441" s="1">
        <v>10</v>
      </c>
      <c r="AC441" s="1">
        <f t="shared" si="335"/>
        <v>100</v>
      </c>
      <c r="AD441" s="1">
        <v>10</v>
      </c>
      <c r="AE441" s="1">
        <f t="shared" si="336"/>
        <v>100</v>
      </c>
      <c r="AF441" s="21">
        <v>8</v>
      </c>
      <c r="AG441" s="21">
        <f t="shared" si="337"/>
        <v>100</v>
      </c>
      <c r="AH441" s="21">
        <v>2</v>
      </c>
      <c r="AI441" s="21">
        <f t="shared" si="338"/>
        <v>100</v>
      </c>
      <c r="AJ441" s="21"/>
      <c r="AK441" s="21"/>
      <c r="AL441" s="21"/>
      <c r="AM441" s="21"/>
      <c r="AN441" s="21"/>
      <c r="AO441" s="21"/>
      <c r="AP441" s="21"/>
      <c r="AQ441" s="21"/>
      <c r="AR441" s="21"/>
      <c r="AS441" s="26"/>
      <c r="AT441" s="21">
        <f t="shared" si="339"/>
        <v>100</v>
      </c>
    </row>
    <row r="442" spans="1:46" ht="16.5" customHeight="1" x14ac:dyDescent="0.2">
      <c r="A442" s="50">
        <v>23</v>
      </c>
      <c r="B442" s="71">
        <v>18101111</v>
      </c>
      <c r="C442" s="69" t="s">
        <v>430</v>
      </c>
      <c r="D442" s="1">
        <v>6</v>
      </c>
      <c r="E442" s="21">
        <f t="shared" si="340"/>
        <v>100</v>
      </c>
      <c r="F442" s="1">
        <v>10</v>
      </c>
      <c r="G442" s="21">
        <f t="shared" si="341"/>
        <v>100</v>
      </c>
      <c r="H442" s="1">
        <v>10</v>
      </c>
      <c r="I442" s="21">
        <f t="shared" si="325"/>
        <v>100</v>
      </c>
      <c r="J442" s="1">
        <v>10</v>
      </c>
      <c r="K442" s="21">
        <f t="shared" si="326"/>
        <v>100</v>
      </c>
      <c r="L442" s="1">
        <v>10</v>
      </c>
      <c r="M442" s="21">
        <f t="shared" si="327"/>
        <v>100</v>
      </c>
      <c r="N442" s="1">
        <v>9</v>
      </c>
      <c r="O442" s="21">
        <f t="shared" si="328"/>
        <v>90</v>
      </c>
      <c r="P442" s="1">
        <v>10</v>
      </c>
      <c r="Q442" s="21">
        <f t="shared" si="329"/>
        <v>100</v>
      </c>
      <c r="R442" s="1">
        <v>2</v>
      </c>
      <c r="S442" s="21">
        <f t="shared" si="330"/>
        <v>100</v>
      </c>
      <c r="T442" s="1">
        <v>10</v>
      </c>
      <c r="U442" s="1">
        <f t="shared" si="331"/>
        <v>100</v>
      </c>
      <c r="V442" s="1">
        <v>10</v>
      </c>
      <c r="W442" s="1">
        <f t="shared" si="332"/>
        <v>100</v>
      </c>
      <c r="X442" s="1">
        <v>7</v>
      </c>
      <c r="Y442" s="1">
        <f t="shared" si="333"/>
        <v>70</v>
      </c>
      <c r="Z442" s="1">
        <v>9</v>
      </c>
      <c r="AA442" s="1">
        <f t="shared" si="334"/>
        <v>90</v>
      </c>
      <c r="AB442" s="1">
        <v>9</v>
      </c>
      <c r="AC442" s="1">
        <f t="shared" si="335"/>
        <v>90</v>
      </c>
      <c r="AD442" s="1">
        <v>7</v>
      </c>
      <c r="AE442" s="1">
        <f t="shared" si="336"/>
        <v>70</v>
      </c>
      <c r="AF442" s="21">
        <v>8</v>
      </c>
      <c r="AG442" s="21">
        <f t="shared" si="337"/>
        <v>100</v>
      </c>
      <c r="AH442" s="21">
        <v>2</v>
      </c>
      <c r="AI442" s="21">
        <f t="shared" si="338"/>
        <v>100</v>
      </c>
      <c r="AJ442" s="21"/>
      <c r="AK442" s="21"/>
      <c r="AL442" s="21"/>
      <c r="AM442" s="21"/>
      <c r="AN442" s="21"/>
      <c r="AO442" s="21"/>
      <c r="AP442" s="21"/>
      <c r="AQ442" s="21"/>
      <c r="AR442" s="21"/>
      <c r="AS442" s="26"/>
      <c r="AT442" s="21">
        <f t="shared" si="339"/>
        <v>94.375</v>
      </c>
    </row>
    <row r="443" spans="1:46" ht="16.5" customHeight="1" x14ac:dyDescent="0.2">
      <c r="A443" s="50">
        <v>24</v>
      </c>
      <c r="B443" s="71">
        <v>18102043</v>
      </c>
      <c r="C443" s="19" t="s">
        <v>334</v>
      </c>
      <c r="D443" s="1">
        <v>6</v>
      </c>
      <c r="E443" s="21">
        <f>D443/6*100</f>
        <v>100</v>
      </c>
      <c r="F443" s="1">
        <v>10</v>
      </c>
      <c r="G443" s="21">
        <f>F443/10*100</f>
        <v>100</v>
      </c>
      <c r="H443" s="1">
        <v>10</v>
      </c>
      <c r="I443" s="21">
        <f>H443/10*100</f>
        <v>100</v>
      </c>
      <c r="J443" s="1">
        <v>10</v>
      </c>
      <c r="K443" s="21">
        <f t="shared" si="326"/>
        <v>100</v>
      </c>
      <c r="L443" s="1">
        <v>10</v>
      </c>
      <c r="M443" s="21">
        <f t="shared" si="327"/>
        <v>100</v>
      </c>
      <c r="N443" s="1">
        <v>10</v>
      </c>
      <c r="O443" s="21">
        <f t="shared" si="328"/>
        <v>100</v>
      </c>
      <c r="P443" s="1">
        <v>10</v>
      </c>
      <c r="Q443" s="21">
        <f t="shared" si="329"/>
        <v>100</v>
      </c>
      <c r="R443" s="1">
        <v>2</v>
      </c>
      <c r="S443" s="21">
        <f t="shared" si="330"/>
        <v>100</v>
      </c>
      <c r="T443" s="1">
        <v>10</v>
      </c>
      <c r="U443" s="1">
        <f t="shared" si="331"/>
        <v>100</v>
      </c>
      <c r="V443" s="1">
        <v>10</v>
      </c>
      <c r="W443" s="1">
        <f t="shared" si="332"/>
        <v>100</v>
      </c>
      <c r="X443" s="1">
        <v>8</v>
      </c>
      <c r="Y443" s="1">
        <f t="shared" si="333"/>
        <v>80</v>
      </c>
      <c r="Z443" s="1">
        <v>10</v>
      </c>
      <c r="AA443" s="1">
        <f t="shared" si="334"/>
        <v>100</v>
      </c>
      <c r="AB443" s="1">
        <v>8</v>
      </c>
      <c r="AC443" s="1">
        <f t="shared" si="335"/>
        <v>80</v>
      </c>
      <c r="AD443" s="1">
        <v>9</v>
      </c>
      <c r="AE443" s="1">
        <f t="shared" si="336"/>
        <v>90</v>
      </c>
      <c r="AF443" s="21">
        <v>8</v>
      </c>
      <c r="AG443" s="21">
        <f t="shared" si="337"/>
        <v>100</v>
      </c>
      <c r="AH443" s="21">
        <v>2</v>
      </c>
      <c r="AI443" s="21">
        <f t="shared" si="338"/>
        <v>100</v>
      </c>
      <c r="AJ443" s="21"/>
      <c r="AK443" s="21"/>
      <c r="AL443" s="21"/>
      <c r="AM443" s="21"/>
      <c r="AN443" s="21"/>
      <c r="AO443" s="21"/>
      <c r="AP443" s="21"/>
      <c r="AQ443" s="21"/>
      <c r="AR443" s="21"/>
      <c r="AS443" s="26"/>
      <c r="AT443" s="21">
        <f>AVERAGE(Q443,S443,U443,W443,Y443,AA443,AC443,AE443,AG443,AI443,AK443,AM443,AO443,AQ443,AS443,O443,M443,K443,I443,G443,E443)</f>
        <v>96.875</v>
      </c>
    </row>
    <row r="444" spans="1:46" ht="16.5" customHeight="1" x14ac:dyDescent="0.2">
      <c r="A444" s="50">
        <v>25</v>
      </c>
      <c r="B444" s="71">
        <v>18102013</v>
      </c>
      <c r="C444" s="69" t="s">
        <v>431</v>
      </c>
      <c r="D444" s="1">
        <v>6</v>
      </c>
      <c r="E444" s="21">
        <f t="shared" si="340"/>
        <v>100</v>
      </c>
      <c r="F444" s="1">
        <v>10</v>
      </c>
      <c r="G444" s="21">
        <f t="shared" si="341"/>
        <v>100</v>
      </c>
      <c r="H444" s="1">
        <v>10</v>
      </c>
      <c r="I444" s="21">
        <f t="shared" si="325"/>
        <v>100</v>
      </c>
      <c r="J444" s="1">
        <v>9</v>
      </c>
      <c r="K444" s="21">
        <f t="shared" si="326"/>
        <v>90</v>
      </c>
      <c r="L444" s="1">
        <v>10</v>
      </c>
      <c r="M444" s="21">
        <f t="shared" si="327"/>
        <v>100</v>
      </c>
      <c r="N444" s="1">
        <v>10</v>
      </c>
      <c r="O444" s="21">
        <f t="shared" si="328"/>
        <v>100</v>
      </c>
      <c r="P444" s="1">
        <v>10</v>
      </c>
      <c r="Q444" s="21">
        <f t="shared" si="329"/>
        <v>100</v>
      </c>
      <c r="R444" s="1">
        <v>2</v>
      </c>
      <c r="S444" s="21">
        <f t="shared" si="330"/>
        <v>100</v>
      </c>
      <c r="T444" s="1">
        <v>8</v>
      </c>
      <c r="U444" s="1">
        <f t="shared" si="331"/>
        <v>80</v>
      </c>
      <c r="V444" s="1">
        <v>9</v>
      </c>
      <c r="W444" s="1">
        <f t="shared" si="332"/>
        <v>90</v>
      </c>
      <c r="X444" s="1">
        <v>6</v>
      </c>
      <c r="Y444" s="1">
        <f t="shared" si="333"/>
        <v>60</v>
      </c>
      <c r="Z444" s="1">
        <v>10</v>
      </c>
      <c r="AA444" s="1">
        <f t="shared" si="334"/>
        <v>100</v>
      </c>
      <c r="AB444" s="1">
        <v>8</v>
      </c>
      <c r="AC444" s="1">
        <f t="shared" si="335"/>
        <v>80</v>
      </c>
      <c r="AD444" s="1">
        <v>10</v>
      </c>
      <c r="AE444" s="1">
        <f t="shared" si="336"/>
        <v>100</v>
      </c>
      <c r="AF444" s="21">
        <v>6</v>
      </c>
      <c r="AG444" s="21">
        <f t="shared" si="337"/>
        <v>75</v>
      </c>
      <c r="AH444" s="21">
        <v>2</v>
      </c>
      <c r="AI444" s="21">
        <f t="shared" si="338"/>
        <v>100</v>
      </c>
      <c r="AJ444" s="21"/>
      <c r="AK444" s="21"/>
      <c r="AL444" s="21"/>
      <c r="AM444" s="21"/>
      <c r="AN444" s="21"/>
      <c r="AO444" s="21"/>
      <c r="AP444" s="21"/>
      <c r="AQ444" s="21"/>
      <c r="AR444" s="21"/>
      <c r="AS444" s="26"/>
      <c r="AT444" s="21">
        <f t="shared" si="339"/>
        <v>92.1875</v>
      </c>
    </row>
    <row r="446" spans="1:46" x14ac:dyDescent="0.2">
      <c r="F446" s="15"/>
      <c r="G446" s="25"/>
      <c r="H446" s="15"/>
      <c r="I446" s="25"/>
    </row>
  </sheetData>
  <sheetProtection selectLockedCells="1" selectUnlockedCells="1"/>
  <sortState ref="B214:AT223">
    <sortCondition ref="C214:C223"/>
  </sortState>
  <mergeCells count="33">
    <mergeCell ref="A1:AT1"/>
    <mergeCell ref="A2:AT2"/>
    <mergeCell ref="A3:AT3"/>
    <mergeCell ref="A4:A5"/>
    <mergeCell ref="C4:C5"/>
    <mergeCell ref="AT4:AT5"/>
    <mergeCell ref="D5:E5"/>
    <mergeCell ref="F5:G5"/>
    <mergeCell ref="R5:S5"/>
    <mergeCell ref="AD5:AE5"/>
    <mergeCell ref="AF5:AG5"/>
    <mergeCell ref="N5:O5"/>
    <mergeCell ref="AJ5:AK5"/>
    <mergeCell ref="J5:K5"/>
    <mergeCell ref="AN5:AO5"/>
    <mergeCell ref="AR5:AS5"/>
    <mergeCell ref="AL5:AM5"/>
    <mergeCell ref="L5:M5"/>
    <mergeCell ref="AP4:AS4"/>
    <mergeCell ref="AP5:AQ5"/>
    <mergeCell ref="AF4:AO4"/>
    <mergeCell ref="D4:G4"/>
    <mergeCell ref="H4:O4"/>
    <mergeCell ref="H5:I5"/>
    <mergeCell ref="AH5:AI5"/>
    <mergeCell ref="Z5:AA5"/>
    <mergeCell ref="AB5:AC5"/>
    <mergeCell ref="T5:U5"/>
    <mergeCell ref="V5:W5"/>
    <mergeCell ref="X5:Y5"/>
    <mergeCell ref="P5:Q5"/>
    <mergeCell ref="P4:W4"/>
    <mergeCell ref="X4:AE4"/>
  </mergeCells>
  <conditionalFormatting sqref="AT2952:AT1048576 AT1:AT5">
    <cfRule type="cellIs" dxfId="181" priority="230" operator="lessThan">
      <formula>79</formula>
    </cfRule>
  </conditionalFormatting>
  <conditionalFormatting sqref="AT29:AT50 AT76:AT97 AT99:AT118 AT122:AT141 AT145:AT166 AT168:AT189 AT191:AT212 AT262:AT281 AT285:AT306 AT345:AT368 AT370:AT391 AT310:AT318 AS403 AT420:AT444 AT322:AT343 AT393:AT417 AT237:AT259 AT214:AT223 AT225:AT235 AT52:AT70 AT72:AT74 AT6:AT27">
    <cfRule type="cellIs" dxfId="180" priority="84" operator="lessThan">
      <formula>79</formula>
    </cfRule>
  </conditionalFormatting>
  <conditionalFormatting sqref="AT29:AT50 AT76:AT97 AT99:AT118 AT122:AT141 AT145:AT166 AT168:AT189 AT191:AT212 AT262:AT281 AT285:AT306 AT345:AT368 AT370:AT391 AT310:AT318 AS403 AT420:AT444 AT322:AT343 AT393:AT417 AT237:AT259 AT214:AT223 AT225:AT235 AT52:AT70 AT72:AT74 AT6:AT27">
    <cfRule type="cellIs" dxfId="179" priority="83" operator="greaterThan">
      <formula>100</formula>
    </cfRule>
  </conditionalFormatting>
  <conditionalFormatting sqref="C213:AP213">
    <cfRule type="duplicateValues" dxfId="178" priority="73"/>
  </conditionalFormatting>
  <conditionalFormatting sqref="C29:C48">
    <cfRule type="duplicateValues" dxfId="177" priority="72" stopIfTrue="1"/>
  </conditionalFormatting>
  <conditionalFormatting sqref="C52:C54 C56:C72">
    <cfRule type="duplicateValues" dxfId="176" priority="71" stopIfTrue="1"/>
  </conditionalFormatting>
  <conditionalFormatting sqref="C76:C97">
    <cfRule type="duplicateValues" dxfId="175" priority="70" stopIfTrue="1"/>
  </conditionalFormatting>
  <conditionalFormatting sqref="C99:C120">
    <cfRule type="duplicateValues" dxfId="174" priority="69" stopIfTrue="1"/>
  </conditionalFormatting>
  <conditionalFormatting sqref="C122:C143">
    <cfRule type="duplicateValues" dxfId="173" priority="68" stopIfTrue="1"/>
  </conditionalFormatting>
  <conditionalFormatting sqref="C145:C166">
    <cfRule type="duplicateValues" dxfId="172" priority="67" stopIfTrue="1"/>
  </conditionalFormatting>
  <conditionalFormatting sqref="C168:C189">
    <cfRule type="duplicateValues" dxfId="171" priority="66" stopIfTrue="1"/>
  </conditionalFormatting>
  <conditionalFormatting sqref="C191:C212">
    <cfRule type="duplicateValues" dxfId="170" priority="65" stopIfTrue="1"/>
  </conditionalFormatting>
  <conditionalFormatting sqref="C214:C223 C225:C235">
    <cfRule type="duplicateValues" dxfId="169" priority="64" stopIfTrue="1"/>
  </conditionalFormatting>
  <conditionalFormatting sqref="C237:C256">
    <cfRule type="duplicateValues" dxfId="168" priority="63" stopIfTrue="1"/>
  </conditionalFormatting>
  <conditionalFormatting sqref="C285:C304">
    <cfRule type="duplicateValues" dxfId="167" priority="62" stopIfTrue="1"/>
  </conditionalFormatting>
  <conditionalFormatting sqref="C443 C322 C332:C340 C438 C433 C428 C422 C342:I343 C324 C326:C329">
    <cfRule type="duplicateValues" dxfId="166" priority="61" stopIfTrue="1"/>
  </conditionalFormatting>
  <conditionalFormatting sqref="C345:C368 D367:J368">
    <cfRule type="duplicateValues" dxfId="165" priority="60" stopIfTrue="1"/>
  </conditionalFormatting>
  <conditionalFormatting sqref="C420:C421 C423:C427 C429:C432 C434:C437 C439:C442 C444">
    <cfRule type="duplicateValues" dxfId="164" priority="56" stopIfTrue="1"/>
  </conditionalFormatting>
  <conditionalFormatting sqref="C263:C283 C258 D282:AT283 C260:AU260 D259:I259 AU259 AJ259:AS259 L259:M259">
    <cfRule type="duplicateValues" dxfId="163" priority="76" stopIfTrue="1"/>
  </conditionalFormatting>
  <conditionalFormatting sqref="C6:C27 D26:G27">
    <cfRule type="duplicateValues" dxfId="162" priority="77" stopIfTrue="1"/>
  </conditionalFormatting>
  <conditionalFormatting sqref="C167:AP167">
    <cfRule type="duplicateValues" dxfId="161" priority="54"/>
  </conditionalFormatting>
  <conditionalFormatting sqref="C144:AP144">
    <cfRule type="duplicateValues" dxfId="160" priority="53"/>
  </conditionalFormatting>
  <conditionalFormatting sqref="C121:AT121">
    <cfRule type="duplicateValues" dxfId="159" priority="52"/>
  </conditionalFormatting>
  <conditionalFormatting sqref="C98:AP98">
    <cfRule type="duplicateValues" dxfId="158" priority="51"/>
  </conditionalFormatting>
  <conditionalFormatting sqref="G75:AP75">
    <cfRule type="duplicateValues" dxfId="157" priority="50"/>
  </conditionalFormatting>
  <conditionalFormatting sqref="G51:AP51">
    <cfRule type="duplicateValues" dxfId="156" priority="49"/>
  </conditionalFormatting>
  <conditionalFormatting sqref="C28:AQ28">
    <cfRule type="duplicateValues" dxfId="155" priority="48"/>
  </conditionalFormatting>
  <conditionalFormatting sqref="AQ51">
    <cfRule type="duplicateValues" dxfId="154" priority="47"/>
  </conditionalFormatting>
  <conditionalFormatting sqref="AQ75">
    <cfRule type="duplicateValues" dxfId="153" priority="46"/>
  </conditionalFormatting>
  <conditionalFormatting sqref="AQ98">
    <cfRule type="duplicateValues" dxfId="152" priority="45"/>
  </conditionalFormatting>
  <conditionalFormatting sqref="AQ144">
    <cfRule type="duplicateValues" dxfId="151" priority="43"/>
  </conditionalFormatting>
  <conditionalFormatting sqref="AQ167">
    <cfRule type="duplicateValues" dxfId="150" priority="42"/>
  </conditionalFormatting>
  <conditionalFormatting sqref="AQ213">
    <cfRule type="duplicateValues" dxfId="149" priority="40"/>
  </conditionalFormatting>
  <conditionalFormatting sqref="AP236:AQ236">
    <cfRule type="duplicateValues" dxfId="148" priority="39"/>
  </conditionalFormatting>
  <conditionalFormatting sqref="AV236">
    <cfRule type="duplicateValues" dxfId="147" priority="38"/>
  </conditionalFormatting>
  <conditionalFormatting sqref="AV261">
    <cfRule type="duplicateValues" dxfId="146" priority="37"/>
  </conditionalFormatting>
  <conditionalFormatting sqref="AV284">
    <cfRule type="duplicateValues" dxfId="145" priority="36"/>
  </conditionalFormatting>
  <conditionalFormatting sqref="AV309">
    <cfRule type="duplicateValues" dxfId="144" priority="35"/>
  </conditionalFormatting>
  <conditionalFormatting sqref="AQ344">
    <cfRule type="duplicateValues" dxfId="143" priority="33"/>
  </conditionalFormatting>
  <conditionalFormatting sqref="AQ369">
    <cfRule type="duplicateValues" dxfId="142" priority="32"/>
  </conditionalFormatting>
  <conditionalFormatting sqref="AQ392">
    <cfRule type="duplicateValues" dxfId="141" priority="31"/>
  </conditionalFormatting>
  <conditionalFormatting sqref="AR392:AT392">
    <cfRule type="duplicateValues" dxfId="140" priority="25"/>
  </conditionalFormatting>
  <conditionalFormatting sqref="AR369:AT369">
    <cfRule type="duplicateValues" dxfId="139" priority="24"/>
  </conditionalFormatting>
  <conditionalFormatting sqref="AR344:AT344">
    <cfRule type="duplicateValues" dxfId="138" priority="23"/>
  </conditionalFormatting>
  <conditionalFormatting sqref="AR309:AT309">
    <cfRule type="duplicateValues" dxfId="137" priority="21"/>
  </conditionalFormatting>
  <conditionalFormatting sqref="AR284:AT284">
    <cfRule type="duplicateValues" dxfId="136" priority="20"/>
  </conditionalFormatting>
  <conditionalFormatting sqref="AR261:AT261">
    <cfRule type="duplicateValues" dxfId="135" priority="19"/>
  </conditionalFormatting>
  <conditionalFormatting sqref="AR236:AT236">
    <cfRule type="duplicateValues" dxfId="134" priority="18"/>
  </conditionalFormatting>
  <conditionalFormatting sqref="AR213:AT213">
    <cfRule type="duplicateValues" dxfId="133" priority="17"/>
  </conditionalFormatting>
  <conditionalFormatting sqref="AR167:AT167">
    <cfRule type="duplicateValues" dxfId="132" priority="15"/>
  </conditionalFormatting>
  <conditionalFormatting sqref="AR144:AT144">
    <cfRule type="duplicateValues" dxfId="131" priority="14"/>
  </conditionalFormatting>
  <conditionalFormatting sqref="AR98:AT98">
    <cfRule type="duplicateValues" dxfId="130" priority="12"/>
  </conditionalFormatting>
  <conditionalFormatting sqref="AR75:AT75">
    <cfRule type="duplicateValues" dxfId="129" priority="11"/>
  </conditionalFormatting>
  <conditionalFormatting sqref="AR51:AT51">
    <cfRule type="duplicateValues" dxfId="128" priority="10"/>
  </conditionalFormatting>
  <conditionalFormatting sqref="AR28:AT28">
    <cfRule type="duplicateValues" dxfId="127" priority="9"/>
  </conditionalFormatting>
  <conditionalFormatting sqref="C190:AP190">
    <cfRule type="duplicateValues" dxfId="126" priority="238"/>
  </conditionalFormatting>
  <conditionalFormatting sqref="AQ190">
    <cfRule type="duplicateValues" dxfId="125" priority="239"/>
  </conditionalFormatting>
  <conditionalFormatting sqref="AR190:AT190">
    <cfRule type="duplicateValues" dxfId="124" priority="240"/>
  </conditionalFormatting>
  <conditionalFormatting sqref="C75:F75">
    <cfRule type="duplicateValues" dxfId="123" priority="8"/>
  </conditionalFormatting>
  <conditionalFormatting sqref="C73:C74">
    <cfRule type="duplicateValues" dxfId="122" priority="7" stopIfTrue="1"/>
  </conditionalFormatting>
  <conditionalFormatting sqref="C51:F51">
    <cfRule type="duplicateValues" dxfId="121" priority="6"/>
  </conditionalFormatting>
  <conditionalFormatting sqref="C49:C50">
    <cfRule type="duplicateValues" dxfId="120" priority="5" stopIfTrue="1"/>
  </conditionalFormatting>
  <conditionalFormatting sqref="C370:C391 D390:I391">
    <cfRule type="duplicateValues" dxfId="119" priority="266" stopIfTrue="1"/>
  </conditionalFormatting>
  <conditionalFormatting sqref="C418:AT418 C341 C325 C323 C411:C413 C398 C394 C330:C331 C402 C310:C318">
    <cfRule type="duplicateValues" dxfId="118" priority="431" stopIfTrue="1"/>
  </conditionalFormatting>
  <conditionalFormatting sqref="D417:I417 C393 C395:C397 C399:C401 C404:C410 C414:C417">
    <cfRule type="duplicateValues" dxfId="117" priority="461" stopIfTrue="1"/>
  </conditionalFormatting>
  <conditionalFormatting sqref="C306:C308 D307:AV308">
    <cfRule type="duplicateValues" dxfId="116" priority="509" stopIfTrue="1"/>
  </conditionalFormatting>
  <conditionalFormatting sqref="C403">
    <cfRule type="duplicateValues" dxfId="115" priority="3" stopIfTrue="1"/>
  </conditionalFormatting>
  <conditionalFormatting sqref="C55">
    <cfRule type="duplicateValues" dxfId="114" priority="2" stopIfTrue="1"/>
  </conditionalFormatting>
  <conditionalFormatting sqref="C259">
    <cfRule type="duplicateValues" dxfId="113" priority="1" stopIfTrue="1"/>
  </conditionalFormatting>
  <printOptions horizontalCentered="1"/>
  <pageMargins left="0.3" right="0" top="0.376388889" bottom="0.3" header="0.3" footer="0.51180555555555596"/>
  <pageSetup paperSize="9" firstPageNumber="0"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Z444"/>
  <sheetViews>
    <sheetView topLeftCell="A4" zoomScale="85" zoomScaleNormal="85" workbookViewId="0">
      <pane xSplit="3" ySplit="2" topLeftCell="P262" activePane="bottomRight" state="frozen"/>
      <selection activeCell="A2" sqref="A2:I2"/>
      <selection pane="topRight" activeCell="A2" sqref="A2:I2"/>
      <selection pane="bottomLeft" activeCell="A2" sqref="A2:I2"/>
      <selection pane="bottomRight" activeCell="X283" sqref="X283"/>
    </sheetView>
  </sheetViews>
  <sheetFormatPr defaultColWidth="9" defaultRowHeight="15" x14ac:dyDescent="0.2"/>
  <cols>
    <col min="1" max="1" width="3.42578125" style="32" customWidth="1"/>
    <col min="2" max="2" width="9.28515625" style="32" bestFit="1" customWidth="1"/>
    <col min="3" max="3" width="33.7109375" style="3" bestFit="1" customWidth="1"/>
    <col min="4" max="4" width="4.28515625" style="10" customWidth="1"/>
    <col min="5" max="5" width="4.5703125" style="10" customWidth="1"/>
    <col min="6" max="6" width="5.28515625" style="10" customWidth="1"/>
    <col min="7" max="13" width="4.85546875" style="10" customWidth="1"/>
    <col min="14" max="14" width="4.28515625" style="10" customWidth="1"/>
    <col min="15" max="15" width="4.85546875" style="10" customWidth="1"/>
    <col min="16" max="37" width="5.42578125" style="10" customWidth="1"/>
    <col min="38" max="45" width="5.42578125" style="10" hidden="1" customWidth="1"/>
    <col min="46" max="46" width="7.5703125" style="10" customWidth="1"/>
    <col min="47" max="47" width="33" style="3" customWidth="1"/>
    <col min="48" max="48" width="5.28515625" style="2" customWidth="1"/>
    <col min="49" max="49" width="9.42578125" style="6" customWidth="1"/>
    <col min="50" max="50" width="9.42578125" style="5" customWidth="1"/>
    <col min="51" max="51" width="28.5703125" style="3" bestFit="1" customWidth="1"/>
    <col min="52" max="16384" width="9" style="3"/>
  </cols>
  <sheetData>
    <row r="1" spans="1:52" ht="18" customHeight="1" x14ac:dyDescent="0.2">
      <c r="A1" s="176" t="s">
        <v>9</v>
      </c>
      <c r="B1" s="176"/>
      <c r="C1" s="176"/>
      <c r="D1" s="176"/>
      <c r="E1" s="194"/>
      <c r="F1" s="176"/>
      <c r="G1" s="194"/>
      <c r="H1" s="176"/>
      <c r="I1" s="194"/>
      <c r="J1" s="176"/>
      <c r="K1" s="194"/>
      <c r="L1" s="176"/>
      <c r="M1" s="194"/>
      <c r="N1" s="176"/>
      <c r="O1" s="194"/>
      <c r="P1" s="176"/>
      <c r="Q1" s="194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6"/>
      <c r="AF1" s="176"/>
      <c r="AG1" s="176"/>
      <c r="AH1" s="176"/>
      <c r="AI1" s="176"/>
      <c r="AJ1" s="176"/>
      <c r="AK1" s="176"/>
      <c r="AL1" s="176"/>
      <c r="AM1" s="176"/>
      <c r="AN1" s="176"/>
      <c r="AO1" s="176"/>
      <c r="AP1" s="176"/>
      <c r="AQ1" s="176"/>
      <c r="AR1" s="176"/>
      <c r="AS1" s="176"/>
      <c r="AT1" s="176"/>
    </row>
    <row r="2" spans="1:52" ht="18" customHeight="1" x14ac:dyDescent="0.2">
      <c r="A2" s="176" t="s">
        <v>22</v>
      </c>
      <c r="B2" s="176"/>
      <c r="C2" s="176"/>
      <c r="D2" s="176"/>
      <c r="E2" s="194"/>
      <c r="F2" s="176"/>
      <c r="G2" s="194"/>
      <c r="H2" s="176"/>
      <c r="I2" s="194"/>
      <c r="J2" s="176"/>
      <c r="K2" s="194"/>
      <c r="L2" s="176"/>
      <c r="M2" s="194"/>
      <c r="N2" s="176"/>
      <c r="O2" s="194"/>
      <c r="P2" s="176"/>
      <c r="Q2" s="194"/>
      <c r="R2" s="176"/>
      <c r="S2" s="176"/>
      <c r="T2" s="176"/>
      <c r="U2" s="176"/>
      <c r="V2" s="176"/>
      <c r="W2" s="176"/>
      <c r="X2" s="176"/>
      <c r="Y2" s="176"/>
      <c r="Z2" s="176"/>
      <c r="AA2" s="176"/>
      <c r="AB2" s="176"/>
      <c r="AC2" s="176"/>
      <c r="AD2" s="176"/>
      <c r="AE2" s="176"/>
      <c r="AF2" s="176"/>
      <c r="AG2" s="176"/>
      <c r="AH2" s="176"/>
      <c r="AI2" s="176"/>
      <c r="AJ2" s="176"/>
      <c r="AK2" s="176"/>
      <c r="AL2" s="176"/>
      <c r="AM2" s="176"/>
      <c r="AN2" s="176"/>
      <c r="AO2" s="176"/>
      <c r="AP2" s="176"/>
      <c r="AQ2" s="176"/>
      <c r="AR2" s="176"/>
      <c r="AS2" s="176"/>
      <c r="AT2" s="176"/>
    </row>
    <row r="3" spans="1:52" ht="18" customHeight="1" x14ac:dyDescent="0.2">
      <c r="A3" s="176" t="s">
        <v>2</v>
      </c>
      <c r="B3" s="176"/>
      <c r="C3" s="176"/>
      <c r="D3" s="176"/>
      <c r="E3" s="194"/>
      <c r="F3" s="176"/>
      <c r="G3" s="194"/>
      <c r="H3" s="176"/>
      <c r="I3" s="194"/>
      <c r="J3" s="176"/>
      <c r="K3" s="194"/>
      <c r="L3" s="176"/>
      <c r="M3" s="194"/>
      <c r="N3" s="176"/>
      <c r="O3" s="194"/>
      <c r="P3" s="176"/>
      <c r="Q3" s="194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  <c r="AL3" s="176"/>
      <c r="AM3" s="176"/>
      <c r="AN3" s="176"/>
      <c r="AO3" s="176"/>
      <c r="AP3" s="176"/>
      <c r="AQ3" s="176"/>
      <c r="AR3" s="176"/>
      <c r="AS3" s="176"/>
      <c r="AT3" s="176"/>
    </row>
    <row r="4" spans="1:52" s="2" customFormat="1" ht="18" customHeight="1" x14ac:dyDescent="0.2">
      <c r="A4" s="164" t="s">
        <v>0</v>
      </c>
      <c r="B4" s="33"/>
      <c r="C4" s="164" t="s">
        <v>1</v>
      </c>
      <c r="D4" s="184" t="s">
        <v>432</v>
      </c>
      <c r="E4" s="184"/>
      <c r="F4" s="184"/>
      <c r="G4" s="184"/>
      <c r="H4" s="184" t="s">
        <v>433</v>
      </c>
      <c r="I4" s="184"/>
      <c r="J4" s="184"/>
      <c r="K4" s="184"/>
      <c r="L4" s="184"/>
      <c r="M4" s="184"/>
      <c r="N4" s="184"/>
      <c r="O4" s="184"/>
      <c r="P4" s="184" t="s">
        <v>434</v>
      </c>
      <c r="Q4" s="184"/>
      <c r="R4" s="184"/>
      <c r="S4" s="184"/>
      <c r="T4" s="184"/>
      <c r="U4" s="184"/>
      <c r="V4" s="184"/>
      <c r="W4" s="184"/>
      <c r="X4" s="184" t="s">
        <v>435</v>
      </c>
      <c r="Y4" s="184"/>
      <c r="Z4" s="184"/>
      <c r="AA4" s="184"/>
      <c r="AB4" s="184"/>
      <c r="AC4" s="184"/>
      <c r="AD4" s="184"/>
      <c r="AE4" s="184"/>
      <c r="AF4" s="188" t="s">
        <v>436</v>
      </c>
      <c r="AG4" s="189"/>
      <c r="AH4" s="189"/>
      <c r="AI4" s="189"/>
      <c r="AJ4" s="189"/>
      <c r="AK4" s="189"/>
      <c r="AL4" s="189"/>
      <c r="AM4" s="189"/>
      <c r="AN4" s="189"/>
      <c r="AO4" s="190"/>
      <c r="AP4" s="188" t="s">
        <v>481</v>
      </c>
      <c r="AQ4" s="189"/>
      <c r="AR4" s="189"/>
      <c r="AS4" s="190"/>
      <c r="AT4" s="196" t="s">
        <v>437</v>
      </c>
      <c r="AU4" s="7"/>
      <c r="AW4" s="12" t="s">
        <v>4</v>
      </c>
      <c r="AX4" s="35" t="s">
        <v>5</v>
      </c>
    </row>
    <row r="5" spans="1:52" s="2" customFormat="1" ht="18" customHeight="1" x14ac:dyDescent="0.2">
      <c r="A5" s="164"/>
      <c r="B5" s="33"/>
      <c r="C5" s="164"/>
      <c r="D5" s="184" t="s">
        <v>462</v>
      </c>
      <c r="E5" s="195"/>
      <c r="F5" s="185" t="s">
        <v>463</v>
      </c>
      <c r="G5" s="198"/>
      <c r="H5" s="185" t="s">
        <v>464</v>
      </c>
      <c r="I5" s="198"/>
      <c r="J5" s="185" t="s">
        <v>465</v>
      </c>
      <c r="K5" s="185"/>
      <c r="L5" s="185" t="s">
        <v>466</v>
      </c>
      <c r="M5" s="185"/>
      <c r="N5" s="185" t="s">
        <v>467</v>
      </c>
      <c r="O5" s="185"/>
      <c r="P5" s="185" t="s">
        <v>473</v>
      </c>
      <c r="Q5" s="185"/>
      <c r="R5" s="185" t="s">
        <v>474</v>
      </c>
      <c r="S5" s="185"/>
      <c r="T5" s="185" t="s">
        <v>475</v>
      </c>
      <c r="U5" s="185"/>
      <c r="V5" s="185" t="s">
        <v>45</v>
      </c>
      <c r="W5" s="185"/>
      <c r="X5" s="185" t="s">
        <v>476</v>
      </c>
      <c r="Y5" s="185"/>
      <c r="Z5" s="185" t="s">
        <v>477</v>
      </c>
      <c r="AA5" s="185"/>
      <c r="AB5" s="185" t="s">
        <v>478</v>
      </c>
      <c r="AC5" s="185"/>
      <c r="AD5" s="185" t="s">
        <v>462</v>
      </c>
      <c r="AE5" s="185"/>
      <c r="AF5" s="185" t="s">
        <v>479</v>
      </c>
      <c r="AG5" s="185"/>
      <c r="AH5" s="192" t="s">
        <v>46</v>
      </c>
      <c r="AI5" s="197"/>
      <c r="AJ5" s="185" t="s">
        <v>47</v>
      </c>
      <c r="AK5" s="185"/>
      <c r="AL5" s="185" t="s">
        <v>48</v>
      </c>
      <c r="AM5" s="185"/>
      <c r="AN5" s="185" t="s">
        <v>49</v>
      </c>
      <c r="AO5" s="185"/>
      <c r="AP5" s="185" t="s">
        <v>21</v>
      </c>
      <c r="AQ5" s="191"/>
      <c r="AR5" s="185" t="s">
        <v>480</v>
      </c>
      <c r="AS5" s="191"/>
      <c r="AT5" s="196"/>
      <c r="AU5" s="7"/>
      <c r="AW5" s="9">
        <f>SUM(AV6:AV202)</f>
        <v>0</v>
      </c>
      <c r="AX5" s="34">
        <f>SUM(AV222:AV424)</f>
        <v>0</v>
      </c>
    </row>
    <row r="6" spans="1:52" ht="16.5" customHeight="1" x14ac:dyDescent="0.2">
      <c r="A6" s="50">
        <v>1</v>
      </c>
      <c r="B6" s="71">
        <v>18101012</v>
      </c>
      <c r="C6" s="69" t="s">
        <v>61</v>
      </c>
      <c r="D6" s="1">
        <v>3</v>
      </c>
      <c r="E6" s="21">
        <f>D6/3*100</f>
        <v>100</v>
      </c>
      <c r="F6" s="21">
        <v>2</v>
      </c>
      <c r="G6" s="21">
        <f>F6/2*100</f>
        <v>100</v>
      </c>
      <c r="H6" s="21">
        <v>3</v>
      </c>
      <c r="I6" s="21">
        <f>H6/3*100</f>
        <v>100</v>
      </c>
      <c r="J6" s="21">
        <f>5-1</f>
        <v>4</v>
      </c>
      <c r="K6" s="21">
        <f t="shared" ref="K6:K25" si="0">J6/5*100</f>
        <v>80</v>
      </c>
      <c r="L6" s="21">
        <f>5-1</f>
        <v>4</v>
      </c>
      <c r="M6" s="21">
        <f>L6/5*100</f>
        <v>80</v>
      </c>
      <c r="N6" s="21">
        <v>4</v>
      </c>
      <c r="O6" s="21">
        <f>N6/4*100</f>
        <v>100</v>
      </c>
      <c r="P6" s="1">
        <v>3</v>
      </c>
      <c r="Q6" s="21">
        <f>P6/3*100</f>
        <v>100</v>
      </c>
      <c r="R6" s="1">
        <v>3</v>
      </c>
      <c r="S6" s="21">
        <f t="shared" ref="S6:S8" si="1">R6/3*100</f>
        <v>100</v>
      </c>
      <c r="T6" s="1">
        <v>2</v>
      </c>
      <c r="U6" s="1">
        <f>T6/2*100</f>
        <v>100</v>
      </c>
      <c r="V6" s="21">
        <v>4</v>
      </c>
      <c r="W6" s="21">
        <f>V6/4*100</f>
        <v>100</v>
      </c>
      <c r="X6" s="1">
        <v>2</v>
      </c>
      <c r="Y6" s="1">
        <f t="shared" ref="Y6:Y8" si="2">X6/2*100</f>
        <v>100</v>
      </c>
      <c r="Z6" s="21">
        <f>4-1</f>
        <v>3</v>
      </c>
      <c r="AA6" s="21">
        <f t="shared" ref="AA6:AA8" si="3">Z6/4*100</f>
        <v>75</v>
      </c>
      <c r="AB6" s="1">
        <v>3</v>
      </c>
      <c r="AC6" s="21">
        <f>AB6/3*100</f>
        <v>100</v>
      </c>
      <c r="AD6" s="1">
        <v>3</v>
      </c>
      <c r="AE6" s="21">
        <f t="shared" ref="AE6:AE25" si="4">AD6/3*100</f>
        <v>100</v>
      </c>
      <c r="AF6" s="1">
        <v>3</v>
      </c>
      <c r="AG6" s="1">
        <f>AF6/3*100</f>
        <v>100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78"/>
      <c r="AT6" s="21">
        <f>AVERAGE(Q6,S6,U6,W6,Y6,AA6,AC6,AE6,AG6,AI6,AK6,AM6,AO6,AQ6,AS6,K6,M6,I6,G6,O6)</f>
        <v>95.357142857142861</v>
      </c>
      <c r="AU6" s="51" t="s">
        <v>15</v>
      </c>
      <c r="AV6" s="2">
        <f>COUNTIF(AT6:AT32,"&lt;80")</f>
        <v>0</v>
      </c>
      <c r="AY6" s="45" t="s">
        <v>15</v>
      </c>
      <c r="AZ6" s="46">
        <f>AV6</f>
        <v>0</v>
      </c>
    </row>
    <row r="7" spans="1:52" s="16" customFormat="1" ht="16.5" customHeight="1" x14ac:dyDescent="0.2">
      <c r="A7" s="50">
        <v>2</v>
      </c>
      <c r="B7" s="71">
        <v>18102052</v>
      </c>
      <c r="C7" s="69" t="s">
        <v>62</v>
      </c>
      <c r="D7" s="1">
        <v>3</v>
      </c>
      <c r="E7" s="21">
        <f t="shared" ref="E7:E25" si="5">D7/3*100</f>
        <v>100</v>
      </c>
      <c r="F7" s="21">
        <v>2</v>
      </c>
      <c r="G7" s="21">
        <f t="shared" ref="G7:G25" si="6">F7/2*100</f>
        <v>100</v>
      </c>
      <c r="H7" s="21">
        <v>3</v>
      </c>
      <c r="I7" s="21">
        <f t="shared" ref="I7:I25" si="7">H7/3*100</f>
        <v>100</v>
      </c>
      <c r="J7" s="21">
        <v>5</v>
      </c>
      <c r="K7" s="21">
        <f t="shared" si="0"/>
        <v>100</v>
      </c>
      <c r="L7" s="21">
        <f>5-1</f>
        <v>4</v>
      </c>
      <c r="M7" s="21">
        <f t="shared" ref="M7:M25" si="8">L7/5*100</f>
        <v>80</v>
      </c>
      <c r="N7" s="21">
        <f>4-1</f>
        <v>3</v>
      </c>
      <c r="O7" s="21">
        <f t="shared" ref="O7:O25" si="9">N7/4*100</f>
        <v>75</v>
      </c>
      <c r="P7" s="1">
        <v>3</v>
      </c>
      <c r="Q7" s="21">
        <f>P7/3*100</f>
        <v>100</v>
      </c>
      <c r="R7" s="1">
        <v>3</v>
      </c>
      <c r="S7" s="21">
        <f t="shared" si="1"/>
        <v>100</v>
      </c>
      <c r="T7" s="1">
        <v>2</v>
      </c>
      <c r="U7" s="1">
        <f t="shared" ref="U7:U8" si="10">T7/2*100</f>
        <v>100</v>
      </c>
      <c r="V7" s="21">
        <v>4</v>
      </c>
      <c r="W7" s="21">
        <f t="shared" ref="W7:W25" si="11">V7/4*100</f>
        <v>100</v>
      </c>
      <c r="X7" s="1">
        <v>2</v>
      </c>
      <c r="Y7" s="1">
        <f t="shared" si="2"/>
        <v>100</v>
      </c>
      <c r="Z7" s="21">
        <v>4</v>
      </c>
      <c r="AA7" s="21">
        <f t="shared" si="3"/>
        <v>100</v>
      </c>
      <c r="AB7" s="1">
        <v>3</v>
      </c>
      <c r="AC7" s="21">
        <f t="shared" ref="AC7:AC8" si="12">AB7/3*100</f>
        <v>100</v>
      </c>
      <c r="AD7" s="1">
        <v>3</v>
      </c>
      <c r="AE7" s="21">
        <f t="shared" si="4"/>
        <v>100</v>
      </c>
      <c r="AF7" s="1">
        <v>3</v>
      </c>
      <c r="AG7" s="1">
        <f t="shared" ref="AG7:AG8" si="13">AF7/3*100</f>
        <v>100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78"/>
      <c r="AT7" s="21">
        <f t="shared" ref="AT7:AT25" si="14">AVERAGE(Q7,S7,U7,W7,Y7,AA7,AC7,AE7,AG7,AI7,AK7,AM7,AO7,AQ7,AS7,K7,M7,I7,G7,O7)</f>
        <v>96.785714285714292</v>
      </c>
      <c r="AU7" s="52"/>
      <c r="AV7" s="17"/>
      <c r="AW7" s="49"/>
      <c r="AX7" s="14"/>
      <c r="AY7" s="30"/>
      <c r="AZ7" s="11"/>
    </row>
    <row r="8" spans="1:52" s="16" customFormat="1" ht="16.5" customHeight="1" x14ac:dyDescent="0.2">
      <c r="A8" s="50">
        <v>3</v>
      </c>
      <c r="B8" s="71">
        <v>18101167</v>
      </c>
      <c r="C8" s="19" t="s">
        <v>63</v>
      </c>
      <c r="D8" s="1">
        <f>3-1</f>
        <v>2</v>
      </c>
      <c r="E8" s="21">
        <f t="shared" si="5"/>
        <v>66.666666666666657</v>
      </c>
      <c r="F8" s="21">
        <v>2</v>
      </c>
      <c r="G8" s="21">
        <f t="shared" si="6"/>
        <v>100</v>
      </c>
      <c r="H8" s="21">
        <v>3</v>
      </c>
      <c r="I8" s="21">
        <f t="shared" si="7"/>
        <v>100</v>
      </c>
      <c r="J8" s="21">
        <v>5</v>
      </c>
      <c r="K8" s="21">
        <f t="shared" si="0"/>
        <v>100</v>
      </c>
      <c r="L8" s="21">
        <v>5</v>
      </c>
      <c r="M8" s="21">
        <f t="shared" si="8"/>
        <v>100</v>
      </c>
      <c r="N8" s="21">
        <v>4</v>
      </c>
      <c r="O8" s="21">
        <f t="shared" si="9"/>
        <v>100</v>
      </c>
      <c r="P8" s="1">
        <v>3</v>
      </c>
      <c r="Q8" s="21">
        <f>P8/3*100</f>
        <v>100</v>
      </c>
      <c r="R8" s="1">
        <v>3</v>
      </c>
      <c r="S8" s="21">
        <f t="shared" si="1"/>
        <v>100</v>
      </c>
      <c r="T8" s="1">
        <v>2</v>
      </c>
      <c r="U8" s="1">
        <f t="shared" si="10"/>
        <v>100</v>
      </c>
      <c r="V8" s="21">
        <v>4</v>
      </c>
      <c r="W8" s="21">
        <f t="shared" si="11"/>
        <v>100</v>
      </c>
      <c r="X8" s="1">
        <v>2</v>
      </c>
      <c r="Y8" s="1">
        <f t="shared" si="2"/>
        <v>100</v>
      </c>
      <c r="Z8" s="21">
        <v>4</v>
      </c>
      <c r="AA8" s="21">
        <f t="shared" si="3"/>
        <v>100</v>
      </c>
      <c r="AB8" s="1">
        <v>3</v>
      </c>
      <c r="AC8" s="21">
        <f t="shared" si="12"/>
        <v>100</v>
      </c>
      <c r="AD8" s="1">
        <v>3</v>
      </c>
      <c r="AE8" s="21">
        <f t="shared" si="4"/>
        <v>100</v>
      </c>
      <c r="AF8" s="1">
        <v>3</v>
      </c>
      <c r="AG8" s="1">
        <f t="shared" si="13"/>
        <v>100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78"/>
      <c r="AT8" s="21">
        <f t="shared" si="14"/>
        <v>100</v>
      </c>
      <c r="AU8" s="52"/>
      <c r="AV8" s="17"/>
      <c r="AW8" s="49"/>
      <c r="AX8" s="14"/>
      <c r="AY8" s="30"/>
      <c r="AZ8" s="11"/>
    </row>
    <row r="9" spans="1:52" s="109" customFormat="1" ht="16.5" customHeight="1" x14ac:dyDescent="0.2">
      <c r="A9" s="99">
        <v>4</v>
      </c>
      <c r="B9" s="100">
        <v>18108014</v>
      </c>
      <c r="C9" s="128" t="s">
        <v>64</v>
      </c>
      <c r="D9" s="102">
        <v>3</v>
      </c>
      <c r="E9" s="103">
        <f t="shared" si="5"/>
        <v>100</v>
      </c>
      <c r="F9" s="103">
        <v>2</v>
      </c>
      <c r="G9" s="103">
        <f t="shared" si="6"/>
        <v>100</v>
      </c>
      <c r="H9" s="103">
        <v>3</v>
      </c>
      <c r="I9" s="103">
        <f t="shared" si="7"/>
        <v>100</v>
      </c>
      <c r="J9" s="103"/>
      <c r="K9" s="103"/>
      <c r="L9" s="103"/>
      <c r="M9" s="103"/>
      <c r="N9" s="103"/>
      <c r="O9" s="103"/>
      <c r="P9" s="102"/>
      <c r="Q9" s="103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5"/>
      <c r="AV9" s="112"/>
      <c r="AW9" s="107"/>
      <c r="AX9" s="108"/>
      <c r="AY9" s="130"/>
      <c r="AZ9" s="131"/>
    </row>
    <row r="10" spans="1:52" s="16" customFormat="1" ht="16.5" customHeight="1" x14ac:dyDescent="0.2">
      <c r="A10" s="50">
        <v>5</v>
      </c>
      <c r="B10" s="71">
        <v>18101183</v>
      </c>
      <c r="C10" s="20" t="s">
        <v>65</v>
      </c>
      <c r="D10" s="1">
        <v>3</v>
      </c>
      <c r="E10" s="21">
        <f t="shared" si="5"/>
        <v>100</v>
      </c>
      <c r="F10" s="21">
        <v>2</v>
      </c>
      <c r="G10" s="21">
        <f t="shared" si="6"/>
        <v>100</v>
      </c>
      <c r="H10" s="21">
        <v>3</v>
      </c>
      <c r="I10" s="21">
        <f t="shared" si="7"/>
        <v>100</v>
      </c>
      <c r="J10" s="21">
        <v>5</v>
      </c>
      <c r="K10" s="21">
        <f t="shared" si="0"/>
        <v>100</v>
      </c>
      <c r="L10" s="21">
        <f>5-1</f>
        <v>4</v>
      </c>
      <c r="M10" s="21">
        <f t="shared" si="8"/>
        <v>80</v>
      </c>
      <c r="N10" s="21">
        <v>4</v>
      </c>
      <c r="O10" s="21">
        <f t="shared" si="9"/>
        <v>100</v>
      </c>
      <c r="P10" s="1">
        <v>3</v>
      </c>
      <c r="Q10" s="21">
        <f t="shared" ref="Q10:Q25" si="15">P10/3*100</f>
        <v>100</v>
      </c>
      <c r="R10" s="1">
        <v>3</v>
      </c>
      <c r="S10" s="21">
        <f t="shared" ref="S10:S25" si="16">R10/3*100</f>
        <v>100</v>
      </c>
      <c r="T10" s="1">
        <v>2</v>
      </c>
      <c r="U10" s="1">
        <f t="shared" ref="U10:U25" si="17">T10/2*100</f>
        <v>100</v>
      </c>
      <c r="V10" s="21">
        <v>4</v>
      </c>
      <c r="W10" s="21">
        <f t="shared" si="11"/>
        <v>100</v>
      </c>
      <c r="X10" s="1">
        <v>2</v>
      </c>
      <c r="Y10" s="1">
        <f t="shared" ref="Y10:Y25" si="18">X10/2*100</f>
        <v>100</v>
      </c>
      <c r="Z10" s="21">
        <v>4</v>
      </c>
      <c r="AA10" s="21">
        <f t="shared" ref="AA10:AA25" si="19">Z10/4*100</f>
        <v>100</v>
      </c>
      <c r="AB10" s="1">
        <v>3</v>
      </c>
      <c r="AC10" s="21">
        <f t="shared" ref="AC10:AC25" si="20">AB10/3*100</f>
        <v>100</v>
      </c>
      <c r="AD10" s="1">
        <v>3</v>
      </c>
      <c r="AE10" s="21">
        <f t="shared" si="4"/>
        <v>100</v>
      </c>
      <c r="AF10" s="1">
        <v>3</v>
      </c>
      <c r="AG10" s="1">
        <f t="shared" ref="AG10:AG25" si="21">AF10/3*100</f>
        <v>100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78"/>
      <c r="AT10" s="21">
        <f t="shared" si="14"/>
        <v>98.571428571428569</v>
      </c>
      <c r="AU10" s="52"/>
      <c r="AV10" s="17"/>
      <c r="AW10" s="49"/>
      <c r="AX10" s="14"/>
      <c r="AY10" s="30"/>
      <c r="AZ10" s="11"/>
    </row>
    <row r="11" spans="1:52" s="16" customFormat="1" ht="16.5" customHeight="1" x14ac:dyDescent="0.2">
      <c r="A11" s="50">
        <v>6</v>
      </c>
      <c r="B11" s="71">
        <v>18101192</v>
      </c>
      <c r="C11" s="69" t="s">
        <v>66</v>
      </c>
      <c r="D11" s="1">
        <v>3</v>
      </c>
      <c r="E11" s="21">
        <f t="shared" si="5"/>
        <v>100</v>
      </c>
      <c r="F11" s="21">
        <v>2</v>
      </c>
      <c r="G11" s="21">
        <f t="shared" si="6"/>
        <v>100</v>
      </c>
      <c r="H11" s="21">
        <v>3</v>
      </c>
      <c r="I11" s="21">
        <f t="shared" si="7"/>
        <v>100</v>
      </c>
      <c r="J11" s="21">
        <v>5</v>
      </c>
      <c r="K11" s="21">
        <f t="shared" si="0"/>
        <v>100</v>
      </c>
      <c r="L11" s="21">
        <f>5-1</f>
        <v>4</v>
      </c>
      <c r="M11" s="21">
        <f t="shared" si="8"/>
        <v>80</v>
      </c>
      <c r="N11" s="21">
        <f>-2</f>
        <v>-2</v>
      </c>
      <c r="O11" s="21">
        <f>N11/3*100</f>
        <v>-66.666666666666657</v>
      </c>
      <c r="P11" s="1">
        <v>3</v>
      </c>
      <c r="Q11" s="21">
        <f t="shared" si="15"/>
        <v>100</v>
      </c>
      <c r="R11" s="1">
        <v>3</v>
      </c>
      <c r="S11" s="21">
        <f t="shared" si="16"/>
        <v>100</v>
      </c>
      <c r="T11" s="1">
        <v>2</v>
      </c>
      <c r="U11" s="1">
        <f t="shared" si="17"/>
        <v>100</v>
      </c>
      <c r="V11" s="21">
        <v>4</v>
      </c>
      <c r="W11" s="21">
        <f t="shared" si="11"/>
        <v>100</v>
      </c>
      <c r="X11" s="1">
        <v>2</v>
      </c>
      <c r="Y11" s="1">
        <f t="shared" si="18"/>
        <v>100</v>
      </c>
      <c r="Z11" s="21">
        <v>4</v>
      </c>
      <c r="AA11" s="21">
        <f t="shared" si="19"/>
        <v>100</v>
      </c>
      <c r="AB11" s="1">
        <v>3</v>
      </c>
      <c r="AC11" s="21">
        <f t="shared" si="20"/>
        <v>100</v>
      </c>
      <c r="AD11" s="1">
        <v>3</v>
      </c>
      <c r="AE11" s="21">
        <f t="shared" si="4"/>
        <v>100</v>
      </c>
      <c r="AF11" s="1">
        <v>3</v>
      </c>
      <c r="AG11" s="1">
        <f t="shared" si="21"/>
        <v>100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78"/>
      <c r="AT11" s="21">
        <f t="shared" si="14"/>
        <v>86.666666666666657</v>
      </c>
      <c r="AU11" s="52"/>
      <c r="AV11" s="17"/>
      <c r="AW11" s="49"/>
      <c r="AX11" s="14"/>
      <c r="AY11" s="30"/>
      <c r="AZ11" s="11"/>
    </row>
    <row r="12" spans="1:52" s="16" customFormat="1" ht="16.5" customHeight="1" x14ac:dyDescent="0.2">
      <c r="A12" s="50">
        <v>7</v>
      </c>
      <c r="B12" s="71">
        <v>17101108</v>
      </c>
      <c r="C12" s="69" t="s">
        <v>67</v>
      </c>
      <c r="D12" s="1">
        <v>3</v>
      </c>
      <c r="E12" s="21">
        <f t="shared" si="5"/>
        <v>100</v>
      </c>
      <c r="F12" s="21">
        <v>2</v>
      </c>
      <c r="G12" s="21">
        <f t="shared" si="6"/>
        <v>100</v>
      </c>
      <c r="H12" s="21">
        <v>3</v>
      </c>
      <c r="I12" s="21">
        <f t="shared" si="7"/>
        <v>100</v>
      </c>
      <c r="J12" s="21">
        <v>5</v>
      </c>
      <c r="K12" s="21">
        <f t="shared" si="0"/>
        <v>100</v>
      </c>
      <c r="L12" s="21">
        <v>5</v>
      </c>
      <c r="M12" s="21">
        <f t="shared" si="8"/>
        <v>100</v>
      </c>
      <c r="N12" s="21">
        <v>4</v>
      </c>
      <c r="O12" s="21">
        <f t="shared" si="9"/>
        <v>100</v>
      </c>
      <c r="P12" s="1">
        <v>3</v>
      </c>
      <c r="Q12" s="21">
        <f t="shared" si="15"/>
        <v>100</v>
      </c>
      <c r="R12" s="1">
        <v>3</v>
      </c>
      <c r="S12" s="21">
        <f t="shared" si="16"/>
        <v>100</v>
      </c>
      <c r="T12" s="1">
        <v>2</v>
      </c>
      <c r="U12" s="1">
        <f t="shared" si="17"/>
        <v>100</v>
      </c>
      <c r="V12" s="21">
        <v>4</v>
      </c>
      <c r="W12" s="21">
        <f t="shared" si="11"/>
        <v>100</v>
      </c>
      <c r="X12" s="1">
        <v>2</v>
      </c>
      <c r="Y12" s="1">
        <f t="shared" si="18"/>
        <v>100</v>
      </c>
      <c r="Z12" s="21">
        <v>4</v>
      </c>
      <c r="AA12" s="21">
        <f t="shared" si="19"/>
        <v>100</v>
      </c>
      <c r="AB12" s="1">
        <v>3</v>
      </c>
      <c r="AC12" s="21">
        <f t="shared" si="20"/>
        <v>100</v>
      </c>
      <c r="AD12" s="1">
        <v>3</v>
      </c>
      <c r="AE12" s="21">
        <f t="shared" si="4"/>
        <v>100</v>
      </c>
      <c r="AF12" s="1">
        <v>3</v>
      </c>
      <c r="AG12" s="1">
        <f t="shared" si="21"/>
        <v>100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78"/>
      <c r="AT12" s="21">
        <f t="shared" si="14"/>
        <v>100</v>
      </c>
      <c r="AU12" s="52"/>
      <c r="AV12" s="17"/>
      <c r="AW12" s="49"/>
      <c r="AX12" s="14"/>
      <c r="AY12" s="30"/>
      <c r="AZ12" s="11"/>
    </row>
    <row r="13" spans="1:52" s="16" customFormat="1" ht="16.5" customHeight="1" x14ac:dyDescent="0.2">
      <c r="A13" s="50">
        <v>8</v>
      </c>
      <c r="B13" s="71">
        <v>18108007</v>
      </c>
      <c r="C13" s="19" t="s">
        <v>68</v>
      </c>
      <c r="D13" s="1">
        <v>3</v>
      </c>
      <c r="E13" s="21">
        <f t="shared" si="5"/>
        <v>100</v>
      </c>
      <c r="F13" s="21">
        <v>2</v>
      </c>
      <c r="G13" s="21">
        <f t="shared" si="6"/>
        <v>100</v>
      </c>
      <c r="H13" s="21">
        <v>3</v>
      </c>
      <c r="I13" s="21">
        <f t="shared" si="7"/>
        <v>100</v>
      </c>
      <c r="J13" s="21">
        <v>5</v>
      </c>
      <c r="K13" s="21">
        <f t="shared" si="0"/>
        <v>100</v>
      </c>
      <c r="L13" s="21">
        <f>5-1</f>
        <v>4</v>
      </c>
      <c r="M13" s="21">
        <f t="shared" si="8"/>
        <v>80</v>
      </c>
      <c r="N13" s="21">
        <v>4</v>
      </c>
      <c r="O13" s="21">
        <f t="shared" si="9"/>
        <v>100</v>
      </c>
      <c r="P13" s="1">
        <v>3</v>
      </c>
      <c r="Q13" s="21">
        <f t="shared" si="15"/>
        <v>100</v>
      </c>
      <c r="R13" s="1">
        <v>3</v>
      </c>
      <c r="S13" s="21">
        <f t="shared" si="16"/>
        <v>100</v>
      </c>
      <c r="T13" s="1">
        <v>2</v>
      </c>
      <c r="U13" s="1">
        <f t="shared" si="17"/>
        <v>100</v>
      </c>
      <c r="V13" s="21">
        <v>4</v>
      </c>
      <c r="W13" s="21">
        <f t="shared" si="11"/>
        <v>100</v>
      </c>
      <c r="X13" s="1">
        <v>2</v>
      </c>
      <c r="Y13" s="1">
        <f t="shared" si="18"/>
        <v>100</v>
      </c>
      <c r="Z13" s="21">
        <v>4</v>
      </c>
      <c r="AA13" s="21">
        <f t="shared" si="19"/>
        <v>100</v>
      </c>
      <c r="AB13" s="1">
        <v>2</v>
      </c>
      <c r="AC13" s="21">
        <f t="shared" si="20"/>
        <v>66.666666666666657</v>
      </c>
      <c r="AD13" s="1">
        <v>3</v>
      </c>
      <c r="AE13" s="21">
        <f t="shared" si="4"/>
        <v>100</v>
      </c>
      <c r="AF13" s="1">
        <v>3</v>
      </c>
      <c r="AG13" s="1">
        <f t="shared" si="21"/>
        <v>100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78"/>
      <c r="AT13" s="21">
        <f t="shared" si="14"/>
        <v>96.190476190476176</v>
      </c>
      <c r="AU13" s="53"/>
      <c r="AV13" s="17"/>
      <c r="AW13" s="49"/>
      <c r="AX13" s="14"/>
      <c r="AY13" s="30"/>
      <c r="AZ13" s="11"/>
    </row>
    <row r="14" spans="1:52" s="16" customFormat="1" ht="16.5" customHeight="1" x14ac:dyDescent="0.2">
      <c r="A14" s="50">
        <v>9</v>
      </c>
      <c r="B14" s="71">
        <v>18102053</v>
      </c>
      <c r="C14" s="69" t="s">
        <v>69</v>
      </c>
      <c r="D14" s="1">
        <v>3</v>
      </c>
      <c r="E14" s="21">
        <f t="shared" si="5"/>
        <v>100</v>
      </c>
      <c r="F14" s="21">
        <v>2</v>
      </c>
      <c r="G14" s="21">
        <f t="shared" si="6"/>
        <v>100</v>
      </c>
      <c r="H14" s="21">
        <v>3</v>
      </c>
      <c r="I14" s="21">
        <f t="shared" si="7"/>
        <v>100</v>
      </c>
      <c r="J14" s="21">
        <v>5</v>
      </c>
      <c r="K14" s="21">
        <f t="shared" si="0"/>
        <v>100</v>
      </c>
      <c r="L14" s="21">
        <v>5</v>
      </c>
      <c r="M14" s="21">
        <f t="shared" si="8"/>
        <v>100</v>
      </c>
      <c r="N14" s="21">
        <f>4-1</f>
        <v>3</v>
      </c>
      <c r="O14" s="21">
        <f t="shared" si="9"/>
        <v>75</v>
      </c>
      <c r="P14" s="1">
        <v>3</v>
      </c>
      <c r="Q14" s="21">
        <f t="shared" si="15"/>
        <v>100</v>
      </c>
      <c r="R14" s="1">
        <v>3</v>
      </c>
      <c r="S14" s="21">
        <f t="shared" si="16"/>
        <v>100</v>
      </c>
      <c r="T14" s="1">
        <v>2</v>
      </c>
      <c r="U14" s="1">
        <f t="shared" si="17"/>
        <v>100</v>
      </c>
      <c r="V14" s="21">
        <v>4</v>
      </c>
      <c r="W14" s="21">
        <f t="shared" si="11"/>
        <v>100</v>
      </c>
      <c r="X14" s="1">
        <v>2</v>
      </c>
      <c r="Y14" s="1">
        <f t="shared" si="18"/>
        <v>100</v>
      </c>
      <c r="Z14" s="21">
        <f>4-1</f>
        <v>3</v>
      </c>
      <c r="AA14" s="21">
        <f t="shared" si="19"/>
        <v>75</v>
      </c>
      <c r="AB14" s="1">
        <v>3</v>
      </c>
      <c r="AC14" s="21">
        <f t="shared" si="20"/>
        <v>100</v>
      </c>
      <c r="AD14" s="1">
        <v>3</v>
      </c>
      <c r="AE14" s="21">
        <f t="shared" si="4"/>
        <v>100</v>
      </c>
      <c r="AF14" s="1">
        <v>3</v>
      </c>
      <c r="AG14" s="1">
        <f t="shared" si="21"/>
        <v>100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78"/>
      <c r="AT14" s="21">
        <f t="shared" si="14"/>
        <v>96.428571428571431</v>
      </c>
      <c r="AU14" s="52"/>
      <c r="AV14" s="17"/>
      <c r="AW14" s="49"/>
      <c r="AX14" s="14"/>
      <c r="AY14" s="31"/>
      <c r="AZ14" s="11"/>
    </row>
    <row r="15" spans="1:52" s="16" customFormat="1" ht="16.5" customHeight="1" x14ac:dyDescent="0.2">
      <c r="A15" s="50">
        <v>10</v>
      </c>
      <c r="B15" s="71">
        <v>18101074</v>
      </c>
      <c r="C15" s="69" t="s">
        <v>70</v>
      </c>
      <c r="D15" s="1">
        <v>3</v>
      </c>
      <c r="E15" s="21">
        <f t="shared" si="5"/>
        <v>100</v>
      </c>
      <c r="F15" s="21">
        <v>2</v>
      </c>
      <c r="G15" s="21">
        <f t="shared" si="6"/>
        <v>100</v>
      </c>
      <c r="H15" s="21">
        <v>3</v>
      </c>
      <c r="I15" s="21">
        <f t="shared" si="7"/>
        <v>100</v>
      </c>
      <c r="J15" s="21">
        <v>5</v>
      </c>
      <c r="K15" s="21">
        <f t="shared" si="0"/>
        <v>100</v>
      </c>
      <c r="L15" s="21">
        <f>5-1</f>
        <v>4</v>
      </c>
      <c r="M15" s="21">
        <f t="shared" si="8"/>
        <v>80</v>
      </c>
      <c r="N15" s="21">
        <v>4</v>
      </c>
      <c r="O15" s="21">
        <f t="shared" si="9"/>
        <v>100</v>
      </c>
      <c r="P15" s="1">
        <v>3</v>
      </c>
      <c r="Q15" s="21">
        <f t="shared" si="15"/>
        <v>100</v>
      </c>
      <c r="R15" s="1">
        <v>3</v>
      </c>
      <c r="S15" s="21">
        <f t="shared" si="16"/>
        <v>100</v>
      </c>
      <c r="T15" s="1">
        <v>2</v>
      </c>
      <c r="U15" s="1">
        <f t="shared" si="17"/>
        <v>100</v>
      </c>
      <c r="V15" s="21">
        <v>4</v>
      </c>
      <c r="W15" s="21">
        <f t="shared" si="11"/>
        <v>100</v>
      </c>
      <c r="X15" s="1">
        <v>2</v>
      </c>
      <c r="Y15" s="1">
        <f t="shared" si="18"/>
        <v>100</v>
      </c>
      <c r="Z15" s="21">
        <v>4</v>
      </c>
      <c r="AA15" s="21">
        <f t="shared" si="19"/>
        <v>100</v>
      </c>
      <c r="AB15" s="1">
        <v>3</v>
      </c>
      <c r="AC15" s="21">
        <f t="shared" si="20"/>
        <v>100</v>
      </c>
      <c r="AD15" s="1">
        <v>3</v>
      </c>
      <c r="AE15" s="21">
        <f t="shared" si="4"/>
        <v>100</v>
      </c>
      <c r="AF15" s="1">
        <v>3</v>
      </c>
      <c r="AG15" s="1">
        <f t="shared" si="21"/>
        <v>100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78"/>
      <c r="AT15" s="21">
        <f t="shared" si="14"/>
        <v>98.571428571428569</v>
      </c>
      <c r="AU15" s="52"/>
      <c r="AV15" s="17"/>
      <c r="AW15" s="49"/>
      <c r="AX15" s="14"/>
      <c r="AY15" s="31"/>
      <c r="AZ15" s="11"/>
    </row>
    <row r="16" spans="1:52" s="16" customFormat="1" ht="16.5" customHeight="1" x14ac:dyDescent="0.2">
      <c r="A16" s="50">
        <v>11</v>
      </c>
      <c r="B16" s="71">
        <v>18101196</v>
      </c>
      <c r="C16" s="69" t="s">
        <v>71</v>
      </c>
      <c r="D16" s="1">
        <v>3</v>
      </c>
      <c r="E16" s="21">
        <f t="shared" si="5"/>
        <v>100</v>
      </c>
      <c r="F16" s="21">
        <v>2</v>
      </c>
      <c r="G16" s="21">
        <f t="shared" si="6"/>
        <v>100</v>
      </c>
      <c r="H16" s="21">
        <v>3</v>
      </c>
      <c r="I16" s="21">
        <f t="shared" si="7"/>
        <v>100</v>
      </c>
      <c r="J16" s="21">
        <v>5</v>
      </c>
      <c r="K16" s="21">
        <f t="shared" si="0"/>
        <v>100</v>
      </c>
      <c r="L16" s="21">
        <f>4-3</f>
        <v>1</v>
      </c>
      <c r="M16" s="21">
        <f t="shared" si="8"/>
        <v>20</v>
      </c>
      <c r="N16" s="21">
        <v>4</v>
      </c>
      <c r="O16" s="21">
        <f t="shared" si="9"/>
        <v>100</v>
      </c>
      <c r="P16" s="1">
        <v>3</v>
      </c>
      <c r="Q16" s="21">
        <f t="shared" si="15"/>
        <v>100</v>
      </c>
      <c r="R16" s="1">
        <v>3</v>
      </c>
      <c r="S16" s="21">
        <f t="shared" si="16"/>
        <v>100</v>
      </c>
      <c r="T16" s="1">
        <v>2</v>
      </c>
      <c r="U16" s="1">
        <f t="shared" si="17"/>
        <v>100</v>
      </c>
      <c r="V16" s="21">
        <v>4</v>
      </c>
      <c r="W16" s="21">
        <f t="shared" si="11"/>
        <v>100</v>
      </c>
      <c r="X16" s="1">
        <v>2</v>
      </c>
      <c r="Y16" s="1">
        <f t="shared" si="18"/>
        <v>100</v>
      </c>
      <c r="Z16" s="21">
        <f>4-1</f>
        <v>3</v>
      </c>
      <c r="AA16" s="21">
        <f t="shared" si="19"/>
        <v>75</v>
      </c>
      <c r="AB16" s="1">
        <v>3</v>
      </c>
      <c r="AC16" s="21">
        <f t="shared" si="20"/>
        <v>100</v>
      </c>
      <c r="AD16" s="1">
        <f>3-2</f>
        <v>1</v>
      </c>
      <c r="AE16" s="21">
        <f t="shared" si="4"/>
        <v>33.333333333333329</v>
      </c>
      <c r="AF16" s="1">
        <v>2</v>
      </c>
      <c r="AG16" s="1">
        <f t="shared" si="21"/>
        <v>66.666666666666657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78"/>
      <c r="AT16" s="21">
        <f t="shared" si="14"/>
        <v>85.357142857142861</v>
      </c>
      <c r="AU16" s="53"/>
      <c r="AV16" s="17"/>
      <c r="AW16" s="49"/>
      <c r="AX16" s="14"/>
      <c r="AY16" s="31"/>
      <c r="AZ16" s="11"/>
    </row>
    <row r="17" spans="1:52" s="16" customFormat="1" ht="16.5" customHeight="1" x14ac:dyDescent="0.2">
      <c r="A17" s="50">
        <v>12</v>
      </c>
      <c r="B17" s="71">
        <v>18101082</v>
      </c>
      <c r="C17" s="18" t="s">
        <v>72</v>
      </c>
      <c r="D17" s="1">
        <v>3</v>
      </c>
      <c r="E17" s="21">
        <f t="shared" si="5"/>
        <v>100</v>
      </c>
      <c r="F17" s="21">
        <v>2</v>
      </c>
      <c r="G17" s="21">
        <f t="shared" si="6"/>
        <v>100</v>
      </c>
      <c r="H17" s="21">
        <v>3</v>
      </c>
      <c r="I17" s="21">
        <f t="shared" si="7"/>
        <v>100</v>
      </c>
      <c r="J17" s="21">
        <f>5-1</f>
        <v>4</v>
      </c>
      <c r="K17" s="21">
        <f t="shared" si="0"/>
        <v>80</v>
      </c>
      <c r="L17" s="21">
        <v>5</v>
      </c>
      <c r="M17" s="21">
        <f t="shared" si="8"/>
        <v>100</v>
      </c>
      <c r="N17" s="21">
        <f>4-1</f>
        <v>3</v>
      </c>
      <c r="O17" s="21">
        <f t="shared" si="9"/>
        <v>75</v>
      </c>
      <c r="P17" s="1">
        <v>3</v>
      </c>
      <c r="Q17" s="21">
        <f t="shared" si="15"/>
        <v>100</v>
      </c>
      <c r="R17" s="1">
        <v>3</v>
      </c>
      <c r="S17" s="21">
        <f t="shared" si="16"/>
        <v>100</v>
      </c>
      <c r="T17" s="1">
        <v>2</v>
      </c>
      <c r="U17" s="1">
        <f t="shared" si="17"/>
        <v>100</v>
      </c>
      <c r="V17" s="21">
        <v>4</v>
      </c>
      <c r="W17" s="21">
        <f t="shared" si="11"/>
        <v>100</v>
      </c>
      <c r="X17" s="1">
        <v>2</v>
      </c>
      <c r="Y17" s="1">
        <f t="shared" si="18"/>
        <v>100</v>
      </c>
      <c r="Z17" s="21">
        <v>4</v>
      </c>
      <c r="AA17" s="21">
        <f t="shared" si="19"/>
        <v>100</v>
      </c>
      <c r="AB17" s="1">
        <f>2-1</f>
        <v>1</v>
      </c>
      <c r="AC17" s="21">
        <f t="shared" si="20"/>
        <v>33.333333333333329</v>
      </c>
      <c r="AD17" s="1">
        <v>3</v>
      </c>
      <c r="AE17" s="21">
        <f t="shared" si="4"/>
        <v>100</v>
      </c>
      <c r="AF17" s="1">
        <v>3</v>
      </c>
      <c r="AG17" s="1">
        <f t="shared" si="21"/>
        <v>100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78"/>
      <c r="AT17" s="21">
        <f t="shared" si="14"/>
        <v>92.023809523809533</v>
      </c>
      <c r="AU17" s="53"/>
      <c r="AV17" s="17"/>
      <c r="AW17" s="49"/>
      <c r="AX17" s="14"/>
      <c r="AY17" s="31"/>
      <c r="AZ17" s="11"/>
    </row>
    <row r="18" spans="1:52" s="16" customFormat="1" ht="16.5" customHeight="1" x14ac:dyDescent="0.2">
      <c r="A18" s="50">
        <v>13</v>
      </c>
      <c r="B18" s="71">
        <v>18103036</v>
      </c>
      <c r="C18" s="19" t="s">
        <v>73</v>
      </c>
      <c r="D18" s="1">
        <v>3</v>
      </c>
      <c r="E18" s="21">
        <f t="shared" si="5"/>
        <v>100</v>
      </c>
      <c r="F18" s="21">
        <v>2</v>
      </c>
      <c r="G18" s="21">
        <f t="shared" si="6"/>
        <v>100</v>
      </c>
      <c r="H18" s="21">
        <v>3</v>
      </c>
      <c r="I18" s="21">
        <f t="shared" si="7"/>
        <v>100</v>
      </c>
      <c r="J18" s="21">
        <v>5</v>
      </c>
      <c r="K18" s="21">
        <f t="shared" si="0"/>
        <v>100</v>
      </c>
      <c r="L18" s="21">
        <f>5-1</f>
        <v>4</v>
      </c>
      <c r="M18" s="21">
        <f t="shared" si="8"/>
        <v>80</v>
      </c>
      <c r="N18" s="21">
        <v>4</v>
      </c>
      <c r="O18" s="21">
        <f t="shared" si="9"/>
        <v>100</v>
      </c>
      <c r="P18" s="1">
        <v>3</v>
      </c>
      <c r="Q18" s="21">
        <f t="shared" si="15"/>
        <v>100</v>
      </c>
      <c r="R18" s="1">
        <v>3</v>
      </c>
      <c r="S18" s="21">
        <f t="shared" si="16"/>
        <v>100</v>
      </c>
      <c r="T18" s="1">
        <v>2</v>
      </c>
      <c r="U18" s="1">
        <f t="shared" si="17"/>
        <v>100</v>
      </c>
      <c r="V18" s="21">
        <v>4</v>
      </c>
      <c r="W18" s="21">
        <f t="shared" si="11"/>
        <v>100</v>
      </c>
      <c r="X18" s="1">
        <v>2</v>
      </c>
      <c r="Y18" s="1">
        <f t="shared" si="18"/>
        <v>100</v>
      </c>
      <c r="Z18" s="21">
        <v>4</v>
      </c>
      <c r="AA18" s="21">
        <f t="shared" si="19"/>
        <v>100</v>
      </c>
      <c r="AB18" s="1">
        <v>3</v>
      </c>
      <c r="AC18" s="21">
        <f t="shared" si="20"/>
        <v>100</v>
      </c>
      <c r="AD18" s="1">
        <f>3-1</f>
        <v>2</v>
      </c>
      <c r="AE18" s="21">
        <f t="shared" si="4"/>
        <v>66.666666666666657</v>
      </c>
      <c r="AF18" s="1">
        <v>3</v>
      </c>
      <c r="AG18" s="1">
        <f t="shared" si="21"/>
        <v>100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78"/>
      <c r="AT18" s="21">
        <f t="shared" si="14"/>
        <v>96.190476190476176</v>
      </c>
      <c r="AU18" s="53"/>
      <c r="AV18" s="17"/>
      <c r="AW18" s="49"/>
      <c r="AX18" s="14"/>
      <c r="AY18" s="17"/>
      <c r="AZ18" s="11"/>
    </row>
    <row r="19" spans="1:52" s="16" customFormat="1" ht="16.5" customHeight="1" x14ac:dyDescent="0.2">
      <c r="A19" s="50">
        <v>14</v>
      </c>
      <c r="B19" s="71">
        <v>18102054</v>
      </c>
      <c r="C19" s="69" t="s">
        <v>74</v>
      </c>
      <c r="D19" s="1">
        <v>3</v>
      </c>
      <c r="E19" s="21">
        <f t="shared" si="5"/>
        <v>100</v>
      </c>
      <c r="F19" s="21">
        <v>2</v>
      </c>
      <c r="G19" s="21">
        <f t="shared" si="6"/>
        <v>100</v>
      </c>
      <c r="H19" s="21">
        <v>3</v>
      </c>
      <c r="I19" s="21">
        <f t="shared" si="7"/>
        <v>100</v>
      </c>
      <c r="J19" s="21">
        <v>5</v>
      </c>
      <c r="K19" s="21">
        <f t="shared" si="0"/>
        <v>100</v>
      </c>
      <c r="L19" s="21">
        <f>5-3</f>
        <v>2</v>
      </c>
      <c r="M19" s="21">
        <f t="shared" si="8"/>
        <v>40</v>
      </c>
      <c r="N19" s="21">
        <f>4-1</f>
        <v>3</v>
      </c>
      <c r="O19" s="21">
        <f t="shared" si="9"/>
        <v>75</v>
      </c>
      <c r="P19" s="1">
        <v>3</v>
      </c>
      <c r="Q19" s="21">
        <f t="shared" si="15"/>
        <v>100</v>
      </c>
      <c r="R19" s="1">
        <v>3</v>
      </c>
      <c r="S19" s="21">
        <f t="shared" si="16"/>
        <v>100</v>
      </c>
      <c r="T19" s="1">
        <v>2</v>
      </c>
      <c r="U19" s="1">
        <f t="shared" si="17"/>
        <v>100</v>
      </c>
      <c r="V19" s="21">
        <v>4</v>
      </c>
      <c r="W19" s="21">
        <f t="shared" si="11"/>
        <v>100</v>
      </c>
      <c r="X19" s="1">
        <v>2</v>
      </c>
      <c r="Y19" s="1">
        <f t="shared" si="18"/>
        <v>100</v>
      </c>
      <c r="Z19" s="21">
        <v>4</v>
      </c>
      <c r="AA19" s="21">
        <f t="shared" si="19"/>
        <v>100</v>
      </c>
      <c r="AB19" s="1">
        <v>3</v>
      </c>
      <c r="AC19" s="21">
        <f t="shared" si="20"/>
        <v>100</v>
      </c>
      <c r="AD19" s="1">
        <v>3</v>
      </c>
      <c r="AE19" s="21">
        <f t="shared" si="4"/>
        <v>100</v>
      </c>
      <c r="AF19" s="1">
        <v>3</v>
      </c>
      <c r="AG19" s="1">
        <f t="shared" si="21"/>
        <v>100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78"/>
      <c r="AT19" s="21">
        <f t="shared" si="14"/>
        <v>93.928571428571431</v>
      </c>
      <c r="AU19" s="53"/>
      <c r="AV19" s="17"/>
      <c r="AW19" s="49"/>
      <c r="AX19" s="14"/>
      <c r="AY19" s="31"/>
      <c r="AZ19" s="11"/>
    </row>
    <row r="20" spans="1:52" s="16" customFormat="1" ht="16.5" customHeight="1" x14ac:dyDescent="0.2">
      <c r="A20" s="50">
        <v>15</v>
      </c>
      <c r="B20" s="36">
        <v>18101207</v>
      </c>
      <c r="C20" s="19" t="s">
        <v>75</v>
      </c>
      <c r="D20" s="1">
        <v>3</v>
      </c>
      <c r="E20" s="21">
        <f t="shared" si="5"/>
        <v>100</v>
      </c>
      <c r="F20" s="21">
        <v>2</v>
      </c>
      <c r="G20" s="21">
        <f t="shared" si="6"/>
        <v>100</v>
      </c>
      <c r="H20" s="21">
        <v>3</v>
      </c>
      <c r="I20" s="21">
        <f t="shared" si="7"/>
        <v>100</v>
      </c>
      <c r="J20" s="21">
        <v>5</v>
      </c>
      <c r="K20" s="21">
        <f t="shared" si="0"/>
        <v>100</v>
      </c>
      <c r="L20" s="21">
        <v>5</v>
      </c>
      <c r="M20" s="21">
        <f t="shared" si="8"/>
        <v>100</v>
      </c>
      <c r="N20" s="21">
        <v>4</v>
      </c>
      <c r="O20" s="21">
        <f t="shared" si="9"/>
        <v>100</v>
      </c>
      <c r="P20" s="1">
        <v>3</v>
      </c>
      <c r="Q20" s="21">
        <f t="shared" si="15"/>
        <v>100</v>
      </c>
      <c r="R20" s="1">
        <v>3</v>
      </c>
      <c r="S20" s="21">
        <f t="shared" si="16"/>
        <v>100</v>
      </c>
      <c r="T20" s="1">
        <v>2</v>
      </c>
      <c r="U20" s="1">
        <f t="shared" si="17"/>
        <v>100</v>
      </c>
      <c r="V20" s="21">
        <v>4</v>
      </c>
      <c r="W20" s="21">
        <f t="shared" si="11"/>
        <v>100</v>
      </c>
      <c r="X20" s="1">
        <v>2</v>
      </c>
      <c r="Y20" s="1">
        <f t="shared" si="18"/>
        <v>100</v>
      </c>
      <c r="Z20" s="21">
        <v>4</v>
      </c>
      <c r="AA20" s="21">
        <f t="shared" si="19"/>
        <v>100</v>
      </c>
      <c r="AB20" s="1">
        <v>3</v>
      </c>
      <c r="AC20" s="21">
        <f t="shared" si="20"/>
        <v>100</v>
      </c>
      <c r="AD20" s="1">
        <v>3</v>
      </c>
      <c r="AE20" s="21">
        <f t="shared" si="4"/>
        <v>100</v>
      </c>
      <c r="AF20" s="1">
        <v>3</v>
      </c>
      <c r="AG20" s="1">
        <f t="shared" si="21"/>
        <v>100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78"/>
      <c r="AT20" s="21">
        <f t="shared" si="14"/>
        <v>100</v>
      </c>
      <c r="AU20" s="53"/>
      <c r="AV20" s="17"/>
      <c r="AW20" s="49"/>
      <c r="AX20" s="14"/>
      <c r="AY20" s="31"/>
      <c r="AZ20" s="11"/>
    </row>
    <row r="21" spans="1:52" s="16" customFormat="1" ht="16.5" customHeight="1" x14ac:dyDescent="0.2">
      <c r="A21" s="50">
        <v>16</v>
      </c>
      <c r="B21" s="71">
        <v>18103034</v>
      </c>
      <c r="C21" s="69" t="s">
        <v>76</v>
      </c>
      <c r="D21" s="1">
        <f>3-1</f>
        <v>2</v>
      </c>
      <c r="E21" s="21">
        <f t="shared" si="5"/>
        <v>66.666666666666657</v>
      </c>
      <c r="F21" s="21">
        <v>2</v>
      </c>
      <c r="G21" s="21">
        <f t="shared" si="6"/>
        <v>100</v>
      </c>
      <c r="H21" s="21">
        <v>3</v>
      </c>
      <c r="I21" s="21">
        <f t="shared" si="7"/>
        <v>100</v>
      </c>
      <c r="J21" s="21">
        <v>5</v>
      </c>
      <c r="K21" s="21">
        <f t="shared" si="0"/>
        <v>100</v>
      </c>
      <c r="L21" s="21">
        <v>5</v>
      </c>
      <c r="M21" s="21">
        <f t="shared" si="8"/>
        <v>100</v>
      </c>
      <c r="N21" s="21">
        <v>4</v>
      </c>
      <c r="O21" s="21">
        <f t="shared" si="9"/>
        <v>100</v>
      </c>
      <c r="P21" s="1">
        <v>3</v>
      </c>
      <c r="Q21" s="21">
        <f t="shared" si="15"/>
        <v>100</v>
      </c>
      <c r="R21" s="1">
        <v>3</v>
      </c>
      <c r="S21" s="21">
        <f t="shared" si="16"/>
        <v>100</v>
      </c>
      <c r="T21" s="1">
        <v>2</v>
      </c>
      <c r="U21" s="1">
        <f t="shared" si="17"/>
        <v>100</v>
      </c>
      <c r="V21" s="21">
        <v>4</v>
      </c>
      <c r="W21" s="21">
        <f t="shared" si="11"/>
        <v>100</v>
      </c>
      <c r="X21" s="1">
        <v>2</v>
      </c>
      <c r="Y21" s="1">
        <f t="shared" si="18"/>
        <v>100</v>
      </c>
      <c r="Z21" s="21">
        <v>4</v>
      </c>
      <c r="AA21" s="21">
        <f t="shared" si="19"/>
        <v>100</v>
      </c>
      <c r="AB21" s="1">
        <v>3</v>
      </c>
      <c r="AC21" s="21">
        <f t="shared" si="20"/>
        <v>100</v>
      </c>
      <c r="AD21" s="1">
        <v>3</v>
      </c>
      <c r="AE21" s="21">
        <f t="shared" si="4"/>
        <v>100</v>
      </c>
      <c r="AF21" s="1">
        <v>3</v>
      </c>
      <c r="AG21" s="1">
        <f t="shared" si="21"/>
        <v>100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78"/>
      <c r="AT21" s="21">
        <f t="shared" si="14"/>
        <v>100</v>
      </c>
      <c r="AU21" s="53"/>
      <c r="AV21" s="17"/>
      <c r="AW21" s="49"/>
      <c r="AX21" s="14"/>
      <c r="AY21" s="31"/>
      <c r="AZ21" s="11"/>
    </row>
    <row r="22" spans="1:52" s="16" customFormat="1" ht="16.5" customHeight="1" x14ac:dyDescent="0.2">
      <c r="A22" s="50">
        <v>17</v>
      </c>
      <c r="B22" s="71">
        <v>18101117</v>
      </c>
      <c r="C22" s="69" t="s">
        <v>77</v>
      </c>
      <c r="D22" s="1">
        <v>3</v>
      </c>
      <c r="E22" s="21">
        <f t="shared" si="5"/>
        <v>100</v>
      </c>
      <c r="F22" s="21">
        <v>2</v>
      </c>
      <c r="G22" s="21">
        <f t="shared" si="6"/>
        <v>100</v>
      </c>
      <c r="H22" s="21">
        <v>3</v>
      </c>
      <c r="I22" s="21">
        <f t="shared" si="7"/>
        <v>100</v>
      </c>
      <c r="J22" s="21">
        <v>5</v>
      </c>
      <c r="K22" s="21">
        <f t="shared" si="0"/>
        <v>100</v>
      </c>
      <c r="L22" s="21">
        <f>5-1</f>
        <v>4</v>
      </c>
      <c r="M22" s="21">
        <f t="shared" si="8"/>
        <v>80</v>
      </c>
      <c r="N22" s="21">
        <v>4</v>
      </c>
      <c r="O22" s="21">
        <f t="shared" si="9"/>
        <v>100</v>
      </c>
      <c r="P22" s="1">
        <v>3</v>
      </c>
      <c r="Q22" s="21">
        <f t="shared" si="15"/>
        <v>100</v>
      </c>
      <c r="R22" s="1">
        <v>3</v>
      </c>
      <c r="S22" s="21">
        <f t="shared" si="16"/>
        <v>100</v>
      </c>
      <c r="T22" s="1">
        <v>2</v>
      </c>
      <c r="U22" s="1">
        <f t="shared" si="17"/>
        <v>100</v>
      </c>
      <c r="V22" s="21">
        <v>4</v>
      </c>
      <c r="W22" s="21">
        <f t="shared" si="11"/>
        <v>100</v>
      </c>
      <c r="X22" s="1">
        <v>2</v>
      </c>
      <c r="Y22" s="1">
        <f t="shared" si="18"/>
        <v>100</v>
      </c>
      <c r="Z22" s="21">
        <v>4</v>
      </c>
      <c r="AA22" s="21">
        <f t="shared" si="19"/>
        <v>100</v>
      </c>
      <c r="AB22" s="1">
        <v>3</v>
      </c>
      <c r="AC22" s="21">
        <f t="shared" si="20"/>
        <v>100</v>
      </c>
      <c r="AD22" s="1">
        <v>3</v>
      </c>
      <c r="AE22" s="21">
        <f t="shared" si="4"/>
        <v>100</v>
      </c>
      <c r="AF22" s="1">
        <v>3</v>
      </c>
      <c r="AG22" s="1">
        <f t="shared" si="21"/>
        <v>100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78"/>
      <c r="AT22" s="21">
        <f t="shared" si="14"/>
        <v>98.571428571428569</v>
      </c>
      <c r="AU22" s="53"/>
      <c r="AV22" s="17"/>
      <c r="AW22" s="49"/>
      <c r="AX22" s="14"/>
      <c r="AY22" s="31"/>
      <c r="AZ22" s="11"/>
    </row>
    <row r="23" spans="1:52" s="16" customFormat="1" ht="16.5" customHeight="1" x14ac:dyDescent="0.2">
      <c r="A23" s="50">
        <v>18</v>
      </c>
      <c r="B23" s="71">
        <v>17101192</v>
      </c>
      <c r="C23" s="19" t="s">
        <v>17</v>
      </c>
      <c r="D23" s="1">
        <v>3</v>
      </c>
      <c r="E23" s="21">
        <f t="shared" si="5"/>
        <v>100</v>
      </c>
      <c r="F23" s="21">
        <v>2</v>
      </c>
      <c r="G23" s="21">
        <f t="shared" si="6"/>
        <v>100</v>
      </c>
      <c r="H23" s="21">
        <v>3</v>
      </c>
      <c r="I23" s="21">
        <f t="shared" si="7"/>
        <v>100</v>
      </c>
      <c r="J23" s="21">
        <v>5</v>
      </c>
      <c r="K23" s="21">
        <f t="shared" si="0"/>
        <v>100</v>
      </c>
      <c r="L23" s="21">
        <f>5-1</f>
        <v>4</v>
      </c>
      <c r="M23" s="21">
        <f t="shared" si="8"/>
        <v>80</v>
      </c>
      <c r="N23" s="21">
        <f>4-1</f>
        <v>3</v>
      </c>
      <c r="O23" s="21">
        <f t="shared" si="9"/>
        <v>75</v>
      </c>
      <c r="P23" s="1">
        <v>3</v>
      </c>
      <c r="Q23" s="21">
        <f t="shared" si="15"/>
        <v>100</v>
      </c>
      <c r="R23" s="1">
        <v>3</v>
      </c>
      <c r="S23" s="21">
        <f t="shared" si="16"/>
        <v>100</v>
      </c>
      <c r="T23" s="1">
        <v>2</v>
      </c>
      <c r="U23" s="1">
        <f t="shared" si="17"/>
        <v>100</v>
      </c>
      <c r="V23" s="21">
        <v>4</v>
      </c>
      <c r="W23" s="21">
        <f t="shared" si="11"/>
        <v>100</v>
      </c>
      <c r="X23" s="1">
        <v>2</v>
      </c>
      <c r="Y23" s="1">
        <f t="shared" si="18"/>
        <v>100</v>
      </c>
      <c r="Z23" s="21">
        <f>4-1</f>
        <v>3</v>
      </c>
      <c r="AA23" s="21">
        <f t="shared" si="19"/>
        <v>75</v>
      </c>
      <c r="AB23" s="1">
        <f>2-1</f>
        <v>1</v>
      </c>
      <c r="AC23" s="21">
        <f>AB23/3*100</f>
        <v>33.333333333333329</v>
      </c>
      <c r="AD23" s="1">
        <f>3-2</f>
        <v>1</v>
      </c>
      <c r="AE23" s="21">
        <f t="shared" si="4"/>
        <v>33.333333333333329</v>
      </c>
      <c r="AF23" s="1">
        <v>3</v>
      </c>
      <c r="AG23" s="1">
        <f t="shared" si="21"/>
        <v>100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78"/>
      <c r="AT23" s="21">
        <f t="shared" si="14"/>
        <v>85.476190476190482</v>
      </c>
      <c r="AU23" s="52"/>
      <c r="AV23" s="17"/>
      <c r="AW23" s="49"/>
      <c r="AX23" s="14"/>
    </row>
    <row r="24" spans="1:52" s="16" customFormat="1" ht="16.5" customHeight="1" x14ac:dyDescent="0.2">
      <c r="A24" s="50">
        <v>19</v>
      </c>
      <c r="B24" s="36">
        <v>18101208</v>
      </c>
      <c r="C24" s="19" t="s">
        <v>78</v>
      </c>
      <c r="D24" s="1">
        <v>3</v>
      </c>
      <c r="E24" s="21">
        <f t="shared" si="5"/>
        <v>100</v>
      </c>
      <c r="F24" s="21">
        <v>2</v>
      </c>
      <c r="G24" s="21">
        <f t="shared" si="6"/>
        <v>100</v>
      </c>
      <c r="H24" s="21">
        <v>3</v>
      </c>
      <c r="I24" s="21">
        <f t="shared" si="7"/>
        <v>100</v>
      </c>
      <c r="J24" s="21">
        <v>5</v>
      </c>
      <c r="K24" s="21">
        <f t="shared" si="0"/>
        <v>100</v>
      </c>
      <c r="L24" s="21">
        <f>5-1</f>
        <v>4</v>
      </c>
      <c r="M24" s="21">
        <f t="shared" si="8"/>
        <v>80</v>
      </c>
      <c r="N24" s="21">
        <v>4</v>
      </c>
      <c r="O24" s="21">
        <f t="shared" si="9"/>
        <v>100</v>
      </c>
      <c r="P24" s="1">
        <v>3</v>
      </c>
      <c r="Q24" s="21">
        <f t="shared" si="15"/>
        <v>100</v>
      </c>
      <c r="R24" s="1">
        <v>3</v>
      </c>
      <c r="S24" s="21">
        <f t="shared" si="16"/>
        <v>100</v>
      </c>
      <c r="T24" s="1">
        <v>2</v>
      </c>
      <c r="U24" s="1">
        <f t="shared" si="17"/>
        <v>100</v>
      </c>
      <c r="V24" s="21">
        <v>4</v>
      </c>
      <c r="W24" s="21">
        <f t="shared" si="11"/>
        <v>100</v>
      </c>
      <c r="X24" s="1">
        <v>2</v>
      </c>
      <c r="Y24" s="1">
        <f t="shared" si="18"/>
        <v>100</v>
      </c>
      <c r="Z24" s="21">
        <v>4</v>
      </c>
      <c r="AA24" s="21">
        <f t="shared" si="19"/>
        <v>100</v>
      </c>
      <c r="AB24" s="1">
        <v>3</v>
      </c>
      <c r="AC24" s="21">
        <f t="shared" si="20"/>
        <v>100</v>
      </c>
      <c r="AD24" s="1">
        <v>3</v>
      </c>
      <c r="AE24" s="21">
        <f t="shared" si="4"/>
        <v>100</v>
      </c>
      <c r="AF24" s="1">
        <v>3</v>
      </c>
      <c r="AG24" s="1">
        <f t="shared" si="21"/>
        <v>100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78"/>
      <c r="AT24" s="21">
        <f t="shared" si="14"/>
        <v>98.571428571428569</v>
      </c>
      <c r="AU24" s="52"/>
      <c r="AV24" s="17"/>
      <c r="AW24" s="49"/>
      <c r="AX24" s="14"/>
    </row>
    <row r="25" spans="1:52" s="16" customFormat="1" ht="16.5" customHeight="1" x14ac:dyDescent="0.2">
      <c r="A25" s="50">
        <v>20</v>
      </c>
      <c r="B25" s="36">
        <v>18104024</v>
      </c>
      <c r="C25" s="19" t="s">
        <v>79</v>
      </c>
      <c r="D25" s="1">
        <v>3</v>
      </c>
      <c r="E25" s="21">
        <f t="shared" si="5"/>
        <v>100</v>
      </c>
      <c r="F25" s="21">
        <v>2</v>
      </c>
      <c r="G25" s="21">
        <f t="shared" si="6"/>
        <v>100</v>
      </c>
      <c r="H25" s="21">
        <v>3</v>
      </c>
      <c r="I25" s="21">
        <f t="shared" si="7"/>
        <v>100</v>
      </c>
      <c r="J25" s="21">
        <v>5</v>
      </c>
      <c r="K25" s="21">
        <f t="shared" si="0"/>
        <v>100</v>
      </c>
      <c r="L25" s="21">
        <v>5</v>
      </c>
      <c r="M25" s="21">
        <f t="shared" si="8"/>
        <v>100</v>
      </c>
      <c r="N25" s="21">
        <v>4</v>
      </c>
      <c r="O25" s="21">
        <f t="shared" si="9"/>
        <v>100</v>
      </c>
      <c r="P25" s="1">
        <v>3</v>
      </c>
      <c r="Q25" s="21">
        <f t="shared" si="15"/>
        <v>100</v>
      </c>
      <c r="R25" s="1">
        <v>3</v>
      </c>
      <c r="S25" s="21">
        <f t="shared" si="16"/>
        <v>100</v>
      </c>
      <c r="T25" s="1">
        <v>2</v>
      </c>
      <c r="U25" s="1">
        <f t="shared" si="17"/>
        <v>100</v>
      </c>
      <c r="V25" s="21">
        <v>4</v>
      </c>
      <c r="W25" s="21">
        <f t="shared" si="11"/>
        <v>100</v>
      </c>
      <c r="X25" s="1">
        <v>2</v>
      </c>
      <c r="Y25" s="1">
        <f t="shared" si="18"/>
        <v>100</v>
      </c>
      <c r="Z25" s="21">
        <v>4</v>
      </c>
      <c r="AA25" s="21">
        <f t="shared" si="19"/>
        <v>100</v>
      </c>
      <c r="AB25" s="1">
        <v>3</v>
      </c>
      <c r="AC25" s="21">
        <f t="shared" si="20"/>
        <v>100</v>
      </c>
      <c r="AD25" s="1">
        <v>3</v>
      </c>
      <c r="AE25" s="21">
        <f t="shared" si="4"/>
        <v>100</v>
      </c>
      <c r="AF25" s="1">
        <v>3</v>
      </c>
      <c r="AG25" s="1">
        <f t="shared" si="21"/>
        <v>100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78"/>
      <c r="AT25" s="21">
        <f t="shared" si="14"/>
        <v>100</v>
      </c>
      <c r="AU25" s="53"/>
      <c r="AV25" s="17"/>
      <c r="AW25" s="49"/>
      <c r="AX25" s="14"/>
    </row>
    <row r="26" spans="1:52" s="16" customFormat="1" ht="16.5" customHeight="1" x14ac:dyDescent="0.2">
      <c r="A26" s="54"/>
      <c r="B26" s="40"/>
      <c r="C26" s="14"/>
      <c r="D26" s="14"/>
      <c r="E26" s="98"/>
      <c r="F26" s="98"/>
      <c r="G26" s="98"/>
      <c r="H26" s="25"/>
      <c r="I26" s="25"/>
      <c r="J26" s="25"/>
      <c r="K26" s="25"/>
      <c r="L26" s="25"/>
      <c r="M26" s="25"/>
      <c r="N26" s="25"/>
      <c r="P26" s="15"/>
      <c r="Q26" s="2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2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25"/>
      <c r="AU26" s="53"/>
      <c r="AV26" s="17"/>
      <c r="AW26" s="49"/>
      <c r="AX26" s="14"/>
    </row>
    <row r="27" spans="1:52" s="16" customFormat="1" ht="16.5" customHeight="1" x14ac:dyDescent="0.2">
      <c r="A27" s="54"/>
      <c r="B27" s="40"/>
      <c r="C27" s="14"/>
      <c r="D27" s="14"/>
      <c r="E27" s="98"/>
      <c r="F27" s="98"/>
      <c r="G27" s="98"/>
      <c r="H27" s="25"/>
      <c r="I27" s="25"/>
      <c r="J27" s="25"/>
      <c r="K27" s="25"/>
      <c r="L27" s="25"/>
      <c r="M27" s="25"/>
      <c r="N27" s="25"/>
      <c r="P27" s="15"/>
      <c r="Q27" s="2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2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25"/>
      <c r="AU27" s="53"/>
      <c r="AV27" s="17"/>
      <c r="AW27" s="49"/>
      <c r="AX27" s="14"/>
    </row>
    <row r="28" spans="1:52" s="16" customFormat="1" ht="16.5" customHeight="1" x14ac:dyDescent="0.2">
      <c r="A28" s="54"/>
      <c r="B28" s="54"/>
      <c r="C28" s="55"/>
      <c r="D28" s="76"/>
      <c r="E28" s="85"/>
      <c r="F28" s="85"/>
      <c r="G28" s="85"/>
      <c r="H28" s="85"/>
      <c r="I28" s="85"/>
      <c r="J28" s="85"/>
      <c r="K28" s="85"/>
      <c r="L28" s="85"/>
      <c r="M28" s="85"/>
      <c r="N28" s="85"/>
      <c r="P28" s="76"/>
      <c r="Q28" s="85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85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54"/>
      <c r="AV28" s="17"/>
      <c r="AW28" s="49"/>
      <c r="AX28" s="14"/>
    </row>
    <row r="29" spans="1:52" s="16" customFormat="1" ht="16.5" customHeight="1" x14ac:dyDescent="0.2">
      <c r="A29" s="50">
        <v>1</v>
      </c>
      <c r="B29" s="71">
        <v>18101072</v>
      </c>
      <c r="C29" s="69" t="s">
        <v>80</v>
      </c>
      <c r="D29" s="1">
        <v>3</v>
      </c>
      <c r="E29" s="21">
        <f t="shared" ref="E29:E48" si="22">D29/3*100</f>
        <v>100</v>
      </c>
      <c r="F29" s="21">
        <v>2</v>
      </c>
      <c r="G29" s="21">
        <f t="shared" ref="G29:G48" si="23">F29/2*100</f>
        <v>100</v>
      </c>
      <c r="H29" s="21">
        <v>3</v>
      </c>
      <c r="I29" s="21">
        <f t="shared" ref="I29:I48" si="24">H29/3*100</f>
        <v>100</v>
      </c>
      <c r="J29" s="21">
        <v>5</v>
      </c>
      <c r="K29" s="21">
        <f t="shared" ref="K29:K48" si="25">J29/5*100</f>
        <v>100</v>
      </c>
      <c r="L29" s="21">
        <f>5-1</f>
        <v>4</v>
      </c>
      <c r="M29" s="21">
        <f t="shared" ref="M29:M47" si="26">L29/5*100</f>
        <v>80</v>
      </c>
      <c r="N29" s="21">
        <v>4</v>
      </c>
      <c r="O29" s="21">
        <f t="shared" ref="O29:O47" si="27">N29/4*100</f>
        <v>100</v>
      </c>
      <c r="P29" s="1">
        <v>3</v>
      </c>
      <c r="Q29" s="21">
        <f t="shared" ref="Q29:Q47" si="28">P29/3*100</f>
        <v>100</v>
      </c>
      <c r="R29" s="1">
        <v>3</v>
      </c>
      <c r="S29" s="21">
        <f t="shared" ref="S29:S47" si="29">R29/3*100</f>
        <v>100</v>
      </c>
      <c r="T29" s="1">
        <v>2</v>
      </c>
      <c r="U29" s="1">
        <f t="shared" ref="U29:U47" si="30">T29/2*100</f>
        <v>100</v>
      </c>
      <c r="V29" s="21">
        <v>4</v>
      </c>
      <c r="W29" s="21">
        <f t="shared" ref="W29:W47" si="31">V29/4*100</f>
        <v>100</v>
      </c>
      <c r="X29" s="1">
        <v>2</v>
      </c>
      <c r="Y29" s="1">
        <f t="shared" ref="Y29:Y47" si="32">X29/2*100</f>
        <v>100</v>
      </c>
      <c r="Z29" s="21">
        <v>4</v>
      </c>
      <c r="AA29" s="21">
        <f t="shared" ref="AA29:AA47" si="33">Z29/4*100</f>
        <v>100</v>
      </c>
      <c r="AB29" s="1">
        <v>3</v>
      </c>
      <c r="AC29" s="21">
        <f t="shared" ref="AC29:AC47" si="34">AB29/3*100</f>
        <v>100</v>
      </c>
      <c r="AD29" s="1">
        <v>3</v>
      </c>
      <c r="AE29" s="21">
        <f t="shared" ref="AE29:AE49" si="35">AD29/3*100</f>
        <v>100</v>
      </c>
      <c r="AF29" s="1">
        <v>2</v>
      </c>
      <c r="AG29" s="1">
        <f t="shared" ref="AG29:AG47" si="36">AF29/3*100</f>
        <v>66.666666666666657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78"/>
      <c r="AT29" s="21">
        <f>AVERAGE(Q29,S29,U29,W29,Y29,AA29,AC29,AE29,AG29,AI29,AK29,AM29,AO29,AQ29,AS29,K29,M29,I29,G29,O29)</f>
        <v>96.190476190476176</v>
      </c>
      <c r="AU29" s="58" t="s">
        <v>6</v>
      </c>
      <c r="AV29" s="17"/>
      <c r="AW29" s="49"/>
      <c r="AX29" s="14"/>
    </row>
    <row r="30" spans="1:52" s="16" customFormat="1" ht="16.5" customHeight="1" x14ac:dyDescent="0.2">
      <c r="A30" s="50">
        <v>2</v>
      </c>
      <c r="B30" s="71">
        <v>18102004</v>
      </c>
      <c r="C30" s="69" t="s">
        <v>81</v>
      </c>
      <c r="D30" s="1">
        <v>3</v>
      </c>
      <c r="E30" s="21">
        <f t="shared" si="22"/>
        <v>100</v>
      </c>
      <c r="F30" s="21">
        <v>2</v>
      </c>
      <c r="G30" s="21">
        <f t="shared" si="23"/>
        <v>100</v>
      </c>
      <c r="H30" s="21">
        <v>2</v>
      </c>
      <c r="I30" s="21">
        <f t="shared" si="24"/>
        <v>66.666666666666657</v>
      </c>
      <c r="J30" s="21">
        <v>5</v>
      </c>
      <c r="K30" s="21">
        <f t="shared" si="25"/>
        <v>100</v>
      </c>
      <c r="L30" s="21">
        <v>5</v>
      </c>
      <c r="M30" s="21">
        <f t="shared" si="26"/>
        <v>100</v>
      </c>
      <c r="N30" s="21">
        <v>4</v>
      </c>
      <c r="O30" s="21">
        <f t="shared" si="27"/>
        <v>100</v>
      </c>
      <c r="P30" s="1">
        <v>3</v>
      </c>
      <c r="Q30" s="21">
        <f t="shared" si="28"/>
        <v>100</v>
      </c>
      <c r="R30" s="1">
        <v>3</v>
      </c>
      <c r="S30" s="21">
        <f t="shared" si="29"/>
        <v>100</v>
      </c>
      <c r="T30" s="1">
        <v>2</v>
      </c>
      <c r="U30" s="1">
        <f t="shared" si="30"/>
        <v>100</v>
      </c>
      <c r="V30" s="21">
        <v>4</v>
      </c>
      <c r="W30" s="21">
        <f t="shared" si="31"/>
        <v>100</v>
      </c>
      <c r="X30" s="1">
        <v>2</v>
      </c>
      <c r="Y30" s="1">
        <f t="shared" si="32"/>
        <v>100</v>
      </c>
      <c r="Z30" s="21">
        <v>4</v>
      </c>
      <c r="AA30" s="21">
        <f t="shared" si="33"/>
        <v>100</v>
      </c>
      <c r="AB30" s="1">
        <v>3</v>
      </c>
      <c r="AC30" s="21">
        <f t="shared" si="34"/>
        <v>100</v>
      </c>
      <c r="AD30" s="1">
        <v>3</v>
      </c>
      <c r="AE30" s="21">
        <f t="shared" si="35"/>
        <v>100</v>
      </c>
      <c r="AF30" s="1">
        <v>3</v>
      </c>
      <c r="AG30" s="1">
        <f t="shared" si="36"/>
        <v>100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78"/>
      <c r="AT30" s="21">
        <f t="shared" ref="AT30:AT47" si="37">AVERAGE(Q30,S30,U30,W30,Y30,AA30,AC30,AE30,AG30,AI30,AK30,AM30,AO30,AQ30,AS30,K30,M30,I30,G30,O30)</f>
        <v>97.61904761904762</v>
      </c>
      <c r="AU30" s="52"/>
      <c r="AV30" s="17"/>
      <c r="AW30" s="49"/>
      <c r="AX30" s="14"/>
    </row>
    <row r="31" spans="1:52" s="16" customFormat="1" ht="16.5" customHeight="1" x14ac:dyDescent="0.2">
      <c r="A31" s="50">
        <v>3</v>
      </c>
      <c r="B31" s="71">
        <v>18102003</v>
      </c>
      <c r="C31" s="69" t="s">
        <v>82</v>
      </c>
      <c r="D31" s="1">
        <v>3</v>
      </c>
      <c r="E31" s="21">
        <f t="shared" si="22"/>
        <v>100</v>
      </c>
      <c r="F31" s="21">
        <v>2</v>
      </c>
      <c r="G31" s="21">
        <f t="shared" si="23"/>
        <v>100</v>
      </c>
      <c r="H31" s="21">
        <v>3</v>
      </c>
      <c r="I31" s="21">
        <f t="shared" si="24"/>
        <v>100</v>
      </c>
      <c r="J31" s="21">
        <v>5</v>
      </c>
      <c r="K31" s="21">
        <f t="shared" si="25"/>
        <v>100</v>
      </c>
      <c r="L31" s="21">
        <f>5-2</f>
        <v>3</v>
      </c>
      <c r="M31" s="21">
        <f t="shared" si="26"/>
        <v>60</v>
      </c>
      <c r="N31" s="21">
        <v>4</v>
      </c>
      <c r="O31" s="21">
        <f t="shared" si="27"/>
        <v>100</v>
      </c>
      <c r="P31" s="1">
        <v>3</v>
      </c>
      <c r="Q31" s="21">
        <f t="shared" si="28"/>
        <v>100</v>
      </c>
      <c r="R31" s="1">
        <v>3</v>
      </c>
      <c r="S31" s="21">
        <f t="shared" si="29"/>
        <v>100</v>
      </c>
      <c r="T31" s="1">
        <v>2</v>
      </c>
      <c r="U31" s="1">
        <f t="shared" si="30"/>
        <v>100</v>
      </c>
      <c r="V31" s="21">
        <v>4</v>
      </c>
      <c r="W31" s="21">
        <f t="shared" si="31"/>
        <v>100</v>
      </c>
      <c r="X31" s="1">
        <v>2</v>
      </c>
      <c r="Y31" s="1">
        <f t="shared" si="32"/>
        <v>100</v>
      </c>
      <c r="Z31" s="21">
        <f>4-1</f>
        <v>3</v>
      </c>
      <c r="AA31" s="21">
        <f t="shared" si="33"/>
        <v>75</v>
      </c>
      <c r="AB31" s="1">
        <v>3</v>
      </c>
      <c r="AC31" s="21">
        <f t="shared" si="34"/>
        <v>100</v>
      </c>
      <c r="AD31" s="1">
        <v>3</v>
      </c>
      <c r="AE31" s="21">
        <f t="shared" si="35"/>
        <v>100</v>
      </c>
      <c r="AF31" s="1">
        <v>3</v>
      </c>
      <c r="AG31" s="1">
        <f t="shared" si="36"/>
        <v>100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78"/>
      <c r="AT31" s="21">
        <f t="shared" si="37"/>
        <v>95.357142857142861</v>
      </c>
      <c r="AU31" s="52"/>
      <c r="AV31" s="17"/>
      <c r="AW31" s="49"/>
      <c r="AX31" s="14"/>
    </row>
    <row r="32" spans="1:52" s="16" customFormat="1" ht="16.5" customHeight="1" x14ac:dyDescent="0.2">
      <c r="A32" s="50">
        <v>4</v>
      </c>
      <c r="B32" s="71">
        <v>18101017</v>
      </c>
      <c r="C32" s="69" t="s">
        <v>83</v>
      </c>
      <c r="D32" s="1">
        <f>3-1</f>
        <v>2</v>
      </c>
      <c r="E32" s="21">
        <f t="shared" si="22"/>
        <v>66.666666666666657</v>
      </c>
      <c r="F32" s="21">
        <v>1</v>
      </c>
      <c r="G32" s="21">
        <f>F32/2*100</f>
        <v>50</v>
      </c>
      <c r="H32" s="21">
        <v>3</v>
      </c>
      <c r="I32" s="21">
        <f t="shared" si="24"/>
        <v>100</v>
      </c>
      <c r="J32" s="21">
        <v>5</v>
      </c>
      <c r="K32" s="21">
        <f t="shared" si="25"/>
        <v>100</v>
      </c>
      <c r="L32" s="21">
        <v>5</v>
      </c>
      <c r="M32" s="21">
        <f t="shared" si="26"/>
        <v>100</v>
      </c>
      <c r="N32" s="21">
        <v>4</v>
      </c>
      <c r="O32" s="21">
        <f t="shared" si="27"/>
        <v>100</v>
      </c>
      <c r="P32" s="1">
        <v>3</v>
      </c>
      <c r="Q32" s="21">
        <f t="shared" si="28"/>
        <v>100</v>
      </c>
      <c r="R32" s="1">
        <v>3</v>
      </c>
      <c r="S32" s="21">
        <f t="shared" si="29"/>
        <v>100</v>
      </c>
      <c r="T32" s="1">
        <v>2</v>
      </c>
      <c r="U32" s="1">
        <f t="shared" si="30"/>
        <v>100</v>
      </c>
      <c r="V32" s="21">
        <v>4</v>
      </c>
      <c r="W32" s="21">
        <f t="shared" si="31"/>
        <v>100</v>
      </c>
      <c r="X32" s="1">
        <v>2</v>
      </c>
      <c r="Y32" s="1">
        <f t="shared" si="32"/>
        <v>100</v>
      </c>
      <c r="Z32" s="21">
        <v>4</v>
      </c>
      <c r="AA32" s="21">
        <f t="shared" si="33"/>
        <v>100</v>
      </c>
      <c r="AB32" s="1">
        <v>3</v>
      </c>
      <c r="AC32" s="21">
        <f t="shared" si="34"/>
        <v>100</v>
      </c>
      <c r="AD32" s="1">
        <v>3</v>
      </c>
      <c r="AE32" s="21">
        <f t="shared" si="35"/>
        <v>100</v>
      </c>
      <c r="AF32" s="1">
        <v>3</v>
      </c>
      <c r="AG32" s="1">
        <f t="shared" si="36"/>
        <v>100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78"/>
      <c r="AT32" s="21">
        <f t="shared" si="37"/>
        <v>96.428571428571431</v>
      </c>
      <c r="AU32" s="52"/>
      <c r="AV32" s="17"/>
      <c r="AW32" s="49"/>
      <c r="AX32" s="14"/>
    </row>
    <row r="33" spans="1:50" s="16" customFormat="1" ht="16.5" customHeight="1" x14ac:dyDescent="0.2">
      <c r="A33" s="50">
        <v>5</v>
      </c>
      <c r="B33" s="71">
        <v>18101186</v>
      </c>
      <c r="C33" s="18" t="s">
        <v>84</v>
      </c>
      <c r="D33" s="1">
        <f>3</f>
        <v>3</v>
      </c>
      <c r="E33" s="21">
        <f t="shared" si="22"/>
        <v>100</v>
      </c>
      <c r="F33" s="21">
        <v>2</v>
      </c>
      <c r="G33" s="21">
        <f t="shared" si="23"/>
        <v>100</v>
      </c>
      <c r="H33" s="21">
        <v>3</v>
      </c>
      <c r="I33" s="21">
        <f t="shared" si="24"/>
        <v>100</v>
      </c>
      <c r="J33" s="21">
        <v>5</v>
      </c>
      <c r="K33" s="21">
        <f t="shared" si="25"/>
        <v>100</v>
      </c>
      <c r="L33" s="21">
        <v>5</v>
      </c>
      <c r="M33" s="21">
        <f t="shared" si="26"/>
        <v>100</v>
      </c>
      <c r="N33" s="21">
        <v>4</v>
      </c>
      <c r="O33" s="21">
        <f t="shared" si="27"/>
        <v>100</v>
      </c>
      <c r="P33" s="1">
        <v>3</v>
      </c>
      <c r="Q33" s="21">
        <f t="shared" si="28"/>
        <v>100</v>
      </c>
      <c r="R33" s="1">
        <v>3</v>
      </c>
      <c r="S33" s="21">
        <f t="shared" si="29"/>
        <v>100</v>
      </c>
      <c r="T33" s="1">
        <v>2</v>
      </c>
      <c r="U33" s="1">
        <f t="shared" si="30"/>
        <v>100</v>
      </c>
      <c r="V33" s="21">
        <v>4</v>
      </c>
      <c r="W33" s="21">
        <f t="shared" si="31"/>
        <v>100</v>
      </c>
      <c r="X33" s="1">
        <v>2</v>
      </c>
      <c r="Y33" s="1">
        <f t="shared" si="32"/>
        <v>100</v>
      </c>
      <c r="Z33" s="21">
        <v>4</v>
      </c>
      <c r="AA33" s="21">
        <f t="shared" si="33"/>
        <v>100</v>
      </c>
      <c r="AB33" s="1">
        <v>3</v>
      </c>
      <c r="AC33" s="21">
        <f t="shared" si="34"/>
        <v>100</v>
      </c>
      <c r="AD33" s="1">
        <v>3</v>
      </c>
      <c r="AE33" s="21">
        <f t="shared" si="35"/>
        <v>100</v>
      </c>
      <c r="AF33" s="1">
        <v>3</v>
      </c>
      <c r="AG33" s="1">
        <f t="shared" si="36"/>
        <v>100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78"/>
      <c r="AT33" s="21">
        <f t="shared" si="37"/>
        <v>100</v>
      </c>
      <c r="AU33" s="52"/>
      <c r="AV33" s="17"/>
      <c r="AW33" s="49"/>
      <c r="AX33" s="14"/>
    </row>
    <row r="34" spans="1:50" s="16" customFormat="1" ht="16.5" customHeight="1" x14ac:dyDescent="0.2">
      <c r="A34" s="50">
        <v>6</v>
      </c>
      <c r="B34" s="71">
        <v>18101133</v>
      </c>
      <c r="C34" s="69" t="s">
        <v>85</v>
      </c>
      <c r="D34" s="1">
        <v>3</v>
      </c>
      <c r="E34" s="21">
        <f t="shared" si="22"/>
        <v>100</v>
      </c>
      <c r="F34" s="21">
        <v>2</v>
      </c>
      <c r="G34" s="21">
        <f t="shared" si="23"/>
        <v>100</v>
      </c>
      <c r="H34" s="21">
        <v>3</v>
      </c>
      <c r="I34" s="21">
        <f t="shared" si="24"/>
        <v>100</v>
      </c>
      <c r="J34" s="21">
        <v>5</v>
      </c>
      <c r="K34" s="21">
        <f t="shared" si="25"/>
        <v>100</v>
      </c>
      <c r="L34" s="21">
        <v>5</v>
      </c>
      <c r="M34" s="21">
        <f t="shared" si="26"/>
        <v>100</v>
      </c>
      <c r="N34" s="21">
        <v>3</v>
      </c>
      <c r="O34" s="21">
        <f t="shared" si="27"/>
        <v>75</v>
      </c>
      <c r="P34" s="1">
        <v>3</v>
      </c>
      <c r="Q34" s="21">
        <f t="shared" si="28"/>
        <v>100</v>
      </c>
      <c r="R34" s="1">
        <v>3</v>
      </c>
      <c r="S34" s="21">
        <f t="shared" si="29"/>
        <v>100</v>
      </c>
      <c r="T34" s="1">
        <v>2</v>
      </c>
      <c r="U34" s="1">
        <f t="shared" si="30"/>
        <v>100</v>
      </c>
      <c r="V34" s="21">
        <v>4</v>
      </c>
      <c r="W34" s="21">
        <f t="shared" si="31"/>
        <v>100</v>
      </c>
      <c r="X34" s="1">
        <v>2</v>
      </c>
      <c r="Y34" s="1">
        <f t="shared" si="32"/>
        <v>100</v>
      </c>
      <c r="Z34" s="21">
        <v>4</v>
      </c>
      <c r="AA34" s="21">
        <f t="shared" si="33"/>
        <v>100</v>
      </c>
      <c r="AB34" s="1">
        <v>3</v>
      </c>
      <c r="AC34" s="21">
        <f t="shared" si="34"/>
        <v>100</v>
      </c>
      <c r="AD34" s="1">
        <v>3</v>
      </c>
      <c r="AE34" s="21">
        <f t="shared" si="35"/>
        <v>100</v>
      </c>
      <c r="AF34" s="1">
        <v>3</v>
      </c>
      <c r="AG34" s="1">
        <f t="shared" si="36"/>
        <v>100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78"/>
      <c r="AT34" s="21">
        <f t="shared" si="37"/>
        <v>98.214285714285708</v>
      </c>
      <c r="AU34" s="52"/>
      <c r="AV34" s="17"/>
      <c r="AW34" s="49"/>
      <c r="AX34" s="14"/>
    </row>
    <row r="35" spans="1:50" s="16" customFormat="1" ht="16.5" customHeight="1" x14ac:dyDescent="0.2">
      <c r="A35" s="50">
        <v>7</v>
      </c>
      <c r="B35" s="71">
        <v>18101185</v>
      </c>
      <c r="C35" s="20" t="s">
        <v>86</v>
      </c>
      <c r="D35" s="1">
        <v>3</v>
      </c>
      <c r="E35" s="21">
        <f t="shared" si="22"/>
        <v>100</v>
      </c>
      <c r="F35" s="21">
        <v>2</v>
      </c>
      <c r="G35" s="21">
        <f t="shared" si="23"/>
        <v>100</v>
      </c>
      <c r="H35" s="21">
        <v>3</v>
      </c>
      <c r="I35" s="21">
        <f t="shared" si="24"/>
        <v>100</v>
      </c>
      <c r="J35" s="21">
        <v>5</v>
      </c>
      <c r="K35" s="21">
        <f t="shared" si="25"/>
        <v>100</v>
      </c>
      <c r="L35" s="21">
        <v>5</v>
      </c>
      <c r="M35" s="21">
        <f t="shared" si="26"/>
        <v>100</v>
      </c>
      <c r="N35" s="21">
        <v>4</v>
      </c>
      <c r="O35" s="21">
        <f t="shared" si="27"/>
        <v>100</v>
      </c>
      <c r="P35" s="1">
        <v>3</v>
      </c>
      <c r="Q35" s="21">
        <f t="shared" si="28"/>
        <v>100</v>
      </c>
      <c r="R35" s="1">
        <v>3</v>
      </c>
      <c r="S35" s="21">
        <f t="shared" si="29"/>
        <v>100</v>
      </c>
      <c r="T35" s="1">
        <v>2</v>
      </c>
      <c r="U35" s="1">
        <f t="shared" si="30"/>
        <v>100</v>
      </c>
      <c r="V35" s="21">
        <v>4</v>
      </c>
      <c r="W35" s="21">
        <f t="shared" si="31"/>
        <v>100</v>
      </c>
      <c r="X35" s="1">
        <v>2</v>
      </c>
      <c r="Y35" s="1">
        <f t="shared" si="32"/>
        <v>100</v>
      </c>
      <c r="Z35" s="21">
        <v>4</v>
      </c>
      <c r="AA35" s="21">
        <f t="shared" si="33"/>
        <v>100</v>
      </c>
      <c r="AB35" s="1">
        <v>3</v>
      </c>
      <c r="AC35" s="21">
        <f t="shared" si="34"/>
        <v>100</v>
      </c>
      <c r="AD35" s="1">
        <v>3</v>
      </c>
      <c r="AE35" s="21">
        <f t="shared" si="35"/>
        <v>100</v>
      </c>
      <c r="AF35" s="1">
        <v>2</v>
      </c>
      <c r="AG35" s="1">
        <f t="shared" si="36"/>
        <v>66.666666666666657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78"/>
      <c r="AT35" s="21">
        <f t="shared" si="37"/>
        <v>97.619047619047606</v>
      </c>
      <c r="AU35" s="52"/>
      <c r="AV35" s="17"/>
      <c r="AW35" s="49"/>
      <c r="AX35" s="14"/>
    </row>
    <row r="36" spans="1:50" s="16" customFormat="1" ht="16.5" customHeight="1" x14ac:dyDescent="0.2">
      <c r="A36" s="50">
        <v>8</v>
      </c>
      <c r="B36" s="71">
        <v>18101099</v>
      </c>
      <c r="C36" s="69" t="s">
        <v>87</v>
      </c>
      <c r="D36" s="1">
        <v>3</v>
      </c>
      <c r="E36" s="21">
        <f t="shared" si="22"/>
        <v>100</v>
      </c>
      <c r="F36" s="21">
        <v>2</v>
      </c>
      <c r="G36" s="21">
        <f t="shared" si="23"/>
        <v>100</v>
      </c>
      <c r="H36" s="21">
        <v>3</v>
      </c>
      <c r="I36" s="21">
        <f t="shared" si="24"/>
        <v>100</v>
      </c>
      <c r="J36" s="21">
        <v>5</v>
      </c>
      <c r="K36" s="21">
        <f t="shared" si="25"/>
        <v>100</v>
      </c>
      <c r="L36" s="21">
        <v>5</v>
      </c>
      <c r="M36" s="21">
        <f t="shared" si="26"/>
        <v>100</v>
      </c>
      <c r="N36" s="21">
        <v>4</v>
      </c>
      <c r="O36" s="21">
        <f t="shared" si="27"/>
        <v>100</v>
      </c>
      <c r="P36" s="1">
        <v>3</v>
      </c>
      <c r="Q36" s="21">
        <f t="shared" si="28"/>
        <v>100</v>
      </c>
      <c r="R36" s="1">
        <v>3</v>
      </c>
      <c r="S36" s="21">
        <f t="shared" si="29"/>
        <v>100</v>
      </c>
      <c r="T36" s="1">
        <v>2</v>
      </c>
      <c r="U36" s="1">
        <f t="shared" si="30"/>
        <v>100</v>
      </c>
      <c r="V36" s="21">
        <v>4</v>
      </c>
      <c r="W36" s="21">
        <f t="shared" si="31"/>
        <v>100</v>
      </c>
      <c r="X36" s="1">
        <v>2</v>
      </c>
      <c r="Y36" s="1">
        <f t="shared" si="32"/>
        <v>100</v>
      </c>
      <c r="Z36" s="21">
        <v>4</v>
      </c>
      <c r="AA36" s="21">
        <f t="shared" si="33"/>
        <v>100</v>
      </c>
      <c r="AB36" s="1">
        <v>3</v>
      </c>
      <c r="AC36" s="21">
        <f t="shared" si="34"/>
        <v>100</v>
      </c>
      <c r="AD36" s="1">
        <v>3</v>
      </c>
      <c r="AE36" s="21">
        <f t="shared" si="35"/>
        <v>100</v>
      </c>
      <c r="AF36" s="1">
        <v>3</v>
      </c>
      <c r="AG36" s="1">
        <f t="shared" si="36"/>
        <v>100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78"/>
      <c r="AT36" s="21">
        <f t="shared" si="37"/>
        <v>100</v>
      </c>
      <c r="AU36" s="52"/>
      <c r="AV36" s="17"/>
      <c r="AW36" s="49"/>
      <c r="AX36" s="14"/>
    </row>
    <row r="37" spans="1:50" s="16" customFormat="1" ht="16.5" customHeight="1" x14ac:dyDescent="0.2">
      <c r="A37" s="50">
        <v>9</v>
      </c>
      <c r="B37" s="71">
        <v>18103038</v>
      </c>
      <c r="C37" s="69" t="s">
        <v>88</v>
      </c>
      <c r="D37" s="1">
        <v>3</v>
      </c>
      <c r="E37" s="21">
        <f t="shared" si="22"/>
        <v>100</v>
      </c>
      <c r="F37" s="21">
        <v>2</v>
      </c>
      <c r="G37" s="21">
        <f t="shared" si="23"/>
        <v>100</v>
      </c>
      <c r="H37" s="21">
        <v>3</v>
      </c>
      <c r="I37" s="21">
        <f t="shared" si="24"/>
        <v>100</v>
      </c>
      <c r="J37" s="21">
        <v>5</v>
      </c>
      <c r="K37" s="21">
        <f t="shared" si="25"/>
        <v>100</v>
      </c>
      <c r="L37" s="21">
        <v>5</v>
      </c>
      <c r="M37" s="21">
        <f t="shared" si="26"/>
        <v>100</v>
      </c>
      <c r="N37" s="21">
        <f>4-1</f>
        <v>3</v>
      </c>
      <c r="O37" s="21">
        <f t="shared" si="27"/>
        <v>75</v>
      </c>
      <c r="P37" s="1">
        <v>3</v>
      </c>
      <c r="Q37" s="21">
        <f t="shared" si="28"/>
        <v>100</v>
      </c>
      <c r="R37" s="1">
        <v>3</v>
      </c>
      <c r="S37" s="21">
        <f t="shared" si="29"/>
        <v>100</v>
      </c>
      <c r="T37" s="1">
        <v>2</v>
      </c>
      <c r="U37" s="1">
        <f t="shared" si="30"/>
        <v>100</v>
      </c>
      <c r="V37" s="21">
        <v>4</v>
      </c>
      <c r="W37" s="21">
        <f t="shared" si="31"/>
        <v>100</v>
      </c>
      <c r="X37" s="1">
        <v>2</v>
      </c>
      <c r="Y37" s="1">
        <f t="shared" si="32"/>
        <v>100</v>
      </c>
      <c r="Z37" s="21">
        <f>4-1</f>
        <v>3</v>
      </c>
      <c r="AA37" s="21">
        <f t="shared" si="33"/>
        <v>75</v>
      </c>
      <c r="AB37" s="1">
        <v>3</v>
      </c>
      <c r="AC37" s="21">
        <f t="shared" si="34"/>
        <v>100</v>
      </c>
      <c r="AD37" s="1">
        <v>3</v>
      </c>
      <c r="AE37" s="21">
        <f t="shared" si="35"/>
        <v>100</v>
      </c>
      <c r="AF37" s="1">
        <v>3</v>
      </c>
      <c r="AG37" s="1">
        <f t="shared" si="36"/>
        <v>100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78"/>
      <c r="AT37" s="21">
        <f t="shared" si="37"/>
        <v>96.428571428571431</v>
      </c>
      <c r="AU37" s="52"/>
      <c r="AV37" s="17"/>
      <c r="AW37" s="49"/>
      <c r="AX37" s="14"/>
    </row>
    <row r="38" spans="1:50" s="16" customFormat="1" ht="16.5" customHeight="1" x14ac:dyDescent="0.2">
      <c r="A38" s="50">
        <v>10</v>
      </c>
      <c r="B38" s="71">
        <v>18101116</v>
      </c>
      <c r="C38" s="69" t="s">
        <v>89</v>
      </c>
      <c r="D38" s="1">
        <v>3</v>
      </c>
      <c r="E38" s="21">
        <f t="shared" si="22"/>
        <v>100</v>
      </c>
      <c r="F38" s="21">
        <f>2-1</f>
        <v>1</v>
      </c>
      <c r="G38" s="21">
        <f t="shared" si="23"/>
        <v>50</v>
      </c>
      <c r="H38" s="21">
        <v>3</v>
      </c>
      <c r="I38" s="21">
        <f t="shared" si="24"/>
        <v>100</v>
      </c>
      <c r="J38" s="21">
        <f>5-1</f>
        <v>4</v>
      </c>
      <c r="K38" s="21">
        <f t="shared" si="25"/>
        <v>80</v>
      </c>
      <c r="L38" s="21">
        <f>5-1</f>
        <v>4</v>
      </c>
      <c r="M38" s="21">
        <f t="shared" si="26"/>
        <v>80</v>
      </c>
      <c r="N38" s="21">
        <f>4-1</f>
        <v>3</v>
      </c>
      <c r="O38" s="21">
        <f t="shared" si="27"/>
        <v>75</v>
      </c>
      <c r="P38" s="1">
        <v>3</v>
      </c>
      <c r="Q38" s="21">
        <f t="shared" si="28"/>
        <v>100</v>
      </c>
      <c r="R38" s="1">
        <v>3</v>
      </c>
      <c r="S38" s="21">
        <f t="shared" si="29"/>
        <v>100</v>
      </c>
      <c r="T38" s="1">
        <v>2</v>
      </c>
      <c r="U38" s="1">
        <f t="shared" si="30"/>
        <v>100</v>
      </c>
      <c r="V38" s="21">
        <v>4</v>
      </c>
      <c r="W38" s="21">
        <f t="shared" si="31"/>
        <v>100</v>
      </c>
      <c r="X38" s="1">
        <v>2</v>
      </c>
      <c r="Y38" s="1">
        <f t="shared" si="32"/>
        <v>100</v>
      </c>
      <c r="Z38" s="21">
        <f>4-1</f>
        <v>3</v>
      </c>
      <c r="AA38" s="21">
        <f t="shared" si="33"/>
        <v>75</v>
      </c>
      <c r="AB38" s="1">
        <v>3</v>
      </c>
      <c r="AC38" s="21">
        <f t="shared" si="34"/>
        <v>100</v>
      </c>
      <c r="AD38" s="1">
        <v>3</v>
      </c>
      <c r="AE38" s="21">
        <f t="shared" si="35"/>
        <v>100</v>
      </c>
      <c r="AF38" s="1">
        <v>3</v>
      </c>
      <c r="AG38" s="1">
        <f t="shared" si="36"/>
        <v>100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78"/>
      <c r="AT38" s="21">
        <f t="shared" si="37"/>
        <v>90</v>
      </c>
      <c r="AU38" s="52"/>
      <c r="AV38" s="17"/>
      <c r="AW38" s="49"/>
      <c r="AX38" s="14"/>
    </row>
    <row r="39" spans="1:50" s="16" customFormat="1" ht="16.5" customHeight="1" x14ac:dyDescent="0.2">
      <c r="A39" s="50">
        <v>11</v>
      </c>
      <c r="B39" s="71">
        <v>18103041</v>
      </c>
      <c r="C39" s="69" t="s">
        <v>90</v>
      </c>
      <c r="D39" s="1">
        <v>3</v>
      </c>
      <c r="E39" s="21">
        <f t="shared" si="22"/>
        <v>100</v>
      </c>
      <c r="F39" s="21">
        <v>2</v>
      </c>
      <c r="G39" s="21">
        <f t="shared" si="23"/>
        <v>100</v>
      </c>
      <c r="H39" s="21">
        <v>3</v>
      </c>
      <c r="I39" s="21">
        <f t="shared" si="24"/>
        <v>100</v>
      </c>
      <c r="J39" s="21">
        <f>5-2</f>
        <v>3</v>
      </c>
      <c r="K39" s="21">
        <f t="shared" si="25"/>
        <v>60</v>
      </c>
      <c r="L39" s="21">
        <f>5-1</f>
        <v>4</v>
      </c>
      <c r="M39" s="21">
        <f t="shared" si="26"/>
        <v>80</v>
      </c>
      <c r="N39" s="21">
        <f>4-1</f>
        <v>3</v>
      </c>
      <c r="O39" s="21">
        <f t="shared" si="27"/>
        <v>75</v>
      </c>
      <c r="P39" s="1">
        <v>3</v>
      </c>
      <c r="Q39" s="21">
        <f t="shared" si="28"/>
        <v>100</v>
      </c>
      <c r="R39" s="1">
        <v>3</v>
      </c>
      <c r="S39" s="21">
        <f t="shared" si="29"/>
        <v>100</v>
      </c>
      <c r="T39" s="1">
        <v>2</v>
      </c>
      <c r="U39" s="1">
        <f t="shared" si="30"/>
        <v>100</v>
      </c>
      <c r="V39" s="21">
        <v>4</v>
      </c>
      <c r="W39" s="21">
        <f t="shared" si="31"/>
        <v>100</v>
      </c>
      <c r="X39" s="1">
        <v>2</v>
      </c>
      <c r="Y39" s="1">
        <f t="shared" si="32"/>
        <v>100</v>
      </c>
      <c r="Z39" s="21">
        <f>4-1</f>
        <v>3</v>
      </c>
      <c r="AA39" s="21">
        <f t="shared" si="33"/>
        <v>75</v>
      </c>
      <c r="AB39" s="1">
        <v>3</v>
      </c>
      <c r="AC39" s="21">
        <f t="shared" si="34"/>
        <v>100</v>
      </c>
      <c r="AD39" s="1">
        <f>2-1</f>
        <v>1</v>
      </c>
      <c r="AE39" s="21">
        <f t="shared" si="35"/>
        <v>33.333333333333329</v>
      </c>
      <c r="AF39" s="1">
        <v>2</v>
      </c>
      <c r="AG39" s="1">
        <f t="shared" si="36"/>
        <v>66.666666666666657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78"/>
      <c r="AT39" s="21">
        <f t="shared" si="37"/>
        <v>85</v>
      </c>
      <c r="AU39" s="52"/>
      <c r="AV39" s="17"/>
      <c r="AW39" s="49"/>
      <c r="AX39" s="14"/>
    </row>
    <row r="40" spans="1:50" s="16" customFormat="1" ht="16.5" customHeight="1" x14ac:dyDescent="0.2">
      <c r="A40" s="50">
        <v>12</v>
      </c>
      <c r="B40" s="71">
        <v>18101153</v>
      </c>
      <c r="C40" s="69" t="s">
        <v>91</v>
      </c>
      <c r="D40" s="1">
        <v>3</v>
      </c>
      <c r="E40" s="21">
        <f t="shared" si="22"/>
        <v>100</v>
      </c>
      <c r="F40" s="21">
        <v>2</v>
      </c>
      <c r="G40" s="21">
        <f t="shared" si="23"/>
        <v>100</v>
      </c>
      <c r="H40" s="21">
        <v>3</v>
      </c>
      <c r="I40" s="21">
        <f t="shared" si="24"/>
        <v>100</v>
      </c>
      <c r="J40" s="21">
        <v>5</v>
      </c>
      <c r="K40" s="21">
        <f t="shared" si="25"/>
        <v>100</v>
      </c>
      <c r="L40" s="21">
        <v>5</v>
      </c>
      <c r="M40" s="21">
        <f t="shared" si="26"/>
        <v>100</v>
      </c>
      <c r="N40" s="21">
        <v>4</v>
      </c>
      <c r="O40" s="21">
        <f t="shared" si="27"/>
        <v>100</v>
      </c>
      <c r="P40" s="1">
        <v>3</v>
      </c>
      <c r="Q40" s="21">
        <f t="shared" si="28"/>
        <v>100</v>
      </c>
      <c r="R40" s="1">
        <v>3</v>
      </c>
      <c r="S40" s="21">
        <f t="shared" si="29"/>
        <v>100</v>
      </c>
      <c r="T40" s="1">
        <v>2</v>
      </c>
      <c r="U40" s="1">
        <f t="shared" si="30"/>
        <v>100</v>
      </c>
      <c r="V40" s="21">
        <v>4</v>
      </c>
      <c r="W40" s="21">
        <f t="shared" si="31"/>
        <v>100</v>
      </c>
      <c r="X40" s="1">
        <v>2</v>
      </c>
      <c r="Y40" s="1">
        <f t="shared" si="32"/>
        <v>100</v>
      </c>
      <c r="Z40" s="21">
        <v>4</v>
      </c>
      <c r="AA40" s="21">
        <f t="shared" si="33"/>
        <v>100</v>
      </c>
      <c r="AB40" s="1">
        <v>3</v>
      </c>
      <c r="AC40" s="21">
        <f t="shared" si="34"/>
        <v>100</v>
      </c>
      <c r="AD40" s="1">
        <v>3</v>
      </c>
      <c r="AE40" s="21">
        <f t="shared" si="35"/>
        <v>100</v>
      </c>
      <c r="AF40" s="1">
        <v>3</v>
      </c>
      <c r="AG40" s="1">
        <f t="shared" si="36"/>
        <v>100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78"/>
      <c r="AT40" s="21">
        <f t="shared" si="37"/>
        <v>100</v>
      </c>
      <c r="AU40" s="52"/>
      <c r="AV40" s="17"/>
      <c r="AW40" s="49"/>
      <c r="AX40" s="14"/>
    </row>
    <row r="41" spans="1:50" s="16" customFormat="1" ht="16.5" customHeight="1" x14ac:dyDescent="0.2">
      <c r="A41" s="50">
        <v>13</v>
      </c>
      <c r="B41" s="71">
        <v>18103049</v>
      </c>
      <c r="C41" s="19" t="s">
        <v>92</v>
      </c>
      <c r="D41" s="1">
        <f>3</f>
        <v>3</v>
      </c>
      <c r="E41" s="21">
        <f t="shared" si="22"/>
        <v>100</v>
      </c>
      <c r="F41" s="21">
        <v>2</v>
      </c>
      <c r="G41" s="21">
        <f t="shared" si="23"/>
        <v>100</v>
      </c>
      <c r="H41" s="21">
        <v>3</v>
      </c>
      <c r="I41" s="21">
        <f t="shared" si="24"/>
        <v>100</v>
      </c>
      <c r="J41" s="21">
        <v>5</v>
      </c>
      <c r="K41" s="21">
        <f t="shared" si="25"/>
        <v>100</v>
      </c>
      <c r="L41" s="21">
        <v>5</v>
      </c>
      <c r="M41" s="21">
        <f t="shared" si="26"/>
        <v>100</v>
      </c>
      <c r="N41" s="21">
        <v>4</v>
      </c>
      <c r="O41" s="21">
        <f t="shared" si="27"/>
        <v>100</v>
      </c>
      <c r="P41" s="1">
        <v>3</v>
      </c>
      <c r="Q41" s="21">
        <f t="shared" si="28"/>
        <v>100</v>
      </c>
      <c r="R41" s="1">
        <v>3</v>
      </c>
      <c r="S41" s="21">
        <f t="shared" si="29"/>
        <v>100</v>
      </c>
      <c r="T41" s="1">
        <v>2</v>
      </c>
      <c r="U41" s="1">
        <f t="shared" si="30"/>
        <v>100</v>
      </c>
      <c r="V41" s="21">
        <v>4</v>
      </c>
      <c r="W41" s="21">
        <f t="shared" si="31"/>
        <v>100</v>
      </c>
      <c r="X41" s="1">
        <v>2</v>
      </c>
      <c r="Y41" s="1">
        <f t="shared" si="32"/>
        <v>100</v>
      </c>
      <c r="Z41" s="21">
        <v>4</v>
      </c>
      <c r="AA41" s="21">
        <f t="shared" si="33"/>
        <v>100</v>
      </c>
      <c r="AB41" s="1">
        <v>3</v>
      </c>
      <c r="AC41" s="21">
        <f t="shared" si="34"/>
        <v>100</v>
      </c>
      <c r="AD41" s="1">
        <v>3</v>
      </c>
      <c r="AE41" s="21">
        <f t="shared" si="35"/>
        <v>100</v>
      </c>
      <c r="AF41" s="1">
        <v>3</v>
      </c>
      <c r="AG41" s="1">
        <f t="shared" si="36"/>
        <v>100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78"/>
      <c r="AT41" s="21">
        <f t="shared" si="37"/>
        <v>100</v>
      </c>
      <c r="AU41" s="52"/>
      <c r="AV41" s="17"/>
      <c r="AW41" s="49"/>
      <c r="AX41" s="14"/>
    </row>
    <row r="42" spans="1:50" s="16" customFormat="1" ht="16.5" customHeight="1" x14ac:dyDescent="0.2">
      <c r="A42" s="50">
        <v>14</v>
      </c>
      <c r="B42" s="71">
        <v>18104006</v>
      </c>
      <c r="C42" s="69" t="s">
        <v>93</v>
      </c>
      <c r="D42" s="1">
        <v>3</v>
      </c>
      <c r="E42" s="21">
        <f t="shared" si="22"/>
        <v>100</v>
      </c>
      <c r="F42" s="21">
        <v>2</v>
      </c>
      <c r="G42" s="21">
        <f t="shared" si="23"/>
        <v>100</v>
      </c>
      <c r="H42" s="21">
        <v>3</v>
      </c>
      <c r="I42" s="21">
        <f t="shared" si="24"/>
        <v>100</v>
      </c>
      <c r="J42" s="21">
        <v>5</v>
      </c>
      <c r="K42" s="21">
        <f t="shared" si="25"/>
        <v>100</v>
      </c>
      <c r="L42" s="21">
        <f>5-1</f>
        <v>4</v>
      </c>
      <c r="M42" s="21">
        <f t="shared" si="26"/>
        <v>80</v>
      </c>
      <c r="N42" s="21">
        <f>4-1</f>
        <v>3</v>
      </c>
      <c r="O42" s="21">
        <f t="shared" si="27"/>
        <v>75</v>
      </c>
      <c r="P42" s="1">
        <v>3</v>
      </c>
      <c r="Q42" s="21">
        <f t="shared" si="28"/>
        <v>100</v>
      </c>
      <c r="R42" s="1">
        <v>3</v>
      </c>
      <c r="S42" s="21">
        <f t="shared" si="29"/>
        <v>100</v>
      </c>
      <c r="T42" s="1">
        <v>2</v>
      </c>
      <c r="U42" s="1">
        <f t="shared" si="30"/>
        <v>100</v>
      </c>
      <c r="V42" s="21">
        <v>4</v>
      </c>
      <c r="W42" s="21">
        <f t="shared" si="31"/>
        <v>100</v>
      </c>
      <c r="X42" s="1">
        <v>1</v>
      </c>
      <c r="Y42" s="1">
        <f>X42/(2-1)*100</f>
        <v>100</v>
      </c>
      <c r="Z42" s="21">
        <f>3-3</f>
        <v>0</v>
      </c>
      <c r="AA42" s="21">
        <f t="shared" si="33"/>
        <v>0</v>
      </c>
      <c r="AB42" s="1">
        <f>3-2</f>
        <v>1</v>
      </c>
      <c r="AC42" s="21">
        <f t="shared" si="34"/>
        <v>33.333333333333329</v>
      </c>
      <c r="AD42" s="1">
        <v>2</v>
      </c>
      <c r="AE42" s="21">
        <f t="shared" si="35"/>
        <v>66.666666666666657</v>
      </c>
      <c r="AF42" s="1">
        <v>2</v>
      </c>
      <c r="AG42" s="1">
        <f t="shared" si="36"/>
        <v>66.666666666666657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78"/>
      <c r="AT42" s="21">
        <f t="shared" si="37"/>
        <v>80.119047619047606</v>
      </c>
      <c r="AU42" s="52"/>
      <c r="AV42" s="17"/>
      <c r="AW42" s="49"/>
      <c r="AX42" s="14"/>
    </row>
    <row r="43" spans="1:50" s="16" customFormat="1" ht="16.5" customHeight="1" x14ac:dyDescent="0.2">
      <c r="A43" s="50">
        <v>15</v>
      </c>
      <c r="B43" s="71">
        <v>18108011</v>
      </c>
      <c r="C43" s="19" t="s">
        <v>94</v>
      </c>
      <c r="D43" s="1">
        <v>3</v>
      </c>
      <c r="E43" s="21">
        <f t="shared" si="22"/>
        <v>100</v>
      </c>
      <c r="F43" s="21">
        <v>2</v>
      </c>
      <c r="G43" s="21">
        <f t="shared" si="23"/>
        <v>100</v>
      </c>
      <c r="H43" s="21">
        <v>3</v>
      </c>
      <c r="I43" s="21">
        <f t="shared" si="24"/>
        <v>100</v>
      </c>
      <c r="J43" s="21">
        <v>5</v>
      </c>
      <c r="K43" s="21">
        <f t="shared" si="25"/>
        <v>100</v>
      </c>
      <c r="L43" s="21">
        <v>5</v>
      </c>
      <c r="M43" s="21">
        <f t="shared" si="26"/>
        <v>100</v>
      </c>
      <c r="N43" s="21">
        <v>4</v>
      </c>
      <c r="O43" s="21">
        <f t="shared" si="27"/>
        <v>100</v>
      </c>
      <c r="P43" s="1">
        <v>2</v>
      </c>
      <c r="Q43" s="21">
        <f t="shared" si="28"/>
        <v>66.666666666666657</v>
      </c>
      <c r="R43" s="1">
        <v>3</v>
      </c>
      <c r="S43" s="21">
        <f t="shared" si="29"/>
        <v>100</v>
      </c>
      <c r="T43" s="1">
        <v>2</v>
      </c>
      <c r="U43" s="1">
        <f t="shared" si="30"/>
        <v>100</v>
      </c>
      <c r="V43" s="21">
        <v>4</v>
      </c>
      <c r="W43" s="21">
        <f t="shared" si="31"/>
        <v>100</v>
      </c>
      <c r="X43" s="1">
        <v>2</v>
      </c>
      <c r="Y43" s="1">
        <f t="shared" si="32"/>
        <v>100</v>
      </c>
      <c r="Z43" s="21">
        <f>4-1</f>
        <v>3</v>
      </c>
      <c r="AA43" s="21">
        <f t="shared" si="33"/>
        <v>75</v>
      </c>
      <c r="AB43" s="1">
        <f>2-1</f>
        <v>1</v>
      </c>
      <c r="AC43" s="21">
        <f t="shared" si="34"/>
        <v>33.333333333333329</v>
      </c>
      <c r="AD43" s="1">
        <v>3</v>
      </c>
      <c r="AE43" s="21">
        <f t="shared" si="35"/>
        <v>100</v>
      </c>
      <c r="AF43" s="1">
        <v>2</v>
      </c>
      <c r="AG43" s="1">
        <f t="shared" si="36"/>
        <v>66.666666666666657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78"/>
      <c r="AT43" s="21">
        <f t="shared" si="37"/>
        <v>88.690476190476176</v>
      </c>
      <c r="AU43" s="52"/>
      <c r="AV43" s="17"/>
      <c r="AW43" s="49"/>
      <c r="AX43" s="14"/>
    </row>
    <row r="44" spans="1:50" s="16" customFormat="1" ht="16.5" customHeight="1" x14ac:dyDescent="0.2">
      <c r="A44" s="50">
        <v>16</v>
      </c>
      <c r="B44" s="71">
        <v>18108001</v>
      </c>
      <c r="C44" s="20" t="s">
        <v>95</v>
      </c>
      <c r="D44" s="1">
        <f>3</f>
        <v>3</v>
      </c>
      <c r="E44" s="21">
        <f t="shared" si="22"/>
        <v>100</v>
      </c>
      <c r="F44" s="21">
        <v>2</v>
      </c>
      <c r="G44" s="21">
        <f t="shared" si="23"/>
        <v>100</v>
      </c>
      <c r="H44" s="21">
        <v>3</v>
      </c>
      <c r="I44" s="21">
        <f t="shared" si="24"/>
        <v>100</v>
      </c>
      <c r="J44" s="21">
        <v>5</v>
      </c>
      <c r="K44" s="21">
        <f t="shared" si="25"/>
        <v>100</v>
      </c>
      <c r="L44" s="21">
        <v>5</v>
      </c>
      <c r="M44" s="21">
        <f t="shared" si="26"/>
        <v>100</v>
      </c>
      <c r="N44" s="21">
        <f>4-1</f>
        <v>3</v>
      </c>
      <c r="O44" s="21">
        <f t="shared" si="27"/>
        <v>75</v>
      </c>
      <c r="P44" s="1">
        <v>3</v>
      </c>
      <c r="Q44" s="21">
        <f t="shared" si="28"/>
        <v>100</v>
      </c>
      <c r="R44" s="1">
        <v>3</v>
      </c>
      <c r="S44" s="21">
        <f t="shared" si="29"/>
        <v>100</v>
      </c>
      <c r="T44" s="1">
        <v>2</v>
      </c>
      <c r="U44" s="1">
        <f t="shared" si="30"/>
        <v>100</v>
      </c>
      <c r="V44" s="21">
        <v>4</v>
      </c>
      <c r="W44" s="21">
        <f t="shared" si="31"/>
        <v>100</v>
      </c>
      <c r="X44" s="1">
        <v>2</v>
      </c>
      <c r="Y44" s="1">
        <f t="shared" si="32"/>
        <v>100</v>
      </c>
      <c r="Z44" s="21">
        <v>4</v>
      </c>
      <c r="AA44" s="21">
        <f t="shared" si="33"/>
        <v>100</v>
      </c>
      <c r="AB44" s="1">
        <v>3</v>
      </c>
      <c r="AC44" s="21">
        <f t="shared" si="34"/>
        <v>100</v>
      </c>
      <c r="AD44" s="1">
        <v>3</v>
      </c>
      <c r="AE44" s="21">
        <f t="shared" si="35"/>
        <v>100</v>
      </c>
      <c r="AF44" s="1">
        <v>2</v>
      </c>
      <c r="AG44" s="1">
        <f t="shared" si="36"/>
        <v>66.666666666666657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78"/>
      <c r="AT44" s="21">
        <f t="shared" si="37"/>
        <v>95.833333333333329</v>
      </c>
      <c r="AU44" s="52"/>
      <c r="AV44" s="17"/>
      <c r="AW44" s="49"/>
      <c r="AX44" s="14"/>
    </row>
    <row r="45" spans="1:50" s="16" customFormat="1" ht="16.5" customHeight="1" x14ac:dyDescent="0.2">
      <c r="A45" s="50">
        <v>17</v>
      </c>
      <c r="B45" s="71">
        <v>18102047</v>
      </c>
      <c r="C45" s="69" t="s">
        <v>96</v>
      </c>
      <c r="D45" s="1">
        <f>3-1</f>
        <v>2</v>
      </c>
      <c r="E45" s="21">
        <f t="shared" si="22"/>
        <v>66.666666666666657</v>
      </c>
      <c r="F45" s="21">
        <v>2</v>
      </c>
      <c r="G45" s="21">
        <f t="shared" si="23"/>
        <v>100</v>
      </c>
      <c r="H45" s="21">
        <v>3</v>
      </c>
      <c r="I45" s="21">
        <f t="shared" si="24"/>
        <v>100</v>
      </c>
      <c r="J45" s="21">
        <v>5</v>
      </c>
      <c r="K45" s="21">
        <f t="shared" si="25"/>
        <v>100</v>
      </c>
      <c r="L45" s="21">
        <v>5</v>
      </c>
      <c r="M45" s="21">
        <f t="shared" si="26"/>
        <v>100</v>
      </c>
      <c r="N45" s="21">
        <v>4</v>
      </c>
      <c r="O45" s="21">
        <f t="shared" si="27"/>
        <v>100</v>
      </c>
      <c r="P45" s="1">
        <v>3</v>
      </c>
      <c r="Q45" s="21">
        <f t="shared" si="28"/>
        <v>100</v>
      </c>
      <c r="R45" s="1">
        <v>3</v>
      </c>
      <c r="S45" s="21">
        <f t="shared" si="29"/>
        <v>100</v>
      </c>
      <c r="T45" s="1">
        <v>2</v>
      </c>
      <c r="U45" s="1">
        <f t="shared" si="30"/>
        <v>100</v>
      </c>
      <c r="V45" s="21">
        <v>4</v>
      </c>
      <c r="W45" s="21">
        <f t="shared" si="31"/>
        <v>100</v>
      </c>
      <c r="X45" s="1">
        <v>2</v>
      </c>
      <c r="Y45" s="1">
        <f t="shared" si="32"/>
        <v>100</v>
      </c>
      <c r="Z45" s="21">
        <f>4-1</f>
        <v>3</v>
      </c>
      <c r="AA45" s="21">
        <f t="shared" si="33"/>
        <v>75</v>
      </c>
      <c r="AB45" s="1">
        <v>3</v>
      </c>
      <c r="AC45" s="21">
        <f t="shared" si="34"/>
        <v>100</v>
      </c>
      <c r="AD45" s="1">
        <f>3-1</f>
        <v>2</v>
      </c>
      <c r="AE45" s="21">
        <f t="shared" si="35"/>
        <v>66.666666666666657</v>
      </c>
      <c r="AF45" s="1">
        <v>2</v>
      </c>
      <c r="AG45" s="1">
        <f t="shared" si="36"/>
        <v>66.666666666666657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78"/>
      <c r="AT45" s="21">
        <f t="shared" si="37"/>
        <v>93.452380952380949</v>
      </c>
      <c r="AU45" s="52"/>
      <c r="AV45" s="17"/>
      <c r="AW45" s="49"/>
      <c r="AX45" s="14"/>
    </row>
    <row r="46" spans="1:50" s="16" customFormat="1" ht="16.5" customHeight="1" x14ac:dyDescent="0.2">
      <c r="A46" s="50">
        <v>18</v>
      </c>
      <c r="B46" s="71">
        <v>18101169</v>
      </c>
      <c r="C46" s="69" t="s">
        <v>97</v>
      </c>
      <c r="D46" s="1">
        <v>3</v>
      </c>
      <c r="E46" s="21">
        <f t="shared" si="22"/>
        <v>100</v>
      </c>
      <c r="F46" s="21">
        <v>2</v>
      </c>
      <c r="G46" s="21">
        <f t="shared" si="23"/>
        <v>100</v>
      </c>
      <c r="H46" s="21">
        <v>3</v>
      </c>
      <c r="I46" s="21">
        <f t="shared" si="24"/>
        <v>100</v>
      </c>
      <c r="J46" s="21">
        <v>5</v>
      </c>
      <c r="K46" s="21">
        <f t="shared" si="25"/>
        <v>100</v>
      </c>
      <c r="L46" s="21">
        <v>5</v>
      </c>
      <c r="M46" s="21">
        <f t="shared" si="26"/>
        <v>100</v>
      </c>
      <c r="N46" s="21">
        <f>4-1</f>
        <v>3</v>
      </c>
      <c r="O46" s="21">
        <f t="shared" si="27"/>
        <v>75</v>
      </c>
      <c r="P46" s="1">
        <v>3</v>
      </c>
      <c r="Q46" s="21">
        <f t="shared" si="28"/>
        <v>100</v>
      </c>
      <c r="R46" s="1">
        <v>3</v>
      </c>
      <c r="S46" s="21">
        <f t="shared" si="29"/>
        <v>100</v>
      </c>
      <c r="T46" s="1">
        <v>2</v>
      </c>
      <c r="U46" s="1">
        <f t="shared" si="30"/>
        <v>100</v>
      </c>
      <c r="V46" s="21">
        <v>4</v>
      </c>
      <c r="W46" s="21">
        <f t="shared" si="31"/>
        <v>100</v>
      </c>
      <c r="X46" s="1">
        <v>2</v>
      </c>
      <c r="Y46" s="1">
        <f t="shared" si="32"/>
        <v>100</v>
      </c>
      <c r="Z46" s="21">
        <f>4-1</f>
        <v>3</v>
      </c>
      <c r="AA46" s="21">
        <f t="shared" si="33"/>
        <v>75</v>
      </c>
      <c r="AB46" s="1">
        <f>3-1</f>
        <v>2</v>
      </c>
      <c r="AC46" s="21">
        <f t="shared" si="34"/>
        <v>66.666666666666657</v>
      </c>
      <c r="AD46" s="1">
        <v>3</v>
      </c>
      <c r="AE46" s="21">
        <f t="shared" si="35"/>
        <v>100</v>
      </c>
      <c r="AF46" s="1">
        <v>3</v>
      </c>
      <c r="AG46" s="1">
        <f t="shared" si="36"/>
        <v>100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78"/>
      <c r="AT46" s="21">
        <f t="shared" si="37"/>
        <v>94.047619047619037</v>
      </c>
      <c r="AU46" s="52"/>
      <c r="AV46" s="17"/>
      <c r="AW46" s="49"/>
      <c r="AX46" s="14"/>
    </row>
    <row r="47" spans="1:50" s="16" customFormat="1" ht="16.5" customHeight="1" x14ac:dyDescent="0.2">
      <c r="A47" s="50">
        <v>19</v>
      </c>
      <c r="B47" s="71">
        <v>18101081</v>
      </c>
      <c r="C47" s="69" t="s">
        <v>98</v>
      </c>
      <c r="D47" s="1">
        <v>3</v>
      </c>
      <c r="E47" s="21">
        <f t="shared" si="22"/>
        <v>100</v>
      </c>
      <c r="F47" s="21">
        <v>2</v>
      </c>
      <c r="G47" s="21">
        <f t="shared" si="23"/>
        <v>100</v>
      </c>
      <c r="H47" s="21">
        <v>3</v>
      </c>
      <c r="I47" s="21">
        <f t="shared" si="24"/>
        <v>100</v>
      </c>
      <c r="J47" s="21">
        <v>5</v>
      </c>
      <c r="K47" s="21">
        <f t="shared" si="25"/>
        <v>100</v>
      </c>
      <c r="L47" s="21">
        <v>5</v>
      </c>
      <c r="M47" s="21">
        <f t="shared" si="26"/>
        <v>100</v>
      </c>
      <c r="N47" s="21">
        <v>4</v>
      </c>
      <c r="O47" s="21">
        <f t="shared" si="27"/>
        <v>100</v>
      </c>
      <c r="P47" s="1">
        <v>3</v>
      </c>
      <c r="Q47" s="21">
        <f t="shared" si="28"/>
        <v>100</v>
      </c>
      <c r="R47" s="1">
        <v>3</v>
      </c>
      <c r="S47" s="21">
        <f t="shared" si="29"/>
        <v>100</v>
      </c>
      <c r="T47" s="1">
        <v>2</v>
      </c>
      <c r="U47" s="1">
        <f t="shared" si="30"/>
        <v>100</v>
      </c>
      <c r="V47" s="21">
        <v>4</v>
      </c>
      <c r="W47" s="21">
        <f t="shared" si="31"/>
        <v>100</v>
      </c>
      <c r="X47" s="1">
        <v>2</v>
      </c>
      <c r="Y47" s="1">
        <f t="shared" si="32"/>
        <v>100</v>
      </c>
      <c r="Z47" s="21">
        <f>4-1</f>
        <v>3</v>
      </c>
      <c r="AA47" s="21">
        <f t="shared" si="33"/>
        <v>75</v>
      </c>
      <c r="AB47" s="1">
        <f>3-1</f>
        <v>2</v>
      </c>
      <c r="AC47" s="21">
        <f t="shared" si="34"/>
        <v>66.666666666666657</v>
      </c>
      <c r="AD47" s="1">
        <v>3</v>
      </c>
      <c r="AE47" s="21">
        <f t="shared" si="35"/>
        <v>100</v>
      </c>
      <c r="AF47" s="1">
        <v>3</v>
      </c>
      <c r="AG47" s="1">
        <f t="shared" si="36"/>
        <v>100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78"/>
      <c r="AT47" s="21">
        <f t="shared" si="37"/>
        <v>95.833333333333329</v>
      </c>
      <c r="AU47" s="52"/>
      <c r="AV47" s="17"/>
      <c r="AW47" s="49"/>
      <c r="AX47" s="14"/>
    </row>
    <row r="48" spans="1:50" s="109" customFormat="1" ht="16.5" customHeight="1" x14ac:dyDescent="0.2">
      <c r="A48" s="99">
        <v>20</v>
      </c>
      <c r="B48" s="100">
        <v>18101150</v>
      </c>
      <c r="C48" s="101" t="s">
        <v>99</v>
      </c>
      <c r="D48" s="102">
        <v>3</v>
      </c>
      <c r="E48" s="103">
        <f t="shared" si="22"/>
        <v>100</v>
      </c>
      <c r="F48" s="103">
        <v>2</v>
      </c>
      <c r="G48" s="103">
        <f t="shared" si="23"/>
        <v>100</v>
      </c>
      <c r="H48" s="103">
        <v>3</v>
      </c>
      <c r="I48" s="103">
        <f t="shared" si="24"/>
        <v>100</v>
      </c>
      <c r="J48" s="103">
        <v>5</v>
      </c>
      <c r="K48" s="103">
        <f t="shared" si="25"/>
        <v>100</v>
      </c>
      <c r="L48" s="103"/>
      <c r="M48" s="103"/>
      <c r="N48" s="103"/>
      <c r="O48" s="103"/>
      <c r="P48" s="102"/>
      <c r="Q48" s="103"/>
      <c r="R48" s="102"/>
      <c r="S48" s="102"/>
      <c r="T48" s="102"/>
      <c r="U48" s="102"/>
      <c r="V48" s="102"/>
      <c r="W48" s="102"/>
      <c r="X48" s="102"/>
      <c r="Y48" s="102"/>
      <c r="Z48" s="102"/>
      <c r="AA48" s="102"/>
      <c r="AB48" s="102"/>
      <c r="AC48" s="103"/>
      <c r="AD48" s="102"/>
      <c r="AE48" s="102"/>
      <c r="AF48" s="102"/>
      <c r="AG48" s="102"/>
      <c r="AH48" s="102"/>
      <c r="AI48" s="102"/>
      <c r="AJ48" s="102"/>
      <c r="AK48" s="102"/>
      <c r="AL48" s="102"/>
      <c r="AM48" s="102"/>
      <c r="AN48" s="102"/>
      <c r="AO48" s="102"/>
      <c r="AP48" s="102"/>
      <c r="AQ48" s="102"/>
      <c r="AR48" s="102"/>
      <c r="AS48" s="129"/>
      <c r="AT48" s="103"/>
      <c r="AU48" s="105"/>
      <c r="AV48" s="112"/>
      <c r="AW48" s="107"/>
      <c r="AX48" s="108"/>
    </row>
    <row r="49" spans="1:50" s="16" customFormat="1" ht="16.5" customHeight="1" x14ac:dyDescent="0.2">
      <c r="A49" s="54">
        <v>21</v>
      </c>
      <c r="B49" s="74"/>
      <c r="C49" s="14" t="s">
        <v>485</v>
      </c>
      <c r="D49" s="15"/>
      <c r="E49" s="25"/>
      <c r="F49" s="25"/>
      <c r="G49" s="25"/>
      <c r="H49" s="25"/>
      <c r="I49" s="25"/>
      <c r="J49" s="25"/>
      <c r="K49" s="25"/>
      <c r="L49" s="25"/>
      <c r="M49" s="25"/>
      <c r="N49" s="25"/>
      <c r="P49" s="15"/>
      <c r="Q49" s="2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25"/>
      <c r="AD49" s="1">
        <f>3-1</f>
        <v>2</v>
      </c>
      <c r="AE49" s="21">
        <f t="shared" si="35"/>
        <v>66.666666666666657</v>
      </c>
      <c r="AF49" s="1">
        <v>3</v>
      </c>
      <c r="AG49" s="1">
        <f t="shared" ref="AG49" si="38">AF49/3*100</f>
        <v>100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78"/>
      <c r="AT49" s="21">
        <f t="shared" ref="AT49" si="39">AVERAGE(Q49,S49,U49,W49,Y49,AA49,AC49,AE49,AG49,AI49,AK49,AM49,AO49,AQ49,AS49,K49,M49,I49,G49,O49)</f>
        <v>83.333333333333329</v>
      </c>
      <c r="AU49" s="52"/>
      <c r="AV49" s="17"/>
      <c r="AW49" s="49"/>
      <c r="AX49" s="14"/>
    </row>
    <row r="50" spans="1:50" s="16" customFormat="1" ht="16.5" customHeight="1" x14ac:dyDescent="0.2">
      <c r="A50" s="54"/>
      <c r="B50" s="74"/>
      <c r="C50" s="14"/>
      <c r="D50" s="15"/>
      <c r="E50" s="25"/>
      <c r="F50" s="25"/>
      <c r="G50" s="25"/>
      <c r="H50" s="25"/>
      <c r="I50" s="25"/>
      <c r="J50" s="25"/>
      <c r="K50" s="25"/>
      <c r="L50" s="25"/>
      <c r="M50" s="25"/>
      <c r="N50" s="25"/>
      <c r="P50" s="15"/>
      <c r="Q50" s="2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2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52"/>
      <c r="AV50" s="17"/>
      <c r="AW50" s="49"/>
      <c r="AX50" s="14"/>
    </row>
    <row r="51" spans="1:50" s="16" customFormat="1" ht="16.5" customHeight="1" x14ac:dyDescent="0.2">
      <c r="A51" s="54"/>
      <c r="B51" s="54"/>
      <c r="C51" s="55"/>
      <c r="D51" s="76"/>
      <c r="E51" s="85"/>
      <c r="F51" s="85"/>
      <c r="G51" s="85"/>
      <c r="H51" s="85"/>
      <c r="I51" s="85"/>
      <c r="J51" s="85"/>
      <c r="K51" s="85"/>
      <c r="L51" s="85"/>
      <c r="M51" s="85"/>
      <c r="N51" s="85"/>
      <c r="P51" s="76"/>
      <c r="Q51" s="85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85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54"/>
      <c r="AV51" s="17"/>
      <c r="AW51" s="49"/>
      <c r="AX51" s="14"/>
    </row>
    <row r="52" spans="1:50" s="16" customFormat="1" ht="16.5" customHeight="1" x14ac:dyDescent="0.2">
      <c r="A52" s="50">
        <v>1</v>
      </c>
      <c r="B52" s="71">
        <v>18104003</v>
      </c>
      <c r="C52" s="19" t="s">
        <v>100</v>
      </c>
      <c r="D52" s="1">
        <v>3</v>
      </c>
      <c r="E52" s="21">
        <f t="shared" ref="E52:E72" si="40">D52/3*100</f>
        <v>100</v>
      </c>
      <c r="F52" s="21">
        <v>2</v>
      </c>
      <c r="G52" s="21">
        <f t="shared" ref="G52:G68" si="41">F52/2*100</f>
        <v>100</v>
      </c>
      <c r="H52" s="21">
        <v>3</v>
      </c>
      <c r="I52" s="21">
        <f t="shared" ref="I52:I72" si="42">H52/3*100</f>
        <v>100</v>
      </c>
      <c r="J52" s="21">
        <v>5</v>
      </c>
      <c r="K52" s="21">
        <f t="shared" ref="K52:K70" si="43">J52/5*100</f>
        <v>100</v>
      </c>
      <c r="L52" s="21">
        <v>5</v>
      </c>
      <c r="M52" s="21">
        <f t="shared" ref="M52:M72" si="44">L52/5*100</f>
        <v>100</v>
      </c>
      <c r="N52" s="21">
        <v>4</v>
      </c>
      <c r="O52" s="21">
        <f t="shared" ref="O52:O70" si="45">N52/4*100</f>
        <v>100</v>
      </c>
      <c r="P52" s="1">
        <v>3</v>
      </c>
      <c r="Q52" s="21">
        <f t="shared" ref="Q52:Q70" si="46">P52/3*100</f>
        <v>100</v>
      </c>
      <c r="R52" s="1">
        <v>3</v>
      </c>
      <c r="S52" s="21">
        <f t="shared" ref="S52:S70" si="47">R52/3*100</f>
        <v>100</v>
      </c>
      <c r="T52" s="1">
        <v>2</v>
      </c>
      <c r="U52" s="1">
        <f t="shared" ref="U52:U70" si="48">T52/2*100</f>
        <v>100</v>
      </c>
      <c r="V52" s="21">
        <v>4</v>
      </c>
      <c r="W52" s="21">
        <f t="shared" ref="W52:W70" si="49">V52/4*100</f>
        <v>100</v>
      </c>
      <c r="X52" s="1">
        <v>2</v>
      </c>
      <c r="Y52" s="1">
        <f t="shared" ref="Y52:Y70" si="50">X52/2*100</f>
        <v>100</v>
      </c>
      <c r="Z52" s="21">
        <v>4</v>
      </c>
      <c r="AA52" s="21">
        <f t="shared" ref="AA52:AA72" si="51">Z52/4*100</f>
        <v>100</v>
      </c>
      <c r="AB52" s="1">
        <v>3</v>
      </c>
      <c r="AC52" s="21">
        <f t="shared" ref="AC52:AC70" si="52">AB52/3*100</f>
        <v>100</v>
      </c>
      <c r="AD52" s="1">
        <v>3</v>
      </c>
      <c r="AE52" s="21">
        <f t="shared" ref="AE52:AE70" si="53">AD52/3*100</f>
        <v>100</v>
      </c>
      <c r="AF52" s="1">
        <v>3</v>
      </c>
      <c r="AG52" s="1">
        <f t="shared" ref="AG52:AG70" si="54">AF52/3*100</f>
        <v>100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78"/>
      <c r="AT52" s="21">
        <f t="shared" ref="AT52:AT72" si="55">AVERAGE(Q52,S52,U52,W52,Y52,AA52,AC52,AE52,AG52,AI52,AK52,AM52,AO52,AQ52,AS52,K52,M52,I52,G52,O52)</f>
        <v>100</v>
      </c>
      <c r="AU52" s="58" t="s">
        <v>101</v>
      </c>
      <c r="AV52" s="17"/>
      <c r="AW52" s="49"/>
      <c r="AX52" s="14"/>
    </row>
    <row r="53" spans="1:50" s="16" customFormat="1" ht="16.5" customHeight="1" x14ac:dyDescent="0.2">
      <c r="A53" s="50">
        <v>2</v>
      </c>
      <c r="B53" s="71">
        <v>18101018</v>
      </c>
      <c r="C53" s="69" t="s">
        <v>102</v>
      </c>
      <c r="D53" s="1">
        <v>3</v>
      </c>
      <c r="E53" s="21">
        <f t="shared" si="40"/>
        <v>100</v>
      </c>
      <c r="F53" s="21">
        <v>2</v>
      </c>
      <c r="G53" s="21">
        <f t="shared" si="41"/>
        <v>100</v>
      </c>
      <c r="H53" s="21">
        <v>3</v>
      </c>
      <c r="I53" s="21">
        <f t="shared" si="42"/>
        <v>100</v>
      </c>
      <c r="J53" s="21">
        <f>4-1</f>
        <v>3</v>
      </c>
      <c r="K53" s="21">
        <f t="shared" si="43"/>
        <v>60</v>
      </c>
      <c r="L53" s="21">
        <v>5</v>
      </c>
      <c r="M53" s="21">
        <f t="shared" si="44"/>
        <v>100</v>
      </c>
      <c r="N53" s="21">
        <f>4-1</f>
        <v>3</v>
      </c>
      <c r="O53" s="21">
        <f t="shared" si="45"/>
        <v>75</v>
      </c>
      <c r="P53" s="1">
        <v>3</v>
      </c>
      <c r="Q53" s="21">
        <f t="shared" si="46"/>
        <v>100</v>
      </c>
      <c r="R53" s="1">
        <v>3</v>
      </c>
      <c r="S53" s="21">
        <f t="shared" si="47"/>
        <v>100</v>
      </c>
      <c r="T53" s="1">
        <v>2</v>
      </c>
      <c r="U53" s="1">
        <f t="shared" si="48"/>
        <v>100</v>
      </c>
      <c r="V53" s="21">
        <v>4</v>
      </c>
      <c r="W53" s="21">
        <f t="shared" si="49"/>
        <v>100</v>
      </c>
      <c r="X53" s="1">
        <v>2</v>
      </c>
      <c r="Y53" s="1">
        <f t="shared" si="50"/>
        <v>100</v>
      </c>
      <c r="Z53" s="21">
        <f>4-2</f>
        <v>2</v>
      </c>
      <c r="AA53" s="21">
        <f t="shared" si="51"/>
        <v>50</v>
      </c>
      <c r="AB53" s="1">
        <v>3</v>
      </c>
      <c r="AC53" s="21">
        <f t="shared" si="52"/>
        <v>100</v>
      </c>
      <c r="AD53" s="1">
        <v>3</v>
      </c>
      <c r="AE53" s="21">
        <f t="shared" si="53"/>
        <v>100</v>
      </c>
      <c r="AF53" s="1">
        <v>2</v>
      </c>
      <c r="AG53" s="1">
        <f t="shared" si="54"/>
        <v>66.666666666666657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78"/>
      <c r="AT53" s="21">
        <f t="shared" si="55"/>
        <v>89.404761904761898</v>
      </c>
      <c r="AU53" s="52"/>
      <c r="AV53" s="17"/>
      <c r="AW53" s="49"/>
      <c r="AX53" s="14"/>
    </row>
    <row r="54" spans="1:50" s="16" customFormat="1" ht="16.5" customHeight="1" x14ac:dyDescent="0.2">
      <c r="A54" s="50">
        <v>3</v>
      </c>
      <c r="B54" s="71">
        <v>18101047</v>
      </c>
      <c r="C54" s="69" t="s">
        <v>103</v>
      </c>
      <c r="D54" s="1">
        <v>3</v>
      </c>
      <c r="E54" s="21">
        <f t="shared" si="40"/>
        <v>100</v>
      </c>
      <c r="F54" s="21">
        <v>2</v>
      </c>
      <c r="G54" s="21">
        <f t="shared" si="41"/>
        <v>100</v>
      </c>
      <c r="H54" s="21">
        <v>3</v>
      </c>
      <c r="I54" s="21">
        <f t="shared" si="42"/>
        <v>100</v>
      </c>
      <c r="J54" s="21">
        <v>5</v>
      </c>
      <c r="K54" s="21">
        <f t="shared" si="43"/>
        <v>100</v>
      </c>
      <c r="L54" s="21">
        <v>5</v>
      </c>
      <c r="M54" s="21">
        <f t="shared" si="44"/>
        <v>100</v>
      </c>
      <c r="N54" s="21">
        <v>4</v>
      </c>
      <c r="O54" s="21">
        <f t="shared" si="45"/>
        <v>100</v>
      </c>
      <c r="P54" s="1">
        <v>3</v>
      </c>
      <c r="Q54" s="21">
        <f t="shared" si="46"/>
        <v>100</v>
      </c>
      <c r="R54" s="1">
        <v>3</v>
      </c>
      <c r="S54" s="21">
        <f t="shared" si="47"/>
        <v>100</v>
      </c>
      <c r="T54" s="1">
        <v>2</v>
      </c>
      <c r="U54" s="1">
        <f t="shared" si="48"/>
        <v>100</v>
      </c>
      <c r="V54" s="21">
        <v>4</v>
      </c>
      <c r="W54" s="21">
        <f t="shared" si="49"/>
        <v>100</v>
      </c>
      <c r="X54" s="1">
        <v>2</v>
      </c>
      <c r="Y54" s="1">
        <f t="shared" si="50"/>
        <v>100</v>
      </c>
      <c r="Z54" s="21">
        <v>4</v>
      </c>
      <c r="AA54" s="21">
        <f t="shared" si="51"/>
        <v>100</v>
      </c>
      <c r="AB54" s="1">
        <f>3-1</f>
        <v>2</v>
      </c>
      <c r="AC54" s="21">
        <f t="shared" si="52"/>
        <v>66.666666666666657</v>
      </c>
      <c r="AD54" s="1">
        <f>3-1</f>
        <v>2</v>
      </c>
      <c r="AE54" s="21">
        <f t="shared" si="53"/>
        <v>66.666666666666657</v>
      </c>
      <c r="AF54" s="1">
        <v>3</v>
      </c>
      <c r="AG54" s="1">
        <f t="shared" si="54"/>
        <v>100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78"/>
      <c r="AT54" s="21">
        <f t="shared" si="55"/>
        <v>95.238095238095227</v>
      </c>
      <c r="AU54" s="52"/>
      <c r="AV54" s="17"/>
      <c r="AW54" s="49"/>
      <c r="AX54" s="14"/>
    </row>
    <row r="55" spans="1:50" s="16" customFormat="1" ht="16.5" customHeight="1" x14ac:dyDescent="0.2">
      <c r="A55" s="50">
        <v>4</v>
      </c>
      <c r="B55" s="71">
        <v>18101214</v>
      </c>
      <c r="C55" s="60" t="s">
        <v>461</v>
      </c>
      <c r="D55" s="97"/>
      <c r="E55" s="115"/>
      <c r="F55" s="86"/>
      <c r="G55" s="86"/>
      <c r="H55" s="21">
        <v>3</v>
      </c>
      <c r="I55" s="21">
        <f>H55/3*100</f>
        <v>100</v>
      </c>
      <c r="J55" s="21">
        <v>5</v>
      </c>
      <c r="K55" s="21">
        <f>J55/5*100</f>
        <v>100</v>
      </c>
      <c r="L55" s="21">
        <f>5-1</f>
        <v>4</v>
      </c>
      <c r="M55" s="21">
        <f>L55/5*100</f>
        <v>80</v>
      </c>
      <c r="N55" s="21">
        <f>4-1</f>
        <v>3</v>
      </c>
      <c r="O55" s="21">
        <f t="shared" si="45"/>
        <v>75</v>
      </c>
      <c r="P55" s="1">
        <v>3</v>
      </c>
      <c r="Q55" s="21">
        <f t="shared" si="46"/>
        <v>100</v>
      </c>
      <c r="R55" s="1">
        <v>3</v>
      </c>
      <c r="S55" s="21">
        <f t="shared" si="47"/>
        <v>100</v>
      </c>
      <c r="T55" s="1">
        <v>2</v>
      </c>
      <c r="U55" s="1">
        <f t="shared" si="48"/>
        <v>100</v>
      </c>
      <c r="V55" s="21">
        <v>4</v>
      </c>
      <c r="W55" s="21">
        <f t="shared" si="49"/>
        <v>100</v>
      </c>
      <c r="X55" s="1">
        <v>2</v>
      </c>
      <c r="Y55" s="1">
        <f t="shared" si="50"/>
        <v>100</v>
      </c>
      <c r="Z55" s="21">
        <f>4-1</f>
        <v>3</v>
      </c>
      <c r="AA55" s="21">
        <f t="shared" si="51"/>
        <v>75</v>
      </c>
      <c r="AB55" s="1">
        <v>3</v>
      </c>
      <c r="AC55" s="21">
        <f t="shared" si="52"/>
        <v>100</v>
      </c>
      <c r="AD55" s="1">
        <f>3-1</f>
        <v>2</v>
      </c>
      <c r="AE55" s="21">
        <f t="shared" si="53"/>
        <v>66.666666666666657</v>
      </c>
      <c r="AF55" s="1">
        <v>3</v>
      </c>
      <c r="AG55" s="1">
        <f t="shared" si="54"/>
        <v>100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78"/>
      <c r="AT55" s="21">
        <f>AVERAGE(Q55,S55,U55,W55,Y55,AA55,AC55,AE55,AG55,AI55,AK55,AM55,AO55,AQ55,AS55,K55,M55,I55,G55,O55)</f>
        <v>92.051282051282044</v>
      </c>
      <c r="AU55" s="52"/>
      <c r="AV55" s="17"/>
      <c r="AW55" s="49"/>
      <c r="AX55" s="14"/>
    </row>
    <row r="56" spans="1:50" s="16" customFormat="1" ht="16.5" customHeight="1" x14ac:dyDescent="0.2">
      <c r="A56" s="50">
        <v>5</v>
      </c>
      <c r="B56" s="36">
        <v>18101204</v>
      </c>
      <c r="C56" s="19" t="s">
        <v>104</v>
      </c>
      <c r="D56" s="1">
        <v>3</v>
      </c>
      <c r="E56" s="21">
        <f t="shared" si="40"/>
        <v>100</v>
      </c>
      <c r="F56" s="21">
        <v>2</v>
      </c>
      <c r="G56" s="21">
        <f t="shared" si="41"/>
        <v>100</v>
      </c>
      <c r="H56" s="21">
        <v>3</v>
      </c>
      <c r="I56" s="21">
        <f t="shared" si="42"/>
        <v>100</v>
      </c>
      <c r="J56" s="21">
        <v>5</v>
      </c>
      <c r="K56" s="21">
        <f t="shared" si="43"/>
        <v>100</v>
      </c>
      <c r="L56" s="21">
        <v>5</v>
      </c>
      <c r="M56" s="21">
        <f t="shared" si="44"/>
        <v>100</v>
      </c>
      <c r="N56" s="21">
        <f>4-1</f>
        <v>3</v>
      </c>
      <c r="O56" s="21">
        <f t="shared" si="45"/>
        <v>75</v>
      </c>
      <c r="P56" s="1">
        <v>3</v>
      </c>
      <c r="Q56" s="21">
        <f t="shared" si="46"/>
        <v>100</v>
      </c>
      <c r="R56" s="1">
        <v>3</v>
      </c>
      <c r="S56" s="21">
        <f t="shared" si="47"/>
        <v>100</v>
      </c>
      <c r="T56" s="1">
        <v>2</v>
      </c>
      <c r="U56" s="1">
        <f t="shared" si="48"/>
        <v>100</v>
      </c>
      <c r="V56" s="21">
        <v>4</v>
      </c>
      <c r="W56" s="21">
        <f t="shared" si="49"/>
        <v>100</v>
      </c>
      <c r="X56" s="1">
        <v>2</v>
      </c>
      <c r="Y56" s="1">
        <f t="shared" si="50"/>
        <v>100</v>
      </c>
      <c r="Z56" s="21">
        <v>4</v>
      </c>
      <c r="AA56" s="21">
        <f t="shared" si="51"/>
        <v>100</v>
      </c>
      <c r="AB56" s="1">
        <v>3</v>
      </c>
      <c r="AC56" s="21">
        <f t="shared" si="52"/>
        <v>100</v>
      </c>
      <c r="AD56" s="1">
        <v>3</v>
      </c>
      <c r="AE56" s="21">
        <f t="shared" si="53"/>
        <v>100</v>
      </c>
      <c r="AF56" s="1">
        <v>3</v>
      </c>
      <c r="AG56" s="1">
        <f t="shared" si="54"/>
        <v>100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78"/>
      <c r="AT56" s="21">
        <f t="shared" si="55"/>
        <v>98.214285714285708</v>
      </c>
      <c r="AU56" s="52"/>
      <c r="AV56" s="17"/>
      <c r="AW56" s="49"/>
      <c r="AX56" s="14"/>
    </row>
    <row r="57" spans="1:50" s="16" customFormat="1" ht="16.5" customHeight="1" x14ac:dyDescent="0.2">
      <c r="A57" s="50">
        <v>6</v>
      </c>
      <c r="B57" s="71">
        <v>18101161</v>
      </c>
      <c r="C57" s="69" t="s">
        <v>105</v>
      </c>
      <c r="D57" s="1">
        <f>3-1</f>
        <v>2</v>
      </c>
      <c r="E57" s="21">
        <f t="shared" si="40"/>
        <v>66.666666666666657</v>
      </c>
      <c r="F57" s="21">
        <v>2</v>
      </c>
      <c r="G57" s="21">
        <f t="shared" si="41"/>
        <v>100</v>
      </c>
      <c r="H57" s="21">
        <v>3</v>
      </c>
      <c r="I57" s="21">
        <f t="shared" si="42"/>
        <v>100</v>
      </c>
      <c r="J57" s="21">
        <f>5-1</f>
        <v>4</v>
      </c>
      <c r="K57" s="21">
        <f t="shared" si="43"/>
        <v>80</v>
      </c>
      <c r="L57" s="21">
        <v>5</v>
      </c>
      <c r="M57" s="21">
        <f t="shared" si="44"/>
        <v>100</v>
      </c>
      <c r="N57" s="21">
        <v>4</v>
      </c>
      <c r="O57" s="21">
        <f t="shared" si="45"/>
        <v>100</v>
      </c>
      <c r="P57" s="1">
        <v>3</v>
      </c>
      <c r="Q57" s="21">
        <f t="shared" si="46"/>
        <v>100</v>
      </c>
      <c r="R57" s="1">
        <v>3</v>
      </c>
      <c r="S57" s="21">
        <f t="shared" si="47"/>
        <v>100</v>
      </c>
      <c r="T57" s="1">
        <v>2</v>
      </c>
      <c r="U57" s="1">
        <f t="shared" si="48"/>
        <v>100</v>
      </c>
      <c r="V57" s="21">
        <v>4</v>
      </c>
      <c r="W57" s="21">
        <f t="shared" si="49"/>
        <v>100</v>
      </c>
      <c r="X57" s="1">
        <v>2</v>
      </c>
      <c r="Y57" s="1">
        <f t="shared" si="50"/>
        <v>100</v>
      </c>
      <c r="Z57" s="21">
        <v>4</v>
      </c>
      <c r="AA57" s="21">
        <f t="shared" si="51"/>
        <v>100</v>
      </c>
      <c r="AB57" s="1">
        <v>3</v>
      </c>
      <c r="AC57" s="21">
        <f t="shared" si="52"/>
        <v>100</v>
      </c>
      <c r="AD57" s="1">
        <v>3</v>
      </c>
      <c r="AE57" s="21">
        <f t="shared" si="53"/>
        <v>100</v>
      </c>
      <c r="AF57" s="1">
        <v>3</v>
      </c>
      <c r="AG57" s="1">
        <f t="shared" si="54"/>
        <v>100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78"/>
      <c r="AT57" s="21">
        <f t="shared" si="55"/>
        <v>98.571428571428569</v>
      </c>
      <c r="AU57" s="52"/>
      <c r="AV57" s="17"/>
      <c r="AW57" s="49"/>
      <c r="AX57" s="14"/>
    </row>
    <row r="58" spans="1:50" s="16" customFormat="1" ht="16.5" customHeight="1" x14ac:dyDescent="0.2">
      <c r="A58" s="50">
        <v>7</v>
      </c>
      <c r="B58" s="71">
        <v>18103056</v>
      </c>
      <c r="C58" s="69" t="s">
        <v>106</v>
      </c>
      <c r="D58" s="1">
        <v>3</v>
      </c>
      <c r="E58" s="21">
        <f t="shared" si="40"/>
        <v>100</v>
      </c>
      <c r="F58" s="21">
        <v>2</v>
      </c>
      <c r="G58" s="21">
        <f t="shared" si="41"/>
        <v>100</v>
      </c>
      <c r="H58" s="21">
        <v>3</v>
      </c>
      <c r="I58" s="21">
        <f t="shared" si="42"/>
        <v>100</v>
      </c>
      <c r="J58" s="21">
        <v>5</v>
      </c>
      <c r="K58" s="21">
        <f t="shared" si="43"/>
        <v>100</v>
      </c>
      <c r="L58" s="21">
        <v>5</v>
      </c>
      <c r="M58" s="21">
        <f t="shared" si="44"/>
        <v>100</v>
      </c>
      <c r="N58" s="21">
        <v>4</v>
      </c>
      <c r="O58" s="21">
        <f t="shared" si="45"/>
        <v>100</v>
      </c>
      <c r="P58" s="1">
        <v>3</v>
      </c>
      <c r="Q58" s="21">
        <f t="shared" si="46"/>
        <v>100</v>
      </c>
      <c r="R58" s="1">
        <v>3</v>
      </c>
      <c r="S58" s="21">
        <f t="shared" si="47"/>
        <v>100</v>
      </c>
      <c r="T58" s="1">
        <v>2</v>
      </c>
      <c r="U58" s="1">
        <f t="shared" si="48"/>
        <v>100</v>
      </c>
      <c r="V58" s="21">
        <v>4</v>
      </c>
      <c r="W58" s="21">
        <f t="shared" si="49"/>
        <v>100</v>
      </c>
      <c r="X58" s="1">
        <v>2</v>
      </c>
      <c r="Y58" s="1">
        <f t="shared" si="50"/>
        <v>100</v>
      </c>
      <c r="Z58" s="21">
        <v>4</v>
      </c>
      <c r="AA58" s="21">
        <f t="shared" si="51"/>
        <v>100</v>
      </c>
      <c r="AB58" s="1">
        <v>3</v>
      </c>
      <c r="AC58" s="21">
        <f t="shared" si="52"/>
        <v>100</v>
      </c>
      <c r="AD58" s="1">
        <v>3</v>
      </c>
      <c r="AE58" s="21">
        <f t="shared" si="53"/>
        <v>100</v>
      </c>
      <c r="AF58" s="1">
        <v>3</v>
      </c>
      <c r="AG58" s="1">
        <f t="shared" si="54"/>
        <v>100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78"/>
      <c r="AT58" s="21">
        <f t="shared" si="55"/>
        <v>100</v>
      </c>
      <c r="AU58" s="52"/>
      <c r="AV58" s="17"/>
      <c r="AW58" s="49"/>
      <c r="AX58" s="14"/>
    </row>
    <row r="59" spans="1:50" s="16" customFormat="1" ht="16.5" customHeight="1" x14ac:dyDescent="0.2">
      <c r="A59" s="50">
        <v>8</v>
      </c>
      <c r="B59" s="71">
        <v>18102037</v>
      </c>
      <c r="C59" s="69" t="s">
        <v>107</v>
      </c>
      <c r="D59" s="1">
        <v>3</v>
      </c>
      <c r="E59" s="21">
        <f t="shared" si="40"/>
        <v>100</v>
      </c>
      <c r="F59" s="21">
        <v>2</v>
      </c>
      <c r="G59" s="21">
        <f t="shared" si="41"/>
        <v>100</v>
      </c>
      <c r="H59" s="21">
        <v>3</v>
      </c>
      <c r="I59" s="21">
        <f t="shared" si="42"/>
        <v>100</v>
      </c>
      <c r="J59" s="21">
        <v>5</v>
      </c>
      <c r="K59" s="21">
        <f t="shared" si="43"/>
        <v>100</v>
      </c>
      <c r="L59" s="21">
        <v>5</v>
      </c>
      <c r="M59" s="21">
        <f t="shared" si="44"/>
        <v>100</v>
      </c>
      <c r="N59" s="21">
        <f>4-1</f>
        <v>3</v>
      </c>
      <c r="O59" s="21">
        <f t="shared" si="45"/>
        <v>75</v>
      </c>
      <c r="P59" s="1">
        <v>3</v>
      </c>
      <c r="Q59" s="21">
        <f t="shared" si="46"/>
        <v>100</v>
      </c>
      <c r="R59" s="1">
        <v>3</v>
      </c>
      <c r="S59" s="21">
        <f t="shared" si="47"/>
        <v>100</v>
      </c>
      <c r="T59" s="1">
        <v>2</v>
      </c>
      <c r="U59" s="1">
        <f t="shared" si="48"/>
        <v>100</v>
      </c>
      <c r="V59" s="21">
        <v>4</v>
      </c>
      <c r="W59" s="21">
        <f t="shared" si="49"/>
        <v>100</v>
      </c>
      <c r="X59" s="1">
        <v>2</v>
      </c>
      <c r="Y59" s="1">
        <f t="shared" si="50"/>
        <v>100</v>
      </c>
      <c r="Z59" s="21">
        <v>4</v>
      </c>
      <c r="AA59" s="21">
        <f t="shared" si="51"/>
        <v>100</v>
      </c>
      <c r="AB59" s="1">
        <v>3</v>
      </c>
      <c r="AC59" s="21">
        <f t="shared" si="52"/>
        <v>100</v>
      </c>
      <c r="AD59" s="1">
        <v>3</v>
      </c>
      <c r="AE59" s="21">
        <f t="shared" si="53"/>
        <v>100</v>
      </c>
      <c r="AF59" s="1">
        <v>3</v>
      </c>
      <c r="AG59" s="1">
        <f t="shared" si="54"/>
        <v>100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78"/>
      <c r="AT59" s="21">
        <f t="shared" si="55"/>
        <v>98.214285714285708</v>
      </c>
      <c r="AU59" s="52"/>
      <c r="AV59" s="17"/>
      <c r="AW59" s="49"/>
      <c r="AX59" s="14"/>
    </row>
    <row r="60" spans="1:50" s="16" customFormat="1" ht="16.5" customHeight="1" x14ac:dyDescent="0.2">
      <c r="A60" s="50">
        <v>9</v>
      </c>
      <c r="B60" s="71">
        <v>18103019</v>
      </c>
      <c r="C60" s="69" t="s">
        <v>108</v>
      </c>
      <c r="D60" s="1">
        <v>3</v>
      </c>
      <c r="E60" s="21">
        <f t="shared" si="40"/>
        <v>100</v>
      </c>
      <c r="F60" s="21">
        <v>2</v>
      </c>
      <c r="G60" s="21">
        <f t="shared" si="41"/>
        <v>100</v>
      </c>
      <c r="H60" s="21">
        <v>3</v>
      </c>
      <c r="I60" s="21">
        <f t="shared" si="42"/>
        <v>100</v>
      </c>
      <c r="J60" s="21">
        <v>5</v>
      </c>
      <c r="K60" s="21">
        <f t="shared" si="43"/>
        <v>100</v>
      </c>
      <c r="L60" s="21">
        <v>5</v>
      </c>
      <c r="M60" s="21">
        <f t="shared" si="44"/>
        <v>100</v>
      </c>
      <c r="N60" s="21">
        <v>4</v>
      </c>
      <c r="O60" s="21">
        <f t="shared" si="45"/>
        <v>100</v>
      </c>
      <c r="P60" s="1">
        <v>3</v>
      </c>
      <c r="Q60" s="21">
        <f t="shared" si="46"/>
        <v>100</v>
      </c>
      <c r="R60" s="1">
        <v>3</v>
      </c>
      <c r="S60" s="21">
        <f t="shared" si="47"/>
        <v>100</v>
      </c>
      <c r="T60" s="1">
        <v>2</v>
      </c>
      <c r="U60" s="1">
        <f t="shared" si="48"/>
        <v>100</v>
      </c>
      <c r="V60" s="21">
        <v>4</v>
      </c>
      <c r="W60" s="21">
        <f t="shared" si="49"/>
        <v>100</v>
      </c>
      <c r="X60" s="1">
        <v>2</v>
      </c>
      <c r="Y60" s="1">
        <f t="shared" si="50"/>
        <v>100</v>
      </c>
      <c r="Z60" s="21">
        <v>4</v>
      </c>
      <c r="AA60" s="21">
        <f t="shared" si="51"/>
        <v>100</v>
      </c>
      <c r="AB60" s="1">
        <v>3</v>
      </c>
      <c r="AC60" s="21">
        <f t="shared" si="52"/>
        <v>100</v>
      </c>
      <c r="AD60" s="1">
        <v>3</v>
      </c>
      <c r="AE60" s="21">
        <f t="shared" si="53"/>
        <v>100</v>
      </c>
      <c r="AF60" s="1">
        <v>3</v>
      </c>
      <c r="AG60" s="1">
        <f t="shared" si="54"/>
        <v>100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78"/>
      <c r="AT60" s="21">
        <f t="shared" si="55"/>
        <v>100</v>
      </c>
      <c r="AU60" s="52"/>
      <c r="AV60" s="17"/>
      <c r="AW60" s="49"/>
      <c r="AX60" s="14"/>
    </row>
    <row r="61" spans="1:50" s="16" customFormat="1" ht="16.5" customHeight="1" x14ac:dyDescent="0.2">
      <c r="A61" s="50">
        <v>10</v>
      </c>
      <c r="B61" s="71">
        <v>18103043</v>
      </c>
      <c r="C61" s="69" t="s">
        <v>109</v>
      </c>
      <c r="D61" s="1">
        <v>3</v>
      </c>
      <c r="E61" s="21">
        <f t="shared" si="40"/>
        <v>100</v>
      </c>
      <c r="F61" s="21">
        <v>2</v>
      </c>
      <c r="G61" s="21">
        <f t="shared" si="41"/>
        <v>100</v>
      </c>
      <c r="H61" s="21">
        <v>3</v>
      </c>
      <c r="I61" s="21">
        <f t="shared" si="42"/>
        <v>100</v>
      </c>
      <c r="J61" s="21">
        <f>4-2</f>
        <v>2</v>
      </c>
      <c r="K61" s="21">
        <f t="shared" si="43"/>
        <v>40</v>
      </c>
      <c r="L61" s="21">
        <f>5-1</f>
        <v>4</v>
      </c>
      <c r="M61" s="21">
        <f t="shared" si="44"/>
        <v>80</v>
      </c>
      <c r="N61" s="21">
        <v>4</v>
      </c>
      <c r="O61" s="21">
        <f t="shared" si="45"/>
        <v>100</v>
      </c>
      <c r="P61" s="1">
        <v>3</v>
      </c>
      <c r="Q61" s="21">
        <f t="shared" si="46"/>
        <v>100</v>
      </c>
      <c r="R61" s="1">
        <v>3</v>
      </c>
      <c r="S61" s="21">
        <f t="shared" si="47"/>
        <v>100</v>
      </c>
      <c r="T61" s="1">
        <v>2</v>
      </c>
      <c r="U61" s="1">
        <f t="shared" si="48"/>
        <v>100</v>
      </c>
      <c r="V61" s="21">
        <v>4</v>
      </c>
      <c r="W61" s="21">
        <f t="shared" si="49"/>
        <v>100</v>
      </c>
      <c r="X61" s="1">
        <v>2</v>
      </c>
      <c r="Y61" s="1">
        <f t="shared" si="50"/>
        <v>100</v>
      </c>
      <c r="Z61" s="21">
        <v>4</v>
      </c>
      <c r="AA61" s="21">
        <f t="shared" si="51"/>
        <v>100</v>
      </c>
      <c r="AB61" s="1">
        <f>3-1</f>
        <v>2</v>
      </c>
      <c r="AC61" s="21">
        <f t="shared" si="52"/>
        <v>66.666666666666657</v>
      </c>
      <c r="AD61" s="1">
        <v>3</v>
      </c>
      <c r="AE61" s="21">
        <f t="shared" si="53"/>
        <v>100</v>
      </c>
      <c r="AF61" s="1">
        <v>3</v>
      </c>
      <c r="AG61" s="1">
        <f t="shared" si="54"/>
        <v>100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78"/>
      <c r="AT61" s="21">
        <f t="shared" si="55"/>
        <v>91.904761904761898</v>
      </c>
      <c r="AU61" s="52"/>
      <c r="AV61" s="17"/>
      <c r="AW61" s="49"/>
      <c r="AX61" s="14"/>
    </row>
    <row r="62" spans="1:50" s="16" customFormat="1" ht="16.5" customHeight="1" x14ac:dyDescent="0.2">
      <c r="A62" s="50">
        <v>11</v>
      </c>
      <c r="B62" s="71">
        <v>18101028</v>
      </c>
      <c r="C62" s="69" t="s">
        <v>110</v>
      </c>
      <c r="D62" s="1">
        <v>3</v>
      </c>
      <c r="E62" s="21">
        <f t="shared" si="40"/>
        <v>100</v>
      </c>
      <c r="F62" s="21">
        <v>2</v>
      </c>
      <c r="G62" s="21">
        <f t="shared" si="41"/>
        <v>100</v>
      </c>
      <c r="H62" s="21">
        <v>3</v>
      </c>
      <c r="I62" s="21">
        <f t="shared" si="42"/>
        <v>100</v>
      </c>
      <c r="J62" s="21">
        <v>5</v>
      </c>
      <c r="K62" s="21">
        <f t="shared" si="43"/>
        <v>100</v>
      </c>
      <c r="L62" s="21">
        <v>5</v>
      </c>
      <c r="M62" s="21">
        <f t="shared" si="44"/>
        <v>100</v>
      </c>
      <c r="N62" s="21">
        <v>4</v>
      </c>
      <c r="O62" s="21">
        <f t="shared" si="45"/>
        <v>100</v>
      </c>
      <c r="P62" s="1">
        <v>3</v>
      </c>
      <c r="Q62" s="21">
        <f t="shared" si="46"/>
        <v>100</v>
      </c>
      <c r="R62" s="1">
        <v>3</v>
      </c>
      <c r="S62" s="21">
        <f t="shared" si="47"/>
        <v>100</v>
      </c>
      <c r="T62" s="1">
        <v>2</v>
      </c>
      <c r="U62" s="1">
        <f t="shared" si="48"/>
        <v>100</v>
      </c>
      <c r="V62" s="21">
        <v>4</v>
      </c>
      <c r="W62" s="21">
        <f t="shared" si="49"/>
        <v>100</v>
      </c>
      <c r="X62" s="1">
        <v>2</v>
      </c>
      <c r="Y62" s="1">
        <f t="shared" si="50"/>
        <v>100</v>
      </c>
      <c r="Z62" s="21">
        <v>4</v>
      </c>
      <c r="AA62" s="21">
        <f t="shared" si="51"/>
        <v>100</v>
      </c>
      <c r="AB62" s="1">
        <v>3</v>
      </c>
      <c r="AC62" s="21">
        <f t="shared" si="52"/>
        <v>100</v>
      </c>
      <c r="AD62" s="1">
        <v>3</v>
      </c>
      <c r="AE62" s="21">
        <f t="shared" si="53"/>
        <v>100</v>
      </c>
      <c r="AF62" s="1">
        <v>3</v>
      </c>
      <c r="AG62" s="1">
        <f t="shared" si="54"/>
        <v>100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78"/>
      <c r="AT62" s="21">
        <f t="shared" si="55"/>
        <v>100</v>
      </c>
      <c r="AU62" s="52"/>
      <c r="AV62" s="17"/>
      <c r="AW62" s="49"/>
      <c r="AX62" s="14"/>
    </row>
    <row r="63" spans="1:50" s="16" customFormat="1" ht="16.5" customHeight="1" x14ac:dyDescent="0.2">
      <c r="A63" s="50">
        <v>12</v>
      </c>
      <c r="B63" s="71">
        <v>18101165</v>
      </c>
      <c r="C63" s="20" t="s">
        <v>111</v>
      </c>
      <c r="D63" s="1">
        <f>3-1</f>
        <v>2</v>
      </c>
      <c r="E63" s="21">
        <f t="shared" si="40"/>
        <v>66.666666666666657</v>
      </c>
      <c r="F63" s="21">
        <v>2</v>
      </c>
      <c r="G63" s="21">
        <f t="shared" si="41"/>
        <v>100</v>
      </c>
      <c r="H63" s="21">
        <v>3</v>
      </c>
      <c r="I63" s="21">
        <f t="shared" si="42"/>
        <v>100</v>
      </c>
      <c r="J63" s="21">
        <f>5-1</f>
        <v>4</v>
      </c>
      <c r="K63" s="21">
        <f t="shared" si="43"/>
        <v>80</v>
      </c>
      <c r="L63" s="21">
        <f>5-1</f>
        <v>4</v>
      </c>
      <c r="M63" s="21">
        <f t="shared" si="44"/>
        <v>80</v>
      </c>
      <c r="N63" s="21">
        <v>4</v>
      </c>
      <c r="O63" s="21">
        <f t="shared" si="45"/>
        <v>100</v>
      </c>
      <c r="P63" s="1">
        <v>3</v>
      </c>
      <c r="Q63" s="21">
        <f t="shared" si="46"/>
        <v>100</v>
      </c>
      <c r="R63" s="1">
        <v>3</v>
      </c>
      <c r="S63" s="21">
        <f t="shared" si="47"/>
        <v>100</v>
      </c>
      <c r="T63" s="1">
        <v>2</v>
      </c>
      <c r="U63" s="1">
        <f t="shared" si="48"/>
        <v>100</v>
      </c>
      <c r="V63" s="21">
        <v>4</v>
      </c>
      <c r="W63" s="21">
        <f t="shared" si="49"/>
        <v>100</v>
      </c>
      <c r="X63" s="1">
        <v>2</v>
      </c>
      <c r="Y63" s="1">
        <f t="shared" si="50"/>
        <v>100</v>
      </c>
      <c r="Z63" s="21">
        <v>4</v>
      </c>
      <c r="AA63" s="21">
        <f t="shared" si="51"/>
        <v>100</v>
      </c>
      <c r="AB63" s="1">
        <v>3</v>
      </c>
      <c r="AC63" s="21">
        <f t="shared" si="52"/>
        <v>100</v>
      </c>
      <c r="AD63" s="1">
        <v>3</v>
      </c>
      <c r="AE63" s="21">
        <f t="shared" si="53"/>
        <v>100</v>
      </c>
      <c r="AF63" s="1">
        <v>3</v>
      </c>
      <c r="AG63" s="1">
        <f t="shared" si="54"/>
        <v>100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78"/>
      <c r="AT63" s="21">
        <f t="shared" si="55"/>
        <v>97.142857142857139</v>
      </c>
      <c r="AU63" s="52"/>
      <c r="AV63" s="17"/>
      <c r="AW63" s="49"/>
      <c r="AX63" s="14"/>
    </row>
    <row r="64" spans="1:50" s="16" customFormat="1" ht="16.5" customHeight="1" x14ac:dyDescent="0.2">
      <c r="A64" s="50">
        <v>13</v>
      </c>
      <c r="B64" s="36">
        <v>18101203</v>
      </c>
      <c r="C64" s="19" t="s">
        <v>112</v>
      </c>
      <c r="D64" s="1">
        <v>3</v>
      </c>
      <c r="E64" s="21">
        <f t="shared" si="40"/>
        <v>100</v>
      </c>
      <c r="F64" s="21">
        <v>2</v>
      </c>
      <c r="G64" s="21">
        <f t="shared" si="41"/>
        <v>100</v>
      </c>
      <c r="H64" s="21">
        <v>3</v>
      </c>
      <c r="I64" s="21">
        <f t="shared" si="42"/>
        <v>100</v>
      </c>
      <c r="J64" s="21">
        <v>5</v>
      </c>
      <c r="K64" s="21">
        <f t="shared" si="43"/>
        <v>100</v>
      </c>
      <c r="L64" s="21">
        <v>5</v>
      </c>
      <c r="M64" s="21">
        <f t="shared" si="44"/>
        <v>100</v>
      </c>
      <c r="N64" s="21">
        <v>4</v>
      </c>
      <c r="O64" s="21">
        <f t="shared" si="45"/>
        <v>100</v>
      </c>
      <c r="P64" s="1">
        <v>3</v>
      </c>
      <c r="Q64" s="21">
        <f t="shared" si="46"/>
        <v>100</v>
      </c>
      <c r="R64" s="1">
        <v>3</v>
      </c>
      <c r="S64" s="21">
        <f t="shared" si="47"/>
        <v>100</v>
      </c>
      <c r="T64" s="1">
        <v>2</v>
      </c>
      <c r="U64" s="1">
        <f t="shared" si="48"/>
        <v>100</v>
      </c>
      <c r="V64" s="21">
        <v>4</v>
      </c>
      <c r="W64" s="21">
        <f t="shared" si="49"/>
        <v>100</v>
      </c>
      <c r="X64" s="1">
        <v>2</v>
      </c>
      <c r="Y64" s="1">
        <f t="shared" si="50"/>
        <v>100</v>
      </c>
      <c r="Z64" s="21">
        <v>4</v>
      </c>
      <c r="AA64" s="21">
        <f t="shared" si="51"/>
        <v>100</v>
      </c>
      <c r="AB64" s="1">
        <v>3</v>
      </c>
      <c r="AC64" s="21">
        <f t="shared" si="52"/>
        <v>100</v>
      </c>
      <c r="AD64" s="1">
        <v>3</v>
      </c>
      <c r="AE64" s="21">
        <f t="shared" si="53"/>
        <v>100</v>
      </c>
      <c r="AF64" s="1">
        <v>3</v>
      </c>
      <c r="AG64" s="1">
        <f t="shared" si="54"/>
        <v>100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78"/>
      <c r="AT64" s="21">
        <f t="shared" si="55"/>
        <v>100</v>
      </c>
      <c r="AU64" s="52"/>
      <c r="AV64" s="17"/>
      <c r="AW64" s="49"/>
      <c r="AX64" s="14"/>
    </row>
    <row r="65" spans="1:50" s="16" customFormat="1" ht="16.5" customHeight="1" x14ac:dyDescent="0.2">
      <c r="A65" s="50">
        <v>14</v>
      </c>
      <c r="B65" s="71">
        <v>18101179</v>
      </c>
      <c r="C65" s="19" t="s">
        <v>113</v>
      </c>
      <c r="D65" s="1">
        <v>3</v>
      </c>
      <c r="E65" s="21">
        <f t="shared" si="40"/>
        <v>100</v>
      </c>
      <c r="F65" s="21">
        <v>2</v>
      </c>
      <c r="G65" s="21">
        <f t="shared" si="41"/>
        <v>100</v>
      </c>
      <c r="H65" s="21">
        <v>3</v>
      </c>
      <c r="I65" s="21">
        <f t="shared" si="42"/>
        <v>100</v>
      </c>
      <c r="J65" s="21">
        <f>5-1</f>
        <v>4</v>
      </c>
      <c r="K65" s="21">
        <f t="shared" si="43"/>
        <v>80</v>
      </c>
      <c r="L65" s="21">
        <v>5</v>
      </c>
      <c r="M65" s="21">
        <f t="shared" si="44"/>
        <v>100</v>
      </c>
      <c r="N65" s="21">
        <v>4</v>
      </c>
      <c r="O65" s="21">
        <f t="shared" si="45"/>
        <v>100</v>
      </c>
      <c r="P65" s="1">
        <v>3</v>
      </c>
      <c r="Q65" s="21">
        <f t="shared" si="46"/>
        <v>100</v>
      </c>
      <c r="R65" s="1">
        <v>3</v>
      </c>
      <c r="S65" s="21">
        <f t="shared" si="47"/>
        <v>100</v>
      </c>
      <c r="T65" s="1">
        <v>2</v>
      </c>
      <c r="U65" s="1">
        <f t="shared" si="48"/>
        <v>100</v>
      </c>
      <c r="V65" s="21">
        <v>4</v>
      </c>
      <c r="W65" s="21">
        <f t="shared" si="49"/>
        <v>100</v>
      </c>
      <c r="X65" s="1">
        <v>2</v>
      </c>
      <c r="Y65" s="1">
        <f t="shared" si="50"/>
        <v>100</v>
      </c>
      <c r="Z65" s="21">
        <v>4</v>
      </c>
      <c r="AA65" s="21">
        <f t="shared" si="51"/>
        <v>100</v>
      </c>
      <c r="AB65" s="1">
        <v>3</v>
      </c>
      <c r="AC65" s="21">
        <f t="shared" si="52"/>
        <v>100</v>
      </c>
      <c r="AD65" s="1">
        <v>3</v>
      </c>
      <c r="AE65" s="21">
        <f t="shared" si="53"/>
        <v>100</v>
      </c>
      <c r="AF65" s="1">
        <v>3</v>
      </c>
      <c r="AG65" s="1">
        <f t="shared" si="54"/>
        <v>100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78"/>
      <c r="AT65" s="21">
        <f t="shared" si="55"/>
        <v>98.571428571428569</v>
      </c>
      <c r="AU65" s="52"/>
      <c r="AV65" s="17"/>
      <c r="AW65" s="49"/>
      <c r="AX65" s="14"/>
    </row>
    <row r="66" spans="1:50" s="16" customFormat="1" ht="16.5" customHeight="1" x14ac:dyDescent="0.2">
      <c r="A66" s="50">
        <v>15</v>
      </c>
      <c r="B66" s="71">
        <v>18101119</v>
      </c>
      <c r="C66" s="69" t="s">
        <v>114</v>
      </c>
      <c r="D66" s="1">
        <v>3</v>
      </c>
      <c r="E66" s="21">
        <f t="shared" si="40"/>
        <v>100</v>
      </c>
      <c r="F66" s="21">
        <v>2</v>
      </c>
      <c r="G66" s="21">
        <f t="shared" si="41"/>
        <v>100</v>
      </c>
      <c r="H66" s="21">
        <v>3</v>
      </c>
      <c r="I66" s="21">
        <f t="shared" si="42"/>
        <v>100</v>
      </c>
      <c r="J66" s="21">
        <v>5</v>
      </c>
      <c r="K66" s="21">
        <f t="shared" si="43"/>
        <v>100</v>
      </c>
      <c r="L66" s="21">
        <v>5</v>
      </c>
      <c r="M66" s="21">
        <f t="shared" si="44"/>
        <v>100</v>
      </c>
      <c r="N66" s="21">
        <f>4-1</f>
        <v>3</v>
      </c>
      <c r="O66" s="21">
        <f t="shared" si="45"/>
        <v>75</v>
      </c>
      <c r="P66" s="1">
        <v>3</v>
      </c>
      <c r="Q66" s="21">
        <f t="shared" si="46"/>
        <v>100</v>
      </c>
      <c r="R66" s="1">
        <v>3</v>
      </c>
      <c r="S66" s="21">
        <f t="shared" si="47"/>
        <v>100</v>
      </c>
      <c r="T66" s="1">
        <v>2</v>
      </c>
      <c r="U66" s="1">
        <f t="shared" si="48"/>
        <v>100</v>
      </c>
      <c r="V66" s="21">
        <v>4</v>
      </c>
      <c r="W66" s="21">
        <f t="shared" si="49"/>
        <v>100</v>
      </c>
      <c r="X66" s="1">
        <v>2</v>
      </c>
      <c r="Y66" s="1">
        <f t="shared" si="50"/>
        <v>100</v>
      </c>
      <c r="Z66" s="21">
        <v>4</v>
      </c>
      <c r="AA66" s="21">
        <f t="shared" si="51"/>
        <v>100</v>
      </c>
      <c r="AB66" s="1">
        <v>3</v>
      </c>
      <c r="AC66" s="21">
        <f t="shared" si="52"/>
        <v>100</v>
      </c>
      <c r="AD66" s="1">
        <v>3</v>
      </c>
      <c r="AE66" s="21">
        <f t="shared" si="53"/>
        <v>100</v>
      </c>
      <c r="AF66" s="1">
        <v>3</v>
      </c>
      <c r="AG66" s="1">
        <f t="shared" si="54"/>
        <v>100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78"/>
      <c r="AT66" s="21">
        <f t="shared" si="55"/>
        <v>98.214285714285708</v>
      </c>
      <c r="AU66" s="52"/>
      <c r="AV66" s="17"/>
      <c r="AW66" s="49"/>
      <c r="AX66" s="14"/>
    </row>
    <row r="67" spans="1:50" s="16" customFormat="1" ht="16.5" customHeight="1" x14ac:dyDescent="0.2">
      <c r="A67" s="50">
        <v>16</v>
      </c>
      <c r="B67" s="71">
        <v>18104007</v>
      </c>
      <c r="C67" s="69" t="s">
        <v>115</v>
      </c>
      <c r="D67" s="1">
        <v>3</v>
      </c>
      <c r="E67" s="21">
        <f t="shared" si="40"/>
        <v>100</v>
      </c>
      <c r="F67" s="21">
        <v>2</v>
      </c>
      <c r="G67" s="21">
        <f t="shared" si="41"/>
        <v>100</v>
      </c>
      <c r="H67" s="21">
        <v>3</v>
      </c>
      <c r="I67" s="21">
        <f t="shared" si="42"/>
        <v>100</v>
      </c>
      <c r="J67" s="21">
        <v>5</v>
      </c>
      <c r="K67" s="21">
        <f t="shared" si="43"/>
        <v>100</v>
      </c>
      <c r="L67" s="21">
        <f>5-1</f>
        <v>4</v>
      </c>
      <c r="M67" s="21">
        <f t="shared" si="44"/>
        <v>80</v>
      </c>
      <c r="N67" s="21">
        <v>4</v>
      </c>
      <c r="O67" s="21">
        <f t="shared" si="45"/>
        <v>100</v>
      </c>
      <c r="P67" s="1">
        <v>3</v>
      </c>
      <c r="Q67" s="21">
        <f t="shared" si="46"/>
        <v>100</v>
      </c>
      <c r="R67" s="1">
        <v>3</v>
      </c>
      <c r="S67" s="21">
        <f t="shared" si="47"/>
        <v>100</v>
      </c>
      <c r="T67" s="1">
        <v>2</v>
      </c>
      <c r="U67" s="1">
        <f t="shared" si="48"/>
        <v>100</v>
      </c>
      <c r="V67" s="21">
        <v>4</v>
      </c>
      <c r="W67" s="21">
        <f t="shared" si="49"/>
        <v>100</v>
      </c>
      <c r="X67" s="1">
        <v>2</v>
      </c>
      <c r="Y67" s="1">
        <f t="shared" si="50"/>
        <v>100</v>
      </c>
      <c r="Z67" s="21">
        <f>4-1</f>
        <v>3</v>
      </c>
      <c r="AA67" s="21">
        <f t="shared" si="51"/>
        <v>75</v>
      </c>
      <c r="AB67" s="1">
        <v>3</v>
      </c>
      <c r="AC67" s="21">
        <f t="shared" si="52"/>
        <v>100</v>
      </c>
      <c r="AD67" s="1">
        <v>3</v>
      </c>
      <c r="AE67" s="21">
        <f t="shared" si="53"/>
        <v>100</v>
      </c>
      <c r="AF67" s="1">
        <v>3</v>
      </c>
      <c r="AG67" s="1">
        <f t="shared" si="54"/>
        <v>100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78"/>
      <c r="AT67" s="21">
        <f t="shared" si="55"/>
        <v>96.785714285714292</v>
      </c>
      <c r="AU67" s="52"/>
      <c r="AV67" s="17"/>
      <c r="AW67" s="49"/>
      <c r="AX67" s="14"/>
    </row>
    <row r="68" spans="1:50" s="16" customFormat="1" ht="16.5" customHeight="1" x14ac:dyDescent="0.2">
      <c r="A68" s="50">
        <v>17</v>
      </c>
      <c r="B68" s="71">
        <v>18101151</v>
      </c>
      <c r="C68" s="69" t="s">
        <v>116</v>
      </c>
      <c r="D68" s="1">
        <v>3</v>
      </c>
      <c r="E68" s="21">
        <f t="shared" si="40"/>
        <v>100</v>
      </c>
      <c r="F68" s="21">
        <v>2</v>
      </c>
      <c r="G68" s="21">
        <f t="shared" si="41"/>
        <v>100</v>
      </c>
      <c r="H68" s="21">
        <v>3</v>
      </c>
      <c r="I68" s="21">
        <f t="shared" si="42"/>
        <v>100</v>
      </c>
      <c r="J68" s="21">
        <f>5-1</f>
        <v>4</v>
      </c>
      <c r="K68" s="21">
        <f t="shared" si="43"/>
        <v>80</v>
      </c>
      <c r="L68" s="21">
        <f>5-2</f>
        <v>3</v>
      </c>
      <c r="M68" s="21">
        <f t="shared" si="44"/>
        <v>60</v>
      </c>
      <c r="N68" s="21">
        <f>4-1</f>
        <v>3</v>
      </c>
      <c r="O68" s="21">
        <f t="shared" si="45"/>
        <v>75</v>
      </c>
      <c r="P68" s="1">
        <v>3</v>
      </c>
      <c r="Q68" s="21">
        <f t="shared" si="46"/>
        <v>100</v>
      </c>
      <c r="R68" s="1">
        <v>3</v>
      </c>
      <c r="S68" s="21">
        <f t="shared" si="47"/>
        <v>100</v>
      </c>
      <c r="T68" s="1">
        <v>2</v>
      </c>
      <c r="U68" s="1">
        <f t="shared" si="48"/>
        <v>100</v>
      </c>
      <c r="V68" s="21">
        <v>4</v>
      </c>
      <c r="W68" s="21">
        <f t="shared" si="49"/>
        <v>100</v>
      </c>
      <c r="X68" s="1">
        <v>2</v>
      </c>
      <c r="Y68" s="1">
        <f t="shared" si="50"/>
        <v>100</v>
      </c>
      <c r="Z68" s="21">
        <f>4-2</f>
        <v>2</v>
      </c>
      <c r="AA68" s="21">
        <f t="shared" si="51"/>
        <v>50</v>
      </c>
      <c r="AB68" s="1">
        <v>3</v>
      </c>
      <c r="AC68" s="21">
        <f t="shared" si="52"/>
        <v>100</v>
      </c>
      <c r="AD68" s="1">
        <v>3</v>
      </c>
      <c r="AE68" s="21">
        <f t="shared" si="53"/>
        <v>100</v>
      </c>
      <c r="AF68" s="1">
        <v>3</v>
      </c>
      <c r="AG68" s="1">
        <f t="shared" si="54"/>
        <v>100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78"/>
      <c r="AT68" s="21">
        <f t="shared" si="55"/>
        <v>90.357142857142861</v>
      </c>
      <c r="AU68" s="52"/>
      <c r="AV68" s="17"/>
      <c r="AW68" s="49"/>
      <c r="AX68" s="14"/>
    </row>
    <row r="69" spans="1:50" s="16" customFormat="1" ht="16.5" customHeight="1" x14ac:dyDescent="0.2">
      <c r="A69" s="50">
        <v>18</v>
      </c>
      <c r="B69" s="71">
        <v>18104012</v>
      </c>
      <c r="C69" s="19" t="s">
        <v>117</v>
      </c>
      <c r="D69" s="1">
        <v>3</v>
      </c>
      <c r="E69" s="21">
        <f t="shared" si="40"/>
        <v>100</v>
      </c>
      <c r="F69" s="21">
        <f>1-1</f>
        <v>0</v>
      </c>
      <c r="G69" s="21">
        <f>F69/2*100</f>
        <v>0</v>
      </c>
      <c r="H69" s="21">
        <v>3</v>
      </c>
      <c r="I69" s="21">
        <f t="shared" si="42"/>
        <v>100</v>
      </c>
      <c r="J69" s="21">
        <f>5-2</f>
        <v>3</v>
      </c>
      <c r="K69" s="21">
        <f t="shared" si="43"/>
        <v>60</v>
      </c>
      <c r="L69" s="21">
        <f>5-1</f>
        <v>4</v>
      </c>
      <c r="M69" s="21">
        <f t="shared" si="44"/>
        <v>80</v>
      </c>
      <c r="N69" s="21">
        <v>4</v>
      </c>
      <c r="O69" s="21">
        <f t="shared" si="45"/>
        <v>100</v>
      </c>
      <c r="P69" s="1">
        <v>3</v>
      </c>
      <c r="Q69" s="21">
        <f t="shared" si="46"/>
        <v>100</v>
      </c>
      <c r="R69" s="1">
        <v>3</v>
      </c>
      <c r="S69" s="21">
        <f t="shared" si="47"/>
        <v>100</v>
      </c>
      <c r="T69" s="1">
        <v>2</v>
      </c>
      <c r="U69" s="1">
        <f t="shared" si="48"/>
        <v>100</v>
      </c>
      <c r="V69" s="21">
        <v>4</v>
      </c>
      <c r="W69" s="21">
        <f t="shared" si="49"/>
        <v>100</v>
      </c>
      <c r="X69" s="1">
        <v>2</v>
      </c>
      <c r="Y69" s="1">
        <f t="shared" si="50"/>
        <v>100</v>
      </c>
      <c r="Z69" s="21">
        <v>4</v>
      </c>
      <c r="AA69" s="21">
        <f t="shared" si="51"/>
        <v>100</v>
      </c>
      <c r="AB69" s="1">
        <v>3</v>
      </c>
      <c r="AC69" s="21">
        <f t="shared" si="52"/>
        <v>100</v>
      </c>
      <c r="AD69" s="1">
        <f>3-1</f>
        <v>2</v>
      </c>
      <c r="AE69" s="21">
        <f t="shared" si="53"/>
        <v>66.666666666666657</v>
      </c>
      <c r="AF69" s="1">
        <v>3</v>
      </c>
      <c r="AG69" s="1">
        <f t="shared" si="54"/>
        <v>100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78"/>
      <c r="AT69" s="21">
        <f t="shared" si="55"/>
        <v>86.190476190476176</v>
      </c>
      <c r="AU69" s="52"/>
      <c r="AV69" s="17"/>
      <c r="AW69" s="49"/>
      <c r="AX69" s="14"/>
    </row>
    <row r="70" spans="1:50" s="16" customFormat="1" ht="16.5" customHeight="1" x14ac:dyDescent="0.2">
      <c r="A70" s="50">
        <v>19</v>
      </c>
      <c r="B70" s="36">
        <v>18102070</v>
      </c>
      <c r="C70" s="19" t="s">
        <v>118</v>
      </c>
      <c r="D70" s="1">
        <v>3</v>
      </c>
      <c r="E70" s="21">
        <f t="shared" si="40"/>
        <v>100</v>
      </c>
      <c r="F70" s="21">
        <v>2</v>
      </c>
      <c r="G70" s="21">
        <f>F70/2*100</f>
        <v>100</v>
      </c>
      <c r="H70" s="21">
        <v>3</v>
      </c>
      <c r="I70" s="21">
        <f t="shared" si="42"/>
        <v>100</v>
      </c>
      <c r="J70" s="21">
        <v>5</v>
      </c>
      <c r="K70" s="21">
        <f t="shared" si="43"/>
        <v>100</v>
      </c>
      <c r="L70" s="21">
        <v>5</v>
      </c>
      <c r="M70" s="21">
        <f t="shared" si="44"/>
        <v>100</v>
      </c>
      <c r="N70" s="21">
        <v>4</v>
      </c>
      <c r="O70" s="21">
        <f t="shared" si="45"/>
        <v>100</v>
      </c>
      <c r="P70" s="1">
        <v>3</v>
      </c>
      <c r="Q70" s="21">
        <f t="shared" si="46"/>
        <v>100</v>
      </c>
      <c r="R70" s="1">
        <v>3</v>
      </c>
      <c r="S70" s="21">
        <f t="shared" si="47"/>
        <v>100</v>
      </c>
      <c r="T70" s="1">
        <v>2</v>
      </c>
      <c r="U70" s="1">
        <f t="shared" si="48"/>
        <v>100</v>
      </c>
      <c r="V70" s="21">
        <v>4</v>
      </c>
      <c r="W70" s="21">
        <f t="shared" si="49"/>
        <v>100</v>
      </c>
      <c r="X70" s="1">
        <v>2</v>
      </c>
      <c r="Y70" s="1">
        <f t="shared" si="50"/>
        <v>100</v>
      </c>
      <c r="Z70" s="21">
        <v>4</v>
      </c>
      <c r="AA70" s="21">
        <f t="shared" si="51"/>
        <v>100</v>
      </c>
      <c r="AB70" s="1">
        <v>3</v>
      </c>
      <c r="AC70" s="21">
        <f t="shared" si="52"/>
        <v>100</v>
      </c>
      <c r="AD70" s="1">
        <v>3</v>
      </c>
      <c r="AE70" s="21">
        <f t="shared" si="53"/>
        <v>100</v>
      </c>
      <c r="AF70" s="1">
        <v>3</v>
      </c>
      <c r="AG70" s="1">
        <f t="shared" si="54"/>
        <v>100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78"/>
      <c r="AT70" s="21">
        <f t="shared" si="55"/>
        <v>100</v>
      </c>
      <c r="AU70" s="52"/>
      <c r="AV70" s="17"/>
      <c r="AW70" s="49"/>
      <c r="AX70" s="14"/>
    </row>
    <row r="71" spans="1:50" s="109" customFormat="1" ht="16.5" customHeight="1" x14ac:dyDescent="0.2">
      <c r="A71" s="99">
        <v>19</v>
      </c>
      <c r="B71" s="100">
        <v>18101193</v>
      </c>
      <c r="C71" s="101" t="s">
        <v>119</v>
      </c>
      <c r="D71" s="102">
        <v>3</v>
      </c>
      <c r="E71" s="103">
        <f t="shared" si="40"/>
        <v>100</v>
      </c>
      <c r="F71" s="103">
        <f>1-1</f>
        <v>0</v>
      </c>
      <c r="G71" s="103">
        <f>F71/2*100</f>
        <v>0</v>
      </c>
      <c r="H71" s="103">
        <v>3</v>
      </c>
      <c r="I71" s="103">
        <f t="shared" si="42"/>
        <v>100</v>
      </c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03"/>
      <c r="AB71" s="103"/>
      <c r="AC71" s="103"/>
      <c r="AD71" s="103"/>
      <c r="AE71" s="103"/>
      <c r="AF71" s="103"/>
      <c r="AG71" s="103"/>
      <c r="AH71" s="103"/>
      <c r="AI71" s="103"/>
      <c r="AJ71" s="103"/>
      <c r="AK71" s="103"/>
      <c r="AL71" s="103"/>
      <c r="AM71" s="103"/>
      <c r="AN71" s="103"/>
      <c r="AO71" s="103"/>
      <c r="AP71" s="103"/>
      <c r="AQ71" s="103"/>
      <c r="AR71" s="103"/>
      <c r="AS71" s="103"/>
      <c r="AT71" s="103"/>
      <c r="AU71" s="105"/>
      <c r="AV71" s="112"/>
      <c r="AW71" s="107"/>
      <c r="AX71" s="108"/>
    </row>
    <row r="72" spans="1:50" s="16" customFormat="1" ht="16.5" customHeight="1" x14ac:dyDescent="0.2">
      <c r="A72" s="50">
        <v>20</v>
      </c>
      <c r="B72" s="71">
        <v>18101166</v>
      </c>
      <c r="C72" s="69" t="s">
        <v>120</v>
      </c>
      <c r="D72" s="1">
        <v>3</v>
      </c>
      <c r="E72" s="21">
        <f t="shared" si="40"/>
        <v>100</v>
      </c>
      <c r="F72" s="21">
        <v>2</v>
      </c>
      <c r="G72" s="21">
        <f>F72/2*100</f>
        <v>100</v>
      </c>
      <c r="H72" s="21">
        <v>3</v>
      </c>
      <c r="I72" s="21">
        <f t="shared" si="42"/>
        <v>100</v>
      </c>
      <c r="J72" s="21">
        <v>5</v>
      </c>
      <c r="K72" s="21">
        <f>J72/5*100</f>
        <v>100</v>
      </c>
      <c r="L72" s="21">
        <v>5</v>
      </c>
      <c r="M72" s="21">
        <f t="shared" si="44"/>
        <v>100</v>
      </c>
      <c r="N72" s="21">
        <v>4</v>
      </c>
      <c r="O72" s="21">
        <f>N72/4*100</f>
        <v>100</v>
      </c>
      <c r="P72" s="1">
        <v>3</v>
      </c>
      <c r="Q72" s="21">
        <f>P72/3*100</f>
        <v>100</v>
      </c>
      <c r="R72" s="1">
        <v>3</v>
      </c>
      <c r="S72" s="21">
        <f>R72/3*100</f>
        <v>100</v>
      </c>
      <c r="T72" s="1">
        <v>2</v>
      </c>
      <c r="U72" s="1">
        <f>T72/2*100</f>
        <v>100</v>
      </c>
      <c r="V72" s="21">
        <v>4</v>
      </c>
      <c r="W72" s="21">
        <f t="shared" ref="W72" si="56">V72/4*100</f>
        <v>100</v>
      </c>
      <c r="X72" s="1">
        <v>2</v>
      </c>
      <c r="Y72" s="1">
        <f t="shared" ref="Y72" si="57">X72/2*100</f>
        <v>100</v>
      </c>
      <c r="Z72" s="21">
        <v>4</v>
      </c>
      <c r="AA72" s="21">
        <f t="shared" si="51"/>
        <v>100</v>
      </c>
      <c r="AB72" s="1">
        <v>3</v>
      </c>
      <c r="AC72" s="21">
        <f>AB72/3*100</f>
        <v>100</v>
      </c>
      <c r="AD72" s="1">
        <v>3</v>
      </c>
      <c r="AE72" s="21">
        <f t="shared" ref="AE72" si="58">AD72/3*100</f>
        <v>100</v>
      </c>
      <c r="AF72" s="1">
        <v>3</v>
      </c>
      <c r="AG72" s="1">
        <f t="shared" ref="AG72" si="59">AF72/3*100</f>
        <v>100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78"/>
      <c r="AT72" s="21">
        <f t="shared" si="55"/>
        <v>100</v>
      </c>
      <c r="AU72" s="52"/>
      <c r="AV72" s="17"/>
      <c r="AW72" s="49"/>
      <c r="AX72" s="14"/>
    </row>
    <row r="73" spans="1:50" s="16" customFormat="1" ht="16.5" customHeight="1" x14ac:dyDescent="0.2">
      <c r="A73" s="54"/>
      <c r="B73" s="74"/>
      <c r="C73" s="14"/>
      <c r="D73" s="15"/>
      <c r="E73" s="25"/>
      <c r="F73" s="25"/>
      <c r="G73" s="25"/>
      <c r="H73" s="25"/>
      <c r="I73" s="25"/>
      <c r="J73" s="25"/>
      <c r="K73" s="25"/>
      <c r="L73" s="25"/>
      <c r="M73" s="25"/>
      <c r="N73" s="25"/>
      <c r="P73" s="15"/>
      <c r="Q73" s="2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2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52"/>
      <c r="AV73" s="17"/>
      <c r="AW73" s="49"/>
      <c r="AX73" s="14"/>
    </row>
    <row r="74" spans="1:50" s="16" customFormat="1" ht="16.5" customHeight="1" x14ac:dyDescent="0.2">
      <c r="A74" s="54"/>
      <c r="B74" s="74"/>
      <c r="C74" s="14"/>
      <c r="D74" s="15"/>
      <c r="E74" s="25"/>
      <c r="F74" s="25"/>
      <c r="G74" s="25"/>
      <c r="H74" s="25"/>
      <c r="I74" s="25"/>
      <c r="J74" s="25"/>
      <c r="K74" s="25"/>
      <c r="L74" s="25"/>
      <c r="M74" s="25"/>
      <c r="N74" s="25"/>
      <c r="P74" s="15"/>
      <c r="Q74" s="2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2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52"/>
      <c r="AV74" s="17"/>
      <c r="AW74" s="49"/>
      <c r="AX74" s="14"/>
    </row>
    <row r="75" spans="1:50" s="16" customFormat="1" ht="16.5" customHeight="1" x14ac:dyDescent="0.2">
      <c r="A75" s="54"/>
      <c r="B75" s="54"/>
      <c r="C75" s="55"/>
      <c r="D75" s="76"/>
      <c r="E75" s="85"/>
      <c r="F75" s="85"/>
      <c r="G75" s="85"/>
      <c r="H75" s="85"/>
      <c r="I75" s="85"/>
      <c r="J75" s="85"/>
      <c r="K75" s="85"/>
      <c r="L75" s="85"/>
      <c r="M75" s="85"/>
      <c r="N75" s="85"/>
      <c r="P75" s="76"/>
      <c r="Q75" s="85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85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6"/>
      <c r="AO75" s="76"/>
      <c r="AP75" s="76"/>
      <c r="AQ75" s="76"/>
      <c r="AR75" s="76"/>
      <c r="AS75" s="76"/>
      <c r="AT75" s="76"/>
      <c r="AU75" s="54"/>
      <c r="AV75" s="17"/>
      <c r="AW75" s="49"/>
      <c r="AX75" s="14"/>
    </row>
    <row r="76" spans="1:50" s="16" customFormat="1" ht="16.5" customHeight="1" x14ac:dyDescent="0.2">
      <c r="A76" s="50">
        <v>1</v>
      </c>
      <c r="B76" s="71">
        <v>18101188</v>
      </c>
      <c r="C76" s="69" t="s">
        <v>121</v>
      </c>
      <c r="D76" s="1">
        <f>3-1</f>
        <v>2</v>
      </c>
      <c r="E76" s="21">
        <f t="shared" ref="E76:E84" si="60">D76/3*100</f>
        <v>66.666666666666657</v>
      </c>
      <c r="F76" s="21">
        <v>2</v>
      </c>
      <c r="G76" s="21">
        <f t="shared" ref="G76:G95" si="61">F76/2*100</f>
        <v>100</v>
      </c>
      <c r="H76" s="21">
        <v>3</v>
      </c>
      <c r="I76" s="21">
        <f t="shared" ref="I76:I95" si="62">H76/3*100</f>
        <v>100</v>
      </c>
      <c r="J76" s="21">
        <v>5</v>
      </c>
      <c r="K76" s="21">
        <f t="shared" ref="K76:K95" si="63">J76/5*100</f>
        <v>100</v>
      </c>
      <c r="L76" s="21">
        <f>5-1</f>
        <v>4</v>
      </c>
      <c r="M76" s="21">
        <f t="shared" ref="M76:M95" si="64">L76/5*100</f>
        <v>80</v>
      </c>
      <c r="N76" s="21">
        <v>4</v>
      </c>
      <c r="O76" s="21">
        <f t="shared" ref="O76:O94" si="65">N76/4*100</f>
        <v>100</v>
      </c>
      <c r="P76" s="1">
        <v>3</v>
      </c>
      <c r="Q76" s="21">
        <f t="shared" ref="Q76:Q94" si="66">P76/3*100</f>
        <v>100</v>
      </c>
      <c r="R76" s="1">
        <v>3</v>
      </c>
      <c r="S76" s="21">
        <f t="shared" ref="S76:S95" si="67">R76/3*100</f>
        <v>100</v>
      </c>
      <c r="T76" s="1">
        <v>2</v>
      </c>
      <c r="U76" s="1">
        <f t="shared" ref="U76:U95" si="68">T76/2*100</f>
        <v>100</v>
      </c>
      <c r="V76" s="21">
        <v>4</v>
      </c>
      <c r="W76" s="21">
        <f t="shared" ref="W76:W95" si="69">V76/4*100</f>
        <v>100</v>
      </c>
      <c r="X76" s="1">
        <v>2</v>
      </c>
      <c r="Y76" s="1">
        <f t="shared" ref="Y76:Y95" si="70">X76/2*100</f>
        <v>100</v>
      </c>
      <c r="Z76" s="21">
        <v>4</v>
      </c>
      <c r="AA76" s="21">
        <f t="shared" ref="AA76:AA95" si="71">Z76/4*100</f>
        <v>100</v>
      </c>
      <c r="AB76" s="1">
        <v>3</v>
      </c>
      <c r="AC76" s="21">
        <f t="shared" ref="AC76:AC95" si="72">AB76/3*100</f>
        <v>100</v>
      </c>
      <c r="AD76" s="1">
        <v>3</v>
      </c>
      <c r="AE76" s="21">
        <f t="shared" ref="AE76:AE95" si="73">AD76/3*100</f>
        <v>100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78"/>
      <c r="AT76" s="21">
        <f t="shared" ref="AT76:AT95" si="74">AVERAGE(Q76,S76,U76,W76,Y76,AA76,AC76,AE76,AG76,AI76,AK76,AM76,AO76,AQ76,AS76,K76,M76,I76,G76,O76)</f>
        <v>98.461538461538467</v>
      </c>
      <c r="AU76" s="58" t="s">
        <v>122</v>
      </c>
      <c r="AV76" s="17"/>
      <c r="AW76" s="49"/>
      <c r="AX76" s="14"/>
    </row>
    <row r="77" spans="1:50" s="16" customFormat="1" ht="16.5" customHeight="1" x14ac:dyDescent="0.2">
      <c r="A77" s="50">
        <v>2</v>
      </c>
      <c r="B77" s="71">
        <v>18102040</v>
      </c>
      <c r="C77" s="69" t="s">
        <v>123</v>
      </c>
      <c r="D77" s="1">
        <v>3</v>
      </c>
      <c r="E77" s="21">
        <f t="shared" si="60"/>
        <v>100</v>
      </c>
      <c r="F77" s="21">
        <v>2</v>
      </c>
      <c r="G77" s="21">
        <f t="shared" si="61"/>
        <v>100</v>
      </c>
      <c r="H77" s="21">
        <v>3</v>
      </c>
      <c r="I77" s="21">
        <f t="shared" si="62"/>
        <v>100</v>
      </c>
      <c r="J77" s="21">
        <v>5</v>
      </c>
      <c r="K77" s="21">
        <f t="shared" si="63"/>
        <v>100</v>
      </c>
      <c r="L77" s="21">
        <v>5</v>
      </c>
      <c r="M77" s="21">
        <f t="shared" si="64"/>
        <v>100</v>
      </c>
      <c r="N77" s="21">
        <v>4</v>
      </c>
      <c r="O77" s="21">
        <f t="shared" si="65"/>
        <v>100</v>
      </c>
      <c r="P77" s="1">
        <v>3</v>
      </c>
      <c r="Q77" s="21">
        <f t="shared" si="66"/>
        <v>100</v>
      </c>
      <c r="R77" s="1">
        <v>3</v>
      </c>
      <c r="S77" s="21">
        <f t="shared" si="67"/>
        <v>100</v>
      </c>
      <c r="T77" s="1">
        <v>2</v>
      </c>
      <c r="U77" s="1">
        <f t="shared" si="68"/>
        <v>100</v>
      </c>
      <c r="V77" s="21">
        <v>4</v>
      </c>
      <c r="W77" s="21">
        <f t="shared" si="69"/>
        <v>100</v>
      </c>
      <c r="X77" s="1">
        <v>2</v>
      </c>
      <c r="Y77" s="1">
        <f t="shared" si="70"/>
        <v>100</v>
      </c>
      <c r="Z77" s="21">
        <v>4</v>
      </c>
      <c r="AA77" s="21">
        <f t="shared" si="71"/>
        <v>100</v>
      </c>
      <c r="AB77" s="1">
        <v>3</v>
      </c>
      <c r="AC77" s="21">
        <f t="shared" si="72"/>
        <v>100</v>
      </c>
      <c r="AD77" s="1">
        <v>3</v>
      </c>
      <c r="AE77" s="21">
        <f t="shared" si="73"/>
        <v>100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78"/>
      <c r="AT77" s="21">
        <f t="shared" si="74"/>
        <v>100</v>
      </c>
      <c r="AU77" s="52"/>
      <c r="AV77" s="17"/>
      <c r="AW77" s="49"/>
      <c r="AX77" s="14"/>
    </row>
    <row r="78" spans="1:50" s="16" customFormat="1" ht="16.5" customHeight="1" x14ac:dyDescent="0.2">
      <c r="A78" s="50">
        <v>3</v>
      </c>
      <c r="B78" s="71">
        <v>18101147</v>
      </c>
      <c r="C78" s="69" t="s">
        <v>124</v>
      </c>
      <c r="D78" s="1">
        <v>3</v>
      </c>
      <c r="E78" s="21">
        <f t="shared" si="60"/>
        <v>100</v>
      </c>
      <c r="F78" s="21">
        <v>2</v>
      </c>
      <c r="G78" s="21">
        <f t="shared" si="61"/>
        <v>100</v>
      </c>
      <c r="H78" s="21">
        <v>3</v>
      </c>
      <c r="I78" s="21">
        <f t="shared" si="62"/>
        <v>100</v>
      </c>
      <c r="J78" s="21">
        <v>5</v>
      </c>
      <c r="K78" s="21">
        <f t="shared" si="63"/>
        <v>100</v>
      </c>
      <c r="L78" s="21">
        <v>5</v>
      </c>
      <c r="M78" s="21">
        <f t="shared" si="64"/>
        <v>100</v>
      </c>
      <c r="N78" s="21">
        <f>4-1</f>
        <v>3</v>
      </c>
      <c r="O78" s="21">
        <f t="shared" si="65"/>
        <v>75</v>
      </c>
      <c r="P78" s="1">
        <v>3</v>
      </c>
      <c r="Q78" s="21">
        <f t="shared" si="66"/>
        <v>100</v>
      </c>
      <c r="R78" s="1">
        <v>3</v>
      </c>
      <c r="S78" s="21">
        <f t="shared" si="67"/>
        <v>100</v>
      </c>
      <c r="T78" s="1">
        <v>2</v>
      </c>
      <c r="U78" s="1">
        <f t="shared" si="68"/>
        <v>100</v>
      </c>
      <c r="V78" s="21">
        <v>4</v>
      </c>
      <c r="W78" s="21">
        <f t="shared" si="69"/>
        <v>100</v>
      </c>
      <c r="X78" s="1">
        <v>2</v>
      </c>
      <c r="Y78" s="1">
        <f t="shared" si="70"/>
        <v>100</v>
      </c>
      <c r="Z78" s="21">
        <v>4</v>
      </c>
      <c r="AA78" s="21">
        <f t="shared" si="71"/>
        <v>100</v>
      </c>
      <c r="AB78" s="1">
        <v>3</v>
      </c>
      <c r="AC78" s="21">
        <f t="shared" si="72"/>
        <v>100</v>
      </c>
      <c r="AD78" s="1">
        <f>3-1</f>
        <v>2</v>
      </c>
      <c r="AE78" s="21">
        <f t="shared" si="73"/>
        <v>66.666666666666657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78"/>
      <c r="AT78" s="21">
        <f t="shared" si="74"/>
        <v>95.512820512820497</v>
      </c>
      <c r="AU78" s="52"/>
      <c r="AV78" s="17"/>
      <c r="AW78" s="49"/>
      <c r="AX78" s="14"/>
    </row>
    <row r="79" spans="1:50" s="16" customFormat="1" ht="16.5" customHeight="1" x14ac:dyDescent="0.2">
      <c r="A79" s="50">
        <v>4</v>
      </c>
      <c r="B79" s="71">
        <v>18101092</v>
      </c>
      <c r="C79" s="69" t="s">
        <v>125</v>
      </c>
      <c r="D79" s="1">
        <v>3</v>
      </c>
      <c r="E79" s="21">
        <f t="shared" si="60"/>
        <v>100</v>
      </c>
      <c r="F79" s="21">
        <v>2</v>
      </c>
      <c r="G79" s="21">
        <f t="shared" si="61"/>
        <v>100</v>
      </c>
      <c r="H79" s="21">
        <v>3</v>
      </c>
      <c r="I79" s="21">
        <f t="shared" si="62"/>
        <v>100</v>
      </c>
      <c r="J79" s="21">
        <v>5</v>
      </c>
      <c r="K79" s="21">
        <f t="shared" si="63"/>
        <v>100</v>
      </c>
      <c r="L79" s="21">
        <f>5-1</f>
        <v>4</v>
      </c>
      <c r="M79" s="21">
        <f t="shared" si="64"/>
        <v>80</v>
      </c>
      <c r="N79" s="21">
        <f>4-1</f>
        <v>3</v>
      </c>
      <c r="O79" s="21">
        <f t="shared" si="65"/>
        <v>75</v>
      </c>
      <c r="P79" s="1">
        <v>3</v>
      </c>
      <c r="Q79" s="21">
        <f t="shared" si="66"/>
        <v>100</v>
      </c>
      <c r="R79" s="1">
        <v>3</v>
      </c>
      <c r="S79" s="21">
        <f t="shared" si="67"/>
        <v>100</v>
      </c>
      <c r="T79" s="1">
        <v>2</v>
      </c>
      <c r="U79" s="1">
        <f t="shared" si="68"/>
        <v>100</v>
      </c>
      <c r="V79" s="21">
        <v>4</v>
      </c>
      <c r="W79" s="21">
        <f t="shared" si="69"/>
        <v>100</v>
      </c>
      <c r="X79" s="1">
        <v>2</v>
      </c>
      <c r="Y79" s="1">
        <f t="shared" si="70"/>
        <v>100</v>
      </c>
      <c r="Z79" s="21">
        <v>4</v>
      </c>
      <c r="AA79" s="21">
        <f t="shared" si="71"/>
        <v>100</v>
      </c>
      <c r="AB79" s="1">
        <v>3</v>
      </c>
      <c r="AC79" s="21">
        <f t="shared" si="72"/>
        <v>100</v>
      </c>
      <c r="AD79" s="1">
        <v>3</v>
      </c>
      <c r="AE79" s="21">
        <f t="shared" si="73"/>
        <v>100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78"/>
      <c r="AT79" s="21">
        <f t="shared" si="74"/>
        <v>96.538461538461533</v>
      </c>
      <c r="AU79" s="52"/>
      <c r="AV79" s="17"/>
      <c r="AW79" s="49"/>
      <c r="AX79" s="14"/>
    </row>
    <row r="80" spans="1:50" s="16" customFormat="1" ht="16.5" customHeight="1" x14ac:dyDescent="0.2">
      <c r="A80" s="50">
        <v>5</v>
      </c>
      <c r="B80" s="71">
        <v>18101134</v>
      </c>
      <c r="C80" s="69" t="s">
        <v>126</v>
      </c>
      <c r="D80" s="1">
        <v>3</v>
      </c>
      <c r="E80" s="21">
        <f t="shared" si="60"/>
        <v>100</v>
      </c>
      <c r="F80" s="21">
        <v>2</v>
      </c>
      <c r="G80" s="21">
        <f t="shared" si="61"/>
        <v>100</v>
      </c>
      <c r="H80" s="21">
        <v>3</v>
      </c>
      <c r="I80" s="21">
        <f t="shared" si="62"/>
        <v>100</v>
      </c>
      <c r="J80" s="21">
        <v>5</v>
      </c>
      <c r="K80" s="21">
        <f t="shared" si="63"/>
        <v>100</v>
      </c>
      <c r="L80" s="21">
        <v>5</v>
      </c>
      <c r="M80" s="21">
        <f t="shared" si="64"/>
        <v>100</v>
      </c>
      <c r="N80" s="21">
        <f>4-1</f>
        <v>3</v>
      </c>
      <c r="O80" s="21">
        <f t="shared" si="65"/>
        <v>75</v>
      </c>
      <c r="P80" s="1">
        <v>3</v>
      </c>
      <c r="Q80" s="21">
        <f t="shared" si="66"/>
        <v>100</v>
      </c>
      <c r="R80" s="1">
        <v>3</v>
      </c>
      <c r="S80" s="21">
        <f t="shared" si="67"/>
        <v>100</v>
      </c>
      <c r="T80" s="1">
        <v>2</v>
      </c>
      <c r="U80" s="1">
        <f t="shared" si="68"/>
        <v>100</v>
      </c>
      <c r="V80" s="21">
        <v>4</v>
      </c>
      <c r="W80" s="21">
        <f t="shared" si="69"/>
        <v>100</v>
      </c>
      <c r="X80" s="1">
        <v>2</v>
      </c>
      <c r="Y80" s="1">
        <f t="shared" si="70"/>
        <v>100</v>
      </c>
      <c r="Z80" s="21">
        <f>4-1</f>
        <v>3</v>
      </c>
      <c r="AA80" s="21">
        <f t="shared" si="71"/>
        <v>75</v>
      </c>
      <c r="AB80" s="1">
        <v>3</v>
      </c>
      <c r="AC80" s="21">
        <f t="shared" si="72"/>
        <v>100</v>
      </c>
      <c r="AD80" s="1">
        <f>3-2</f>
        <v>1</v>
      </c>
      <c r="AE80" s="21">
        <f t="shared" si="73"/>
        <v>33.333333333333329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78"/>
      <c r="AT80" s="21">
        <f t="shared" si="74"/>
        <v>91.025641025641036</v>
      </c>
      <c r="AU80" s="52"/>
      <c r="AV80" s="17"/>
      <c r="AW80" s="49"/>
      <c r="AX80" s="14"/>
    </row>
    <row r="81" spans="1:50" s="16" customFormat="1" ht="16.5" customHeight="1" x14ac:dyDescent="0.2">
      <c r="A81" s="50">
        <v>6</v>
      </c>
      <c r="B81" s="71">
        <v>18101144</v>
      </c>
      <c r="C81" s="69" t="s">
        <v>127</v>
      </c>
      <c r="D81" s="1">
        <v>3</v>
      </c>
      <c r="E81" s="21">
        <f t="shared" si="60"/>
        <v>100</v>
      </c>
      <c r="F81" s="21">
        <v>2</v>
      </c>
      <c r="G81" s="21">
        <f t="shared" si="61"/>
        <v>100</v>
      </c>
      <c r="H81" s="21">
        <v>3</v>
      </c>
      <c r="I81" s="21">
        <f t="shared" si="62"/>
        <v>100</v>
      </c>
      <c r="J81" s="21">
        <v>5</v>
      </c>
      <c r="K81" s="21">
        <f t="shared" si="63"/>
        <v>100</v>
      </c>
      <c r="L81" s="21">
        <v>5</v>
      </c>
      <c r="M81" s="21">
        <f t="shared" si="64"/>
        <v>100</v>
      </c>
      <c r="N81" s="21">
        <v>4</v>
      </c>
      <c r="O81" s="21">
        <f t="shared" si="65"/>
        <v>100</v>
      </c>
      <c r="P81" s="1">
        <v>3</v>
      </c>
      <c r="Q81" s="21">
        <f t="shared" si="66"/>
        <v>100</v>
      </c>
      <c r="R81" s="1">
        <v>3</v>
      </c>
      <c r="S81" s="21">
        <f t="shared" si="67"/>
        <v>100</v>
      </c>
      <c r="T81" s="1">
        <v>2</v>
      </c>
      <c r="U81" s="1">
        <f t="shared" si="68"/>
        <v>100</v>
      </c>
      <c r="V81" s="21">
        <v>4</v>
      </c>
      <c r="W81" s="21">
        <f t="shared" si="69"/>
        <v>100</v>
      </c>
      <c r="X81" s="1">
        <v>2</v>
      </c>
      <c r="Y81" s="1">
        <f t="shared" si="70"/>
        <v>100</v>
      </c>
      <c r="Z81" s="21">
        <f>4-1</f>
        <v>3</v>
      </c>
      <c r="AA81" s="21">
        <f t="shared" si="71"/>
        <v>75</v>
      </c>
      <c r="AB81" s="1">
        <f>3-1</f>
        <v>2</v>
      </c>
      <c r="AC81" s="21">
        <f t="shared" si="72"/>
        <v>66.666666666666657</v>
      </c>
      <c r="AD81" s="1">
        <f>3-1</f>
        <v>2</v>
      </c>
      <c r="AE81" s="21">
        <f t="shared" si="73"/>
        <v>66.666666666666657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78"/>
      <c r="AT81" s="21">
        <f t="shared" si="74"/>
        <v>92.948717948717942</v>
      </c>
      <c r="AU81" s="52"/>
      <c r="AV81" s="17"/>
      <c r="AW81" s="49"/>
      <c r="AX81" s="14"/>
    </row>
    <row r="82" spans="1:50" s="16" customFormat="1" ht="16.5" customHeight="1" x14ac:dyDescent="0.2">
      <c r="A82" s="50">
        <v>7</v>
      </c>
      <c r="B82" s="71">
        <v>18101125</v>
      </c>
      <c r="C82" s="69" t="s">
        <v>128</v>
      </c>
      <c r="D82" s="1">
        <v>3</v>
      </c>
      <c r="E82" s="21">
        <f t="shared" si="60"/>
        <v>100</v>
      </c>
      <c r="F82" s="21">
        <v>2</v>
      </c>
      <c r="G82" s="21">
        <f t="shared" si="61"/>
        <v>100</v>
      </c>
      <c r="H82" s="21">
        <v>3</v>
      </c>
      <c r="I82" s="21">
        <f t="shared" si="62"/>
        <v>100</v>
      </c>
      <c r="J82" s="21">
        <f>5-1</f>
        <v>4</v>
      </c>
      <c r="K82" s="21">
        <f t="shared" si="63"/>
        <v>80</v>
      </c>
      <c r="L82" s="21">
        <f>5-3</f>
        <v>2</v>
      </c>
      <c r="M82" s="21">
        <f t="shared" si="64"/>
        <v>40</v>
      </c>
      <c r="N82" s="21">
        <f>4-2</f>
        <v>2</v>
      </c>
      <c r="O82" s="21">
        <f t="shared" si="65"/>
        <v>50</v>
      </c>
      <c r="P82" s="1">
        <v>3</v>
      </c>
      <c r="Q82" s="21">
        <f t="shared" si="66"/>
        <v>100</v>
      </c>
      <c r="R82" s="1">
        <v>3</v>
      </c>
      <c r="S82" s="21">
        <f t="shared" si="67"/>
        <v>100</v>
      </c>
      <c r="T82" s="1">
        <v>2</v>
      </c>
      <c r="U82" s="1">
        <f t="shared" si="68"/>
        <v>100</v>
      </c>
      <c r="V82" s="21">
        <v>4</v>
      </c>
      <c r="W82" s="21">
        <f t="shared" si="69"/>
        <v>100</v>
      </c>
      <c r="X82" s="1">
        <v>2</v>
      </c>
      <c r="Y82" s="1">
        <f t="shared" si="70"/>
        <v>100</v>
      </c>
      <c r="Z82" s="21">
        <f>4-2</f>
        <v>2</v>
      </c>
      <c r="AA82" s="21">
        <f t="shared" si="71"/>
        <v>50</v>
      </c>
      <c r="AB82" s="1">
        <v>3</v>
      </c>
      <c r="AC82" s="21">
        <f t="shared" si="72"/>
        <v>100</v>
      </c>
      <c r="AD82" s="1">
        <f>3-2</f>
        <v>1</v>
      </c>
      <c r="AE82" s="21">
        <f t="shared" si="73"/>
        <v>33.333333333333329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78"/>
      <c r="AT82" s="21">
        <f t="shared" si="74"/>
        <v>81.025641025641036</v>
      </c>
      <c r="AU82" s="52"/>
      <c r="AV82" s="17"/>
      <c r="AW82" s="49"/>
      <c r="AX82" s="14"/>
    </row>
    <row r="83" spans="1:50" s="16" customFormat="1" ht="16.5" customHeight="1" x14ac:dyDescent="0.2">
      <c r="A83" s="50">
        <v>8</v>
      </c>
      <c r="B83" s="71">
        <v>18101137</v>
      </c>
      <c r="C83" s="69" t="s">
        <v>129</v>
      </c>
      <c r="D83" s="1">
        <v>3</v>
      </c>
      <c r="E83" s="21">
        <f t="shared" si="60"/>
        <v>100</v>
      </c>
      <c r="F83" s="21">
        <v>2</v>
      </c>
      <c r="G83" s="21">
        <f t="shared" si="61"/>
        <v>100</v>
      </c>
      <c r="H83" s="21">
        <v>3</v>
      </c>
      <c r="I83" s="21">
        <f t="shared" si="62"/>
        <v>100</v>
      </c>
      <c r="J83" s="21">
        <v>5</v>
      </c>
      <c r="K83" s="21">
        <f t="shared" si="63"/>
        <v>100</v>
      </c>
      <c r="L83" s="21">
        <v>5</v>
      </c>
      <c r="M83" s="21">
        <f t="shared" si="64"/>
        <v>100</v>
      </c>
      <c r="N83" s="21">
        <v>4</v>
      </c>
      <c r="O83" s="21">
        <f t="shared" si="65"/>
        <v>100</v>
      </c>
      <c r="P83" s="1">
        <v>3</v>
      </c>
      <c r="Q83" s="21">
        <f t="shared" si="66"/>
        <v>100</v>
      </c>
      <c r="R83" s="1">
        <v>3</v>
      </c>
      <c r="S83" s="21">
        <f t="shared" si="67"/>
        <v>100</v>
      </c>
      <c r="T83" s="1">
        <v>2</v>
      </c>
      <c r="U83" s="1">
        <f t="shared" si="68"/>
        <v>100</v>
      </c>
      <c r="V83" s="21">
        <v>4</v>
      </c>
      <c r="W83" s="21">
        <f t="shared" si="69"/>
        <v>100</v>
      </c>
      <c r="X83" s="1">
        <v>2</v>
      </c>
      <c r="Y83" s="1">
        <f t="shared" si="70"/>
        <v>100</v>
      </c>
      <c r="Z83" s="21">
        <f>4-2</f>
        <v>2</v>
      </c>
      <c r="AA83" s="21">
        <f t="shared" si="71"/>
        <v>50</v>
      </c>
      <c r="AB83" s="1">
        <f>3-1</f>
        <v>2</v>
      </c>
      <c r="AC83" s="21">
        <f t="shared" si="72"/>
        <v>66.666666666666657</v>
      </c>
      <c r="AD83" s="1">
        <v>3</v>
      </c>
      <c r="AE83" s="21">
        <f t="shared" si="73"/>
        <v>100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78"/>
      <c r="AT83" s="21">
        <f t="shared" si="74"/>
        <v>93.589743589743577</v>
      </c>
      <c r="AU83" s="52"/>
      <c r="AV83" s="17"/>
      <c r="AW83" s="49"/>
      <c r="AX83" s="14"/>
    </row>
    <row r="84" spans="1:50" s="16" customFormat="1" ht="16.5" customHeight="1" x14ac:dyDescent="0.2">
      <c r="A84" s="50">
        <v>9</v>
      </c>
      <c r="B84" s="71">
        <v>18102049</v>
      </c>
      <c r="C84" s="69" t="s">
        <v>130</v>
      </c>
      <c r="D84" s="1">
        <v>3</v>
      </c>
      <c r="E84" s="21">
        <f t="shared" si="60"/>
        <v>100</v>
      </c>
      <c r="F84" s="21">
        <v>2</v>
      </c>
      <c r="G84" s="21">
        <f t="shared" si="61"/>
        <v>100</v>
      </c>
      <c r="H84" s="21">
        <v>3</v>
      </c>
      <c r="I84" s="21">
        <f t="shared" si="62"/>
        <v>100</v>
      </c>
      <c r="J84" s="21">
        <v>5</v>
      </c>
      <c r="K84" s="21">
        <f t="shared" si="63"/>
        <v>100</v>
      </c>
      <c r="L84" s="21">
        <v>5</v>
      </c>
      <c r="M84" s="21">
        <f t="shared" si="64"/>
        <v>100</v>
      </c>
      <c r="N84" s="21">
        <v>4</v>
      </c>
      <c r="O84" s="21">
        <f t="shared" si="65"/>
        <v>100</v>
      </c>
      <c r="P84" s="1">
        <v>3</v>
      </c>
      <c r="Q84" s="21">
        <f t="shared" si="66"/>
        <v>100</v>
      </c>
      <c r="R84" s="1">
        <v>3</v>
      </c>
      <c r="S84" s="21">
        <f t="shared" si="67"/>
        <v>100</v>
      </c>
      <c r="T84" s="1">
        <v>2</v>
      </c>
      <c r="U84" s="1">
        <f t="shared" si="68"/>
        <v>100</v>
      </c>
      <c r="V84" s="21">
        <v>4</v>
      </c>
      <c r="W84" s="21">
        <f t="shared" si="69"/>
        <v>100</v>
      </c>
      <c r="X84" s="1">
        <v>2</v>
      </c>
      <c r="Y84" s="1">
        <f t="shared" si="70"/>
        <v>100</v>
      </c>
      <c r="Z84" s="21">
        <v>4</v>
      </c>
      <c r="AA84" s="21">
        <f t="shared" si="71"/>
        <v>100</v>
      </c>
      <c r="AB84" s="1">
        <v>3</v>
      </c>
      <c r="AC84" s="21">
        <f t="shared" si="72"/>
        <v>100</v>
      </c>
      <c r="AD84" s="1">
        <v>3</v>
      </c>
      <c r="AE84" s="21">
        <f t="shared" si="73"/>
        <v>100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78"/>
      <c r="AT84" s="21">
        <f t="shared" si="74"/>
        <v>100</v>
      </c>
      <c r="AU84" s="52"/>
      <c r="AV84" s="17"/>
      <c r="AW84" s="49"/>
      <c r="AX84" s="14"/>
    </row>
    <row r="85" spans="1:50" s="16" customFormat="1" ht="16.5" customHeight="1" x14ac:dyDescent="0.2">
      <c r="A85" s="50">
        <v>10</v>
      </c>
      <c r="B85" s="50">
        <v>18101212</v>
      </c>
      <c r="C85" s="69" t="s">
        <v>438</v>
      </c>
      <c r="D85" s="84"/>
      <c r="E85" s="86"/>
      <c r="F85" s="21">
        <v>2</v>
      </c>
      <c r="G85" s="21">
        <f t="shared" si="61"/>
        <v>100</v>
      </c>
      <c r="H85" s="21">
        <v>3</v>
      </c>
      <c r="I85" s="21">
        <f t="shared" si="62"/>
        <v>100</v>
      </c>
      <c r="J85" s="21">
        <v>5</v>
      </c>
      <c r="K85" s="21">
        <f t="shared" si="63"/>
        <v>100</v>
      </c>
      <c r="L85" s="21">
        <f>5-1</f>
        <v>4</v>
      </c>
      <c r="M85" s="21">
        <f t="shared" si="64"/>
        <v>80</v>
      </c>
      <c r="N85" s="21">
        <v>4</v>
      </c>
      <c r="O85" s="21">
        <f t="shared" si="65"/>
        <v>100</v>
      </c>
      <c r="P85" s="1">
        <v>3</v>
      </c>
      <c r="Q85" s="21">
        <f t="shared" si="66"/>
        <v>100</v>
      </c>
      <c r="R85" s="1">
        <v>3</v>
      </c>
      <c r="S85" s="21">
        <f t="shared" si="67"/>
        <v>100</v>
      </c>
      <c r="T85" s="1">
        <v>2</v>
      </c>
      <c r="U85" s="1">
        <f t="shared" si="68"/>
        <v>100</v>
      </c>
      <c r="V85" s="21">
        <v>4</v>
      </c>
      <c r="W85" s="21">
        <f t="shared" si="69"/>
        <v>100</v>
      </c>
      <c r="X85" s="1">
        <v>2</v>
      </c>
      <c r="Y85" s="1">
        <f t="shared" si="70"/>
        <v>100</v>
      </c>
      <c r="Z85" s="21">
        <f>4-1</f>
        <v>3</v>
      </c>
      <c r="AA85" s="21">
        <f t="shared" si="71"/>
        <v>75</v>
      </c>
      <c r="AB85" s="1">
        <f>3-2</f>
        <v>1</v>
      </c>
      <c r="AC85" s="21">
        <f>AB85/(3-2)*100</f>
        <v>100</v>
      </c>
      <c r="AD85" s="1">
        <f>3-1</f>
        <v>2</v>
      </c>
      <c r="AE85" s="21">
        <f t="shared" si="73"/>
        <v>66.666666666666657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78"/>
      <c r="AT85" s="21">
        <f t="shared" si="74"/>
        <v>93.974358974358964</v>
      </c>
      <c r="AU85" s="52"/>
      <c r="AV85" s="17"/>
      <c r="AW85" s="49"/>
      <c r="AX85" s="14"/>
    </row>
    <row r="86" spans="1:50" s="16" customFormat="1" ht="16.5" customHeight="1" x14ac:dyDescent="0.2">
      <c r="A86" s="50">
        <v>11</v>
      </c>
      <c r="B86" s="71">
        <v>18103067</v>
      </c>
      <c r="C86" s="19" t="s">
        <v>131</v>
      </c>
      <c r="D86" s="1">
        <v>3</v>
      </c>
      <c r="E86" s="21">
        <f t="shared" ref="E86:E95" si="75">D86/3*100</f>
        <v>100</v>
      </c>
      <c r="F86" s="21">
        <v>2</v>
      </c>
      <c r="G86" s="21">
        <f t="shared" si="61"/>
        <v>100</v>
      </c>
      <c r="H86" s="21">
        <v>3</v>
      </c>
      <c r="I86" s="21">
        <f t="shared" si="62"/>
        <v>100</v>
      </c>
      <c r="J86" s="21">
        <f>5-1</f>
        <v>4</v>
      </c>
      <c r="K86" s="21">
        <f t="shared" si="63"/>
        <v>80</v>
      </c>
      <c r="L86" s="21">
        <v>5</v>
      </c>
      <c r="M86" s="21">
        <f t="shared" si="64"/>
        <v>100</v>
      </c>
      <c r="N86" s="21">
        <v>4</v>
      </c>
      <c r="O86" s="21">
        <f t="shared" si="65"/>
        <v>100</v>
      </c>
      <c r="P86" s="1">
        <v>3</v>
      </c>
      <c r="Q86" s="21">
        <f t="shared" si="66"/>
        <v>100</v>
      </c>
      <c r="R86" s="1">
        <v>3</v>
      </c>
      <c r="S86" s="21">
        <f t="shared" si="67"/>
        <v>100</v>
      </c>
      <c r="T86" s="1">
        <v>2</v>
      </c>
      <c r="U86" s="1">
        <f t="shared" si="68"/>
        <v>100</v>
      </c>
      <c r="V86" s="21">
        <v>4</v>
      </c>
      <c r="W86" s="21">
        <f t="shared" si="69"/>
        <v>100</v>
      </c>
      <c r="X86" s="1">
        <v>2</v>
      </c>
      <c r="Y86" s="1">
        <f t="shared" si="70"/>
        <v>100</v>
      </c>
      <c r="Z86" s="21">
        <v>4</v>
      </c>
      <c r="AA86" s="21">
        <f t="shared" si="71"/>
        <v>100</v>
      </c>
      <c r="AB86" s="1">
        <f>3-1</f>
        <v>2</v>
      </c>
      <c r="AC86" s="21">
        <f t="shared" si="72"/>
        <v>66.666666666666657</v>
      </c>
      <c r="AD86" s="1">
        <v>3</v>
      </c>
      <c r="AE86" s="21">
        <f t="shared" si="73"/>
        <v>100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78"/>
      <c r="AT86" s="21">
        <f t="shared" si="74"/>
        <v>95.897435897435884</v>
      </c>
      <c r="AU86" s="52"/>
      <c r="AV86" s="17"/>
      <c r="AW86" s="49"/>
      <c r="AX86" s="14"/>
    </row>
    <row r="87" spans="1:50" s="16" customFormat="1" ht="16.5" customHeight="1" x14ac:dyDescent="0.2">
      <c r="A87" s="50">
        <v>12</v>
      </c>
      <c r="B87" s="71">
        <v>18101105</v>
      </c>
      <c r="C87" s="69" t="s">
        <v>132</v>
      </c>
      <c r="D87" s="1">
        <v>3</v>
      </c>
      <c r="E87" s="21">
        <f t="shared" si="75"/>
        <v>100</v>
      </c>
      <c r="F87" s="21">
        <v>2</v>
      </c>
      <c r="G87" s="21">
        <f t="shared" si="61"/>
        <v>100</v>
      </c>
      <c r="H87" s="21">
        <v>3</v>
      </c>
      <c r="I87" s="21">
        <f t="shared" si="62"/>
        <v>100</v>
      </c>
      <c r="J87" s="21">
        <f>5-2</f>
        <v>3</v>
      </c>
      <c r="K87" s="21">
        <f t="shared" si="63"/>
        <v>60</v>
      </c>
      <c r="L87" s="21">
        <f>5-2</f>
        <v>3</v>
      </c>
      <c r="M87" s="21">
        <f t="shared" si="64"/>
        <v>60</v>
      </c>
      <c r="N87" s="21">
        <v>4</v>
      </c>
      <c r="O87" s="21">
        <f t="shared" si="65"/>
        <v>100</v>
      </c>
      <c r="P87" s="1">
        <v>3</v>
      </c>
      <c r="Q87" s="21">
        <f t="shared" si="66"/>
        <v>100</v>
      </c>
      <c r="R87" s="1">
        <v>3</v>
      </c>
      <c r="S87" s="21">
        <f t="shared" si="67"/>
        <v>100</v>
      </c>
      <c r="T87" s="1">
        <v>2</v>
      </c>
      <c r="U87" s="1">
        <f t="shared" si="68"/>
        <v>100</v>
      </c>
      <c r="V87" s="21">
        <v>4</v>
      </c>
      <c r="W87" s="21">
        <f t="shared" si="69"/>
        <v>100</v>
      </c>
      <c r="X87" s="1">
        <v>2</v>
      </c>
      <c r="Y87" s="1">
        <f t="shared" si="70"/>
        <v>100</v>
      </c>
      <c r="Z87" s="21">
        <v>4</v>
      </c>
      <c r="AA87" s="21">
        <f t="shared" si="71"/>
        <v>100</v>
      </c>
      <c r="AB87" s="1">
        <v>3</v>
      </c>
      <c r="AC87" s="21">
        <f t="shared" si="72"/>
        <v>100</v>
      </c>
      <c r="AD87" s="1">
        <f>3-2</f>
        <v>1</v>
      </c>
      <c r="AE87" s="21">
        <f t="shared" si="73"/>
        <v>33.333333333333329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78"/>
      <c r="AT87" s="21">
        <f t="shared" si="74"/>
        <v>88.71794871794873</v>
      </c>
      <c r="AU87" s="52"/>
      <c r="AV87" s="17"/>
      <c r="AW87" s="49"/>
      <c r="AX87" s="14"/>
    </row>
    <row r="88" spans="1:50" s="16" customFormat="1" ht="16.5" customHeight="1" x14ac:dyDescent="0.2">
      <c r="A88" s="50">
        <v>13</v>
      </c>
      <c r="B88" s="71">
        <v>18101054</v>
      </c>
      <c r="C88" s="69" t="s">
        <v>133</v>
      </c>
      <c r="D88" s="1">
        <v>3</v>
      </c>
      <c r="E88" s="21">
        <f t="shared" si="75"/>
        <v>100</v>
      </c>
      <c r="F88" s="21">
        <v>2</v>
      </c>
      <c r="G88" s="21">
        <f t="shared" si="61"/>
        <v>100</v>
      </c>
      <c r="H88" s="21">
        <v>3</v>
      </c>
      <c r="I88" s="21">
        <f t="shared" si="62"/>
        <v>100</v>
      </c>
      <c r="J88" s="21">
        <v>5</v>
      </c>
      <c r="K88" s="21">
        <f t="shared" si="63"/>
        <v>100</v>
      </c>
      <c r="L88" s="21">
        <v>5</v>
      </c>
      <c r="M88" s="21">
        <f t="shared" si="64"/>
        <v>100</v>
      </c>
      <c r="N88" s="21">
        <f>4-1</f>
        <v>3</v>
      </c>
      <c r="O88" s="21">
        <f t="shared" si="65"/>
        <v>75</v>
      </c>
      <c r="P88" s="1">
        <v>3</v>
      </c>
      <c r="Q88" s="21">
        <f t="shared" si="66"/>
        <v>100</v>
      </c>
      <c r="R88" s="1">
        <v>3</v>
      </c>
      <c r="S88" s="21">
        <f t="shared" si="67"/>
        <v>100</v>
      </c>
      <c r="T88" s="1">
        <v>2</v>
      </c>
      <c r="U88" s="1">
        <f t="shared" si="68"/>
        <v>100</v>
      </c>
      <c r="V88" s="21">
        <v>4</v>
      </c>
      <c r="W88" s="21">
        <f t="shared" si="69"/>
        <v>100</v>
      </c>
      <c r="X88" s="1">
        <v>2</v>
      </c>
      <c r="Y88" s="1">
        <f t="shared" si="70"/>
        <v>100</v>
      </c>
      <c r="Z88" s="21">
        <v>4</v>
      </c>
      <c r="AA88" s="21">
        <f t="shared" si="71"/>
        <v>100</v>
      </c>
      <c r="AB88" s="1">
        <v>3</v>
      </c>
      <c r="AC88" s="21">
        <f t="shared" si="72"/>
        <v>100</v>
      </c>
      <c r="AD88" s="1">
        <v>3</v>
      </c>
      <c r="AE88" s="21">
        <f t="shared" si="73"/>
        <v>100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78"/>
      <c r="AT88" s="21">
        <f t="shared" si="74"/>
        <v>98.07692307692308</v>
      </c>
      <c r="AU88" s="52"/>
      <c r="AV88" s="17"/>
      <c r="AW88" s="49"/>
      <c r="AX88" s="14"/>
    </row>
    <row r="89" spans="1:50" s="16" customFormat="1" ht="16.5" customHeight="1" x14ac:dyDescent="0.2">
      <c r="A89" s="50">
        <v>14</v>
      </c>
      <c r="B89" s="71">
        <v>18108020</v>
      </c>
      <c r="C89" s="19" t="s">
        <v>134</v>
      </c>
      <c r="D89" s="1">
        <v>3</v>
      </c>
      <c r="E89" s="21">
        <f t="shared" si="75"/>
        <v>100</v>
      </c>
      <c r="F89" s="21">
        <v>2</v>
      </c>
      <c r="G89" s="21">
        <f t="shared" si="61"/>
        <v>100</v>
      </c>
      <c r="H89" s="21">
        <v>3</v>
      </c>
      <c r="I89" s="21">
        <f t="shared" si="62"/>
        <v>100</v>
      </c>
      <c r="J89" s="21">
        <v>5</v>
      </c>
      <c r="K89" s="21">
        <f t="shared" si="63"/>
        <v>100</v>
      </c>
      <c r="L89" s="21">
        <v>5</v>
      </c>
      <c r="M89" s="21">
        <f t="shared" si="64"/>
        <v>100</v>
      </c>
      <c r="N89" s="21">
        <v>4</v>
      </c>
      <c r="O89" s="21">
        <f t="shared" si="65"/>
        <v>100</v>
      </c>
      <c r="P89" s="1">
        <v>3</v>
      </c>
      <c r="Q89" s="21">
        <f t="shared" si="66"/>
        <v>100</v>
      </c>
      <c r="R89" s="1">
        <v>3</v>
      </c>
      <c r="S89" s="21">
        <f t="shared" si="67"/>
        <v>100</v>
      </c>
      <c r="T89" s="1">
        <v>2</v>
      </c>
      <c r="U89" s="1">
        <f t="shared" si="68"/>
        <v>100</v>
      </c>
      <c r="V89" s="21">
        <v>4</v>
      </c>
      <c r="W89" s="21">
        <f t="shared" si="69"/>
        <v>100</v>
      </c>
      <c r="X89" s="1">
        <v>2</v>
      </c>
      <c r="Y89" s="1">
        <f t="shared" si="70"/>
        <v>100</v>
      </c>
      <c r="Z89" s="21">
        <v>4</v>
      </c>
      <c r="AA89" s="21">
        <f t="shared" si="71"/>
        <v>100</v>
      </c>
      <c r="AB89" s="1">
        <v>3</v>
      </c>
      <c r="AC89" s="21">
        <f t="shared" si="72"/>
        <v>100</v>
      </c>
      <c r="AD89" s="1">
        <v>3</v>
      </c>
      <c r="AE89" s="21">
        <f t="shared" si="73"/>
        <v>100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78"/>
      <c r="AT89" s="21">
        <f t="shared" si="74"/>
        <v>100</v>
      </c>
      <c r="AU89" s="52"/>
      <c r="AV89" s="17"/>
      <c r="AW89" s="49"/>
      <c r="AX89" s="14"/>
    </row>
    <row r="90" spans="1:50" s="16" customFormat="1" ht="16.5" customHeight="1" x14ac:dyDescent="0.2">
      <c r="A90" s="50">
        <v>15</v>
      </c>
      <c r="B90" s="71">
        <v>18103048</v>
      </c>
      <c r="C90" s="19" t="s">
        <v>135</v>
      </c>
      <c r="D90" s="1">
        <v>3</v>
      </c>
      <c r="E90" s="21">
        <f t="shared" si="75"/>
        <v>100</v>
      </c>
      <c r="F90" s="21">
        <v>2</v>
      </c>
      <c r="G90" s="21">
        <f t="shared" si="61"/>
        <v>100</v>
      </c>
      <c r="H90" s="21">
        <v>3</v>
      </c>
      <c r="I90" s="21">
        <f t="shared" si="62"/>
        <v>100</v>
      </c>
      <c r="J90" s="21">
        <v>5</v>
      </c>
      <c r="K90" s="21">
        <f t="shared" si="63"/>
        <v>100</v>
      </c>
      <c r="L90" s="21">
        <v>5</v>
      </c>
      <c r="M90" s="21">
        <f t="shared" si="64"/>
        <v>100</v>
      </c>
      <c r="N90" s="21">
        <v>4</v>
      </c>
      <c r="O90" s="21">
        <f t="shared" si="65"/>
        <v>100</v>
      </c>
      <c r="P90" s="1">
        <v>3</v>
      </c>
      <c r="Q90" s="21">
        <f t="shared" si="66"/>
        <v>100</v>
      </c>
      <c r="R90" s="1">
        <v>3</v>
      </c>
      <c r="S90" s="21">
        <f t="shared" si="67"/>
        <v>100</v>
      </c>
      <c r="T90" s="1">
        <v>2</v>
      </c>
      <c r="U90" s="1">
        <f t="shared" si="68"/>
        <v>100</v>
      </c>
      <c r="V90" s="21">
        <v>4</v>
      </c>
      <c r="W90" s="21">
        <f t="shared" si="69"/>
        <v>100</v>
      </c>
      <c r="X90" s="1">
        <v>2</v>
      </c>
      <c r="Y90" s="1">
        <f t="shared" si="70"/>
        <v>100</v>
      </c>
      <c r="Z90" s="21">
        <v>4</v>
      </c>
      <c r="AA90" s="21">
        <f t="shared" si="71"/>
        <v>100</v>
      </c>
      <c r="AB90" s="1">
        <v>3</v>
      </c>
      <c r="AC90" s="21">
        <f t="shared" si="72"/>
        <v>100</v>
      </c>
      <c r="AD90" s="1">
        <v>3</v>
      </c>
      <c r="AE90" s="21">
        <f t="shared" si="73"/>
        <v>100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78"/>
      <c r="AT90" s="21">
        <f t="shared" si="74"/>
        <v>100</v>
      </c>
      <c r="AU90" s="52"/>
      <c r="AV90" s="17"/>
      <c r="AW90" s="49"/>
      <c r="AX90" s="14"/>
    </row>
    <row r="91" spans="1:50" s="16" customFormat="1" ht="16.5" customHeight="1" x14ac:dyDescent="0.2">
      <c r="A91" s="50">
        <v>16</v>
      </c>
      <c r="B91" s="71">
        <v>18103037</v>
      </c>
      <c r="C91" s="69" t="s">
        <v>136</v>
      </c>
      <c r="D91" s="1">
        <v>3</v>
      </c>
      <c r="E91" s="21">
        <f t="shared" si="75"/>
        <v>100</v>
      </c>
      <c r="F91" s="21">
        <v>2</v>
      </c>
      <c r="G91" s="21">
        <f t="shared" si="61"/>
        <v>100</v>
      </c>
      <c r="H91" s="21">
        <v>3</v>
      </c>
      <c r="I91" s="21">
        <f t="shared" si="62"/>
        <v>100</v>
      </c>
      <c r="J91" s="21">
        <v>5</v>
      </c>
      <c r="K91" s="21">
        <f t="shared" si="63"/>
        <v>100</v>
      </c>
      <c r="L91" s="21">
        <f>5-1</f>
        <v>4</v>
      </c>
      <c r="M91" s="21">
        <f t="shared" si="64"/>
        <v>80</v>
      </c>
      <c r="N91" s="21">
        <v>4</v>
      </c>
      <c r="O91" s="21">
        <f t="shared" si="65"/>
        <v>100</v>
      </c>
      <c r="P91" s="1">
        <v>3</v>
      </c>
      <c r="Q91" s="21">
        <f t="shared" si="66"/>
        <v>100</v>
      </c>
      <c r="R91" s="1">
        <v>3</v>
      </c>
      <c r="S91" s="21">
        <f t="shared" si="67"/>
        <v>100</v>
      </c>
      <c r="T91" s="1">
        <v>2</v>
      </c>
      <c r="U91" s="1">
        <f t="shared" si="68"/>
        <v>100</v>
      </c>
      <c r="V91" s="21">
        <v>4</v>
      </c>
      <c r="W91" s="21">
        <f t="shared" si="69"/>
        <v>100</v>
      </c>
      <c r="X91" s="1">
        <v>2</v>
      </c>
      <c r="Y91" s="1">
        <f t="shared" si="70"/>
        <v>100</v>
      </c>
      <c r="Z91" s="21">
        <v>4</v>
      </c>
      <c r="AA91" s="21">
        <f t="shared" si="71"/>
        <v>100</v>
      </c>
      <c r="AB91" s="1">
        <v>3</v>
      </c>
      <c r="AC91" s="21">
        <f t="shared" si="72"/>
        <v>100</v>
      </c>
      <c r="AD91" s="1">
        <f>3-1</f>
        <v>2</v>
      </c>
      <c r="AE91" s="21">
        <f t="shared" si="73"/>
        <v>66.666666666666657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78"/>
      <c r="AT91" s="21">
        <f t="shared" si="74"/>
        <v>95.897435897435884</v>
      </c>
      <c r="AU91" s="52"/>
      <c r="AV91" s="17"/>
      <c r="AW91" s="49"/>
      <c r="AX91" s="14"/>
    </row>
    <row r="92" spans="1:50" s="16" customFormat="1" ht="16.5" customHeight="1" x14ac:dyDescent="0.2">
      <c r="A92" s="50">
        <v>17</v>
      </c>
      <c r="B92" s="71">
        <v>18101009</v>
      </c>
      <c r="C92" s="69" t="s">
        <v>137</v>
      </c>
      <c r="D92" s="1">
        <f>3-1</f>
        <v>2</v>
      </c>
      <c r="E92" s="21">
        <f t="shared" si="75"/>
        <v>66.666666666666657</v>
      </c>
      <c r="F92" s="21">
        <v>2</v>
      </c>
      <c r="G92" s="21">
        <f t="shared" si="61"/>
        <v>100</v>
      </c>
      <c r="H92" s="21">
        <v>3</v>
      </c>
      <c r="I92" s="21">
        <f t="shared" si="62"/>
        <v>100</v>
      </c>
      <c r="J92" s="21">
        <v>5</v>
      </c>
      <c r="K92" s="21">
        <f t="shared" si="63"/>
        <v>100</v>
      </c>
      <c r="L92" s="21">
        <v>5</v>
      </c>
      <c r="M92" s="21">
        <f t="shared" si="64"/>
        <v>100</v>
      </c>
      <c r="N92" s="21">
        <v>4</v>
      </c>
      <c r="O92" s="21">
        <f t="shared" si="65"/>
        <v>100</v>
      </c>
      <c r="P92" s="1">
        <v>3</v>
      </c>
      <c r="Q92" s="21">
        <f t="shared" si="66"/>
        <v>100</v>
      </c>
      <c r="R92" s="1">
        <v>3</v>
      </c>
      <c r="S92" s="21">
        <f t="shared" si="67"/>
        <v>100</v>
      </c>
      <c r="T92" s="1">
        <v>2</v>
      </c>
      <c r="U92" s="1">
        <f t="shared" si="68"/>
        <v>100</v>
      </c>
      <c r="V92" s="21">
        <v>4</v>
      </c>
      <c r="W92" s="21">
        <f t="shared" si="69"/>
        <v>100</v>
      </c>
      <c r="X92" s="1">
        <v>2</v>
      </c>
      <c r="Y92" s="1">
        <f t="shared" si="70"/>
        <v>100</v>
      </c>
      <c r="Z92" s="21">
        <v>4</v>
      </c>
      <c r="AA92" s="21">
        <f t="shared" si="71"/>
        <v>100</v>
      </c>
      <c r="AB92" s="1">
        <v>3</v>
      </c>
      <c r="AC92" s="21">
        <f t="shared" si="72"/>
        <v>100</v>
      </c>
      <c r="AD92" s="1">
        <f>3-1</f>
        <v>2</v>
      </c>
      <c r="AE92" s="21">
        <f t="shared" si="73"/>
        <v>66.666666666666657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78"/>
      <c r="AT92" s="21">
        <f t="shared" si="74"/>
        <v>97.435897435897431</v>
      </c>
      <c r="AU92" s="52"/>
      <c r="AV92" s="17"/>
      <c r="AW92" s="49"/>
      <c r="AX92" s="14"/>
    </row>
    <row r="93" spans="1:50" s="16" customFormat="1" ht="16.5" customHeight="1" x14ac:dyDescent="0.2">
      <c r="A93" s="50">
        <v>18</v>
      </c>
      <c r="B93" s="71">
        <v>18101036</v>
      </c>
      <c r="C93" s="69" t="s">
        <v>138</v>
      </c>
      <c r="D93" s="1">
        <v>3</v>
      </c>
      <c r="E93" s="21">
        <f t="shared" si="75"/>
        <v>100</v>
      </c>
      <c r="F93" s="21">
        <v>2</v>
      </c>
      <c r="G93" s="21">
        <f t="shared" si="61"/>
        <v>100</v>
      </c>
      <c r="H93" s="21">
        <v>3</v>
      </c>
      <c r="I93" s="21">
        <f t="shared" si="62"/>
        <v>100</v>
      </c>
      <c r="J93" s="21">
        <v>5</v>
      </c>
      <c r="K93" s="21">
        <f t="shared" si="63"/>
        <v>100</v>
      </c>
      <c r="L93" s="21">
        <v>5</v>
      </c>
      <c r="M93" s="21">
        <f t="shared" si="64"/>
        <v>100</v>
      </c>
      <c r="N93" s="21">
        <v>4</v>
      </c>
      <c r="O93" s="21">
        <f t="shared" si="65"/>
        <v>100</v>
      </c>
      <c r="P93" s="1">
        <v>3</v>
      </c>
      <c r="Q93" s="21">
        <f t="shared" si="66"/>
        <v>100</v>
      </c>
      <c r="R93" s="1">
        <v>3</v>
      </c>
      <c r="S93" s="21">
        <f t="shared" si="67"/>
        <v>100</v>
      </c>
      <c r="T93" s="1">
        <v>2</v>
      </c>
      <c r="U93" s="1">
        <f t="shared" si="68"/>
        <v>100</v>
      </c>
      <c r="V93" s="21">
        <v>4</v>
      </c>
      <c r="W93" s="21">
        <f t="shared" si="69"/>
        <v>100</v>
      </c>
      <c r="X93" s="1">
        <v>2</v>
      </c>
      <c r="Y93" s="1">
        <f t="shared" si="70"/>
        <v>100</v>
      </c>
      <c r="Z93" s="21">
        <f>4-1</f>
        <v>3</v>
      </c>
      <c r="AA93" s="21">
        <f t="shared" si="71"/>
        <v>75</v>
      </c>
      <c r="AB93" s="1">
        <v>3</v>
      </c>
      <c r="AC93" s="21">
        <f t="shared" si="72"/>
        <v>100</v>
      </c>
      <c r="AD93" s="1">
        <f>3-1</f>
        <v>2</v>
      </c>
      <c r="AE93" s="21">
        <f t="shared" si="73"/>
        <v>66.666666666666657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78"/>
      <c r="AT93" s="21">
        <f t="shared" si="74"/>
        <v>95.512820512820497</v>
      </c>
      <c r="AU93" s="52"/>
      <c r="AV93" s="17"/>
      <c r="AW93" s="49"/>
      <c r="AX93" s="14"/>
    </row>
    <row r="94" spans="1:50" s="16" customFormat="1" ht="16.5" customHeight="1" x14ac:dyDescent="0.2">
      <c r="A94" s="50">
        <v>19</v>
      </c>
      <c r="B94" s="71">
        <v>18108003</v>
      </c>
      <c r="C94" s="19" t="s">
        <v>139</v>
      </c>
      <c r="D94" s="1">
        <v>3</v>
      </c>
      <c r="E94" s="21">
        <f t="shared" si="75"/>
        <v>100</v>
      </c>
      <c r="F94" s="21">
        <v>2</v>
      </c>
      <c r="G94" s="21">
        <f t="shared" si="61"/>
        <v>100</v>
      </c>
      <c r="H94" s="21">
        <v>3</v>
      </c>
      <c r="I94" s="21">
        <f t="shared" si="62"/>
        <v>100</v>
      </c>
      <c r="J94" s="21">
        <f>5-1</f>
        <v>4</v>
      </c>
      <c r="K94" s="21">
        <f t="shared" si="63"/>
        <v>80</v>
      </c>
      <c r="L94" s="21">
        <v>5</v>
      </c>
      <c r="M94" s="21">
        <f t="shared" si="64"/>
        <v>100</v>
      </c>
      <c r="N94" s="21">
        <v>4</v>
      </c>
      <c r="O94" s="21">
        <f t="shared" si="65"/>
        <v>100</v>
      </c>
      <c r="P94" s="1">
        <v>3</v>
      </c>
      <c r="Q94" s="21">
        <f t="shared" si="66"/>
        <v>100</v>
      </c>
      <c r="R94" s="1">
        <v>3</v>
      </c>
      <c r="S94" s="21">
        <f t="shared" si="67"/>
        <v>100</v>
      </c>
      <c r="T94" s="1">
        <v>2</v>
      </c>
      <c r="U94" s="1">
        <f t="shared" si="68"/>
        <v>100</v>
      </c>
      <c r="V94" s="21">
        <v>4</v>
      </c>
      <c r="W94" s="21">
        <f t="shared" si="69"/>
        <v>100</v>
      </c>
      <c r="X94" s="1">
        <v>2</v>
      </c>
      <c r="Y94" s="1">
        <f t="shared" si="70"/>
        <v>100</v>
      </c>
      <c r="Z94" s="21">
        <f>4-1</f>
        <v>3</v>
      </c>
      <c r="AA94" s="21">
        <f t="shared" si="71"/>
        <v>75</v>
      </c>
      <c r="AB94" s="1">
        <v>3</v>
      </c>
      <c r="AC94" s="21">
        <f t="shared" si="72"/>
        <v>100</v>
      </c>
      <c r="AD94" s="1">
        <v>3</v>
      </c>
      <c r="AE94" s="21">
        <f t="shared" si="73"/>
        <v>100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78"/>
      <c r="AT94" s="21">
        <f t="shared" si="74"/>
        <v>96.538461538461533</v>
      </c>
      <c r="AU94" s="52"/>
      <c r="AV94" s="17"/>
      <c r="AW94" s="49"/>
      <c r="AX94" s="14"/>
    </row>
    <row r="95" spans="1:50" s="16" customFormat="1" ht="16.5" customHeight="1" x14ac:dyDescent="0.2">
      <c r="A95" s="50">
        <v>20</v>
      </c>
      <c r="B95" s="71">
        <v>18103018</v>
      </c>
      <c r="C95" s="23" t="s">
        <v>140</v>
      </c>
      <c r="D95" s="1">
        <v>3</v>
      </c>
      <c r="E95" s="21">
        <f t="shared" si="75"/>
        <v>100</v>
      </c>
      <c r="F95" s="21">
        <v>2</v>
      </c>
      <c r="G95" s="21">
        <f t="shared" si="61"/>
        <v>100</v>
      </c>
      <c r="H95" s="21">
        <v>3</v>
      </c>
      <c r="I95" s="21">
        <f t="shared" si="62"/>
        <v>100</v>
      </c>
      <c r="J95" s="21">
        <v>5</v>
      </c>
      <c r="K95" s="21">
        <f t="shared" si="63"/>
        <v>100</v>
      </c>
      <c r="L95" s="21">
        <f>5-3</f>
        <v>2</v>
      </c>
      <c r="M95" s="21">
        <f t="shared" si="64"/>
        <v>40</v>
      </c>
      <c r="N95" s="21" t="s">
        <v>452</v>
      </c>
      <c r="O95" s="21"/>
      <c r="P95" s="21" t="s">
        <v>452</v>
      </c>
      <c r="Q95" s="21"/>
      <c r="R95" s="1">
        <v>3</v>
      </c>
      <c r="S95" s="21">
        <f t="shared" si="67"/>
        <v>100</v>
      </c>
      <c r="T95" s="1">
        <v>2</v>
      </c>
      <c r="U95" s="1">
        <f t="shared" si="68"/>
        <v>100</v>
      </c>
      <c r="V95" s="21">
        <v>4</v>
      </c>
      <c r="W95" s="21">
        <f t="shared" si="69"/>
        <v>100</v>
      </c>
      <c r="X95" s="1">
        <v>2</v>
      </c>
      <c r="Y95" s="1">
        <f t="shared" si="70"/>
        <v>100</v>
      </c>
      <c r="Z95" s="21">
        <v>4</v>
      </c>
      <c r="AA95" s="21">
        <f t="shared" si="71"/>
        <v>100</v>
      </c>
      <c r="AB95" s="1">
        <v>3</v>
      </c>
      <c r="AC95" s="21">
        <f t="shared" si="72"/>
        <v>100</v>
      </c>
      <c r="AD95" s="1">
        <f>3-1</f>
        <v>2</v>
      </c>
      <c r="AE95" s="21">
        <f t="shared" si="73"/>
        <v>66.666666666666657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78"/>
      <c r="AT95" s="21">
        <f t="shared" si="74"/>
        <v>91.515151515151516</v>
      </c>
      <c r="AU95" s="52"/>
      <c r="AV95" s="17"/>
      <c r="AW95" s="49"/>
      <c r="AX95" s="14"/>
    </row>
    <row r="96" spans="1:50" s="16" customFormat="1" ht="16.5" customHeight="1" x14ac:dyDescent="0.2">
      <c r="A96" s="54"/>
      <c r="B96" s="54"/>
      <c r="C96" s="41"/>
      <c r="D96" s="15"/>
      <c r="E96" s="25"/>
      <c r="F96" s="25"/>
      <c r="G96" s="25"/>
      <c r="H96" s="25"/>
      <c r="I96" s="25"/>
      <c r="J96" s="25"/>
      <c r="K96" s="25"/>
      <c r="L96" s="25"/>
      <c r="M96" s="25"/>
      <c r="N96" s="25"/>
      <c r="P96" s="15"/>
      <c r="Q96" s="2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2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52"/>
      <c r="AV96" s="17"/>
      <c r="AW96" s="49"/>
      <c r="AX96" s="14"/>
    </row>
    <row r="97" spans="1:50" s="16" customFormat="1" ht="16.5" customHeight="1" x14ac:dyDescent="0.2">
      <c r="A97" s="54"/>
      <c r="B97" s="54"/>
      <c r="C97" s="41"/>
      <c r="D97" s="15"/>
      <c r="E97" s="25"/>
      <c r="F97" s="25"/>
      <c r="G97" s="25"/>
      <c r="H97" s="25"/>
      <c r="I97" s="25"/>
      <c r="J97" s="25"/>
      <c r="K97" s="25"/>
      <c r="L97" s="25"/>
      <c r="M97" s="25"/>
      <c r="N97" s="25"/>
      <c r="P97" s="15"/>
      <c r="Q97" s="2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2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52"/>
      <c r="AV97" s="17"/>
      <c r="AW97" s="49"/>
      <c r="AX97" s="14"/>
    </row>
    <row r="98" spans="1:50" s="16" customFormat="1" ht="16.5" customHeight="1" x14ac:dyDescent="0.2">
      <c r="A98" s="54"/>
      <c r="B98" s="54"/>
      <c r="C98" s="55"/>
      <c r="D98" s="76"/>
      <c r="E98" s="85"/>
      <c r="F98" s="85"/>
      <c r="G98" s="85"/>
      <c r="H98" s="85"/>
      <c r="I98" s="85"/>
      <c r="J98" s="85"/>
      <c r="K98" s="85"/>
      <c r="L98" s="85"/>
      <c r="M98" s="85"/>
      <c r="N98" s="85"/>
      <c r="P98" s="76"/>
      <c r="Q98" s="85"/>
      <c r="R98" s="76"/>
      <c r="S98" s="76"/>
      <c r="T98" s="76"/>
      <c r="U98" s="76"/>
      <c r="V98" s="76"/>
      <c r="W98" s="76"/>
      <c r="X98" s="76"/>
      <c r="Y98" s="76"/>
      <c r="Z98" s="76"/>
      <c r="AA98" s="76"/>
      <c r="AB98" s="76"/>
      <c r="AC98" s="85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  <c r="AO98" s="76"/>
      <c r="AP98" s="76"/>
      <c r="AQ98" s="76"/>
      <c r="AR98" s="76"/>
      <c r="AS98" s="76"/>
      <c r="AT98" s="76"/>
      <c r="AU98" s="54"/>
      <c r="AV98" s="17"/>
      <c r="AW98" s="49"/>
      <c r="AX98" s="14"/>
    </row>
    <row r="99" spans="1:50" s="16" customFormat="1" ht="16.5" customHeight="1" x14ac:dyDescent="0.2">
      <c r="A99" s="50">
        <v>1</v>
      </c>
      <c r="B99" s="71">
        <v>18103014</v>
      </c>
      <c r="C99" s="69" t="s">
        <v>141</v>
      </c>
      <c r="D99" s="1">
        <v>3</v>
      </c>
      <c r="E99" s="21">
        <f t="shared" ref="E99:E115" si="76">D99/3*100</f>
        <v>100</v>
      </c>
      <c r="F99" s="21">
        <v>2</v>
      </c>
      <c r="G99" s="21">
        <f t="shared" ref="G99:G118" si="77">F99/2*100</f>
        <v>100</v>
      </c>
      <c r="H99" s="21">
        <v>3</v>
      </c>
      <c r="I99" s="21">
        <f t="shared" ref="I99:I118" si="78">H99/3*100</f>
        <v>100</v>
      </c>
      <c r="J99" s="21">
        <v>5</v>
      </c>
      <c r="K99" s="21">
        <f t="shared" ref="K99:K118" si="79">J99/5*100</f>
        <v>100</v>
      </c>
      <c r="L99" s="21">
        <v>5</v>
      </c>
      <c r="M99" s="21">
        <f t="shared" ref="M99:M118" si="80">L99/5*100</f>
        <v>100</v>
      </c>
      <c r="N99" s="21">
        <v>4</v>
      </c>
      <c r="O99" s="21">
        <f t="shared" ref="O99:O118" si="81">N99/4*100</f>
        <v>100</v>
      </c>
      <c r="P99" s="1">
        <v>3</v>
      </c>
      <c r="Q99" s="21">
        <f t="shared" ref="Q99:Q118" si="82">P99/3*100</f>
        <v>100</v>
      </c>
      <c r="R99" s="1">
        <v>3</v>
      </c>
      <c r="S99" s="21">
        <f t="shared" ref="S99:S118" si="83">R99/3*100</f>
        <v>100</v>
      </c>
      <c r="T99" s="1">
        <v>2</v>
      </c>
      <c r="U99" s="1">
        <f t="shared" ref="U99:U118" si="84">T99/2*100</f>
        <v>100</v>
      </c>
      <c r="V99" s="21">
        <v>4</v>
      </c>
      <c r="W99" s="21">
        <f t="shared" ref="W99:W118" si="85">V99/4*100</f>
        <v>100</v>
      </c>
      <c r="X99" s="1">
        <v>2</v>
      </c>
      <c r="Y99" s="1">
        <f t="shared" ref="Y99:Y118" si="86">X99/2*100</f>
        <v>100</v>
      </c>
      <c r="Z99" s="21">
        <v>4</v>
      </c>
      <c r="AA99" s="21">
        <f t="shared" ref="AA99:AA118" si="87">Z99/4*100</f>
        <v>100</v>
      </c>
      <c r="AB99" s="1">
        <v>3</v>
      </c>
      <c r="AC99" s="21">
        <f t="shared" ref="AC99:AC118" si="88">AB99/3*100</f>
        <v>100</v>
      </c>
      <c r="AD99" s="1">
        <v>3</v>
      </c>
      <c r="AE99" s="21">
        <f t="shared" ref="AE99:AE118" si="89">AD99/3*100</f>
        <v>100</v>
      </c>
      <c r="AF99" s="1">
        <v>3</v>
      </c>
      <c r="AG99" s="1">
        <f t="shared" ref="AG99" si="90">AF99/3*100</f>
        <v>100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78"/>
      <c r="AT99" s="21">
        <f t="shared" ref="AT99:AT118" si="91">AVERAGE(Q99,S99,U99,W99,Y99,AA99,AC99,AE99,AG99,AI99,AK99,AM99,AO99,AQ99,AS99,K99,M99,I99,G99,O99)</f>
        <v>100</v>
      </c>
      <c r="AU99" s="58" t="s">
        <v>142</v>
      </c>
      <c r="AV99" s="17"/>
      <c r="AW99" s="49"/>
      <c r="AX99" s="14"/>
    </row>
    <row r="100" spans="1:50" s="16" customFormat="1" ht="16.5" customHeight="1" x14ac:dyDescent="0.2">
      <c r="A100" s="50">
        <v>2</v>
      </c>
      <c r="B100" s="71">
        <v>18102063</v>
      </c>
      <c r="C100" s="20" t="s">
        <v>143</v>
      </c>
      <c r="D100" s="1">
        <v>3</v>
      </c>
      <c r="E100" s="21">
        <f t="shared" si="76"/>
        <v>100</v>
      </c>
      <c r="F100" s="21">
        <v>2</v>
      </c>
      <c r="G100" s="21">
        <f t="shared" si="77"/>
        <v>100</v>
      </c>
      <c r="H100" s="21">
        <v>3</v>
      </c>
      <c r="I100" s="21">
        <f t="shared" si="78"/>
        <v>100</v>
      </c>
      <c r="J100" s="21">
        <v>5</v>
      </c>
      <c r="K100" s="21">
        <f t="shared" si="79"/>
        <v>100</v>
      </c>
      <c r="L100" s="21">
        <f>5-1</f>
        <v>4</v>
      </c>
      <c r="M100" s="21">
        <f t="shared" si="80"/>
        <v>80</v>
      </c>
      <c r="N100" s="21">
        <f>4-1</f>
        <v>3</v>
      </c>
      <c r="O100" s="21">
        <f t="shared" si="81"/>
        <v>75</v>
      </c>
      <c r="P100" s="1">
        <v>3</v>
      </c>
      <c r="Q100" s="21">
        <f t="shared" si="82"/>
        <v>100</v>
      </c>
      <c r="R100" s="1">
        <v>3</v>
      </c>
      <c r="S100" s="21">
        <f t="shared" si="83"/>
        <v>100</v>
      </c>
      <c r="T100" s="1">
        <v>2</v>
      </c>
      <c r="U100" s="1">
        <f t="shared" si="84"/>
        <v>100</v>
      </c>
      <c r="V100" s="21">
        <v>4</v>
      </c>
      <c r="W100" s="21">
        <f t="shared" si="85"/>
        <v>100</v>
      </c>
      <c r="X100" s="1">
        <v>2</v>
      </c>
      <c r="Y100" s="1">
        <f t="shared" si="86"/>
        <v>100</v>
      </c>
      <c r="Z100" s="21">
        <v>4</v>
      </c>
      <c r="AA100" s="21">
        <f t="shared" si="87"/>
        <v>100</v>
      </c>
      <c r="AB100" s="1">
        <f>3-1</f>
        <v>2</v>
      </c>
      <c r="AC100" s="21">
        <f t="shared" si="88"/>
        <v>66.666666666666657</v>
      </c>
      <c r="AD100" s="1">
        <f>1-1</f>
        <v>0</v>
      </c>
      <c r="AE100" s="21">
        <f t="shared" si="89"/>
        <v>0</v>
      </c>
      <c r="AF100" s="1">
        <v>2</v>
      </c>
      <c r="AG100" s="1">
        <f t="shared" ref="AG100:AG118" si="92">AF100/3*100</f>
        <v>66.666666666666657</v>
      </c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78"/>
      <c r="AT100" s="21">
        <f t="shared" si="91"/>
        <v>84.88095238095238</v>
      </c>
      <c r="AU100" s="52"/>
      <c r="AV100" s="17"/>
      <c r="AW100" s="49"/>
      <c r="AX100" s="14"/>
    </row>
    <row r="101" spans="1:50" s="16" customFormat="1" ht="16.5" customHeight="1" x14ac:dyDescent="0.2">
      <c r="A101" s="50">
        <v>3</v>
      </c>
      <c r="B101" s="71">
        <v>18101038</v>
      </c>
      <c r="C101" s="69" t="s">
        <v>144</v>
      </c>
      <c r="D101" s="1">
        <v>3</v>
      </c>
      <c r="E101" s="21">
        <f t="shared" si="76"/>
        <v>100</v>
      </c>
      <c r="F101" s="21">
        <v>2</v>
      </c>
      <c r="G101" s="21">
        <f t="shared" si="77"/>
        <v>100</v>
      </c>
      <c r="H101" s="21">
        <v>3</v>
      </c>
      <c r="I101" s="21">
        <f t="shared" si="78"/>
        <v>100</v>
      </c>
      <c r="J101" s="21">
        <v>5</v>
      </c>
      <c r="K101" s="21">
        <f t="shared" si="79"/>
        <v>100</v>
      </c>
      <c r="L101" s="21">
        <f>5-1</f>
        <v>4</v>
      </c>
      <c r="M101" s="21">
        <f t="shared" si="80"/>
        <v>80</v>
      </c>
      <c r="N101" s="21">
        <v>4</v>
      </c>
      <c r="O101" s="21">
        <f t="shared" si="81"/>
        <v>100</v>
      </c>
      <c r="P101" s="1">
        <v>3</v>
      </c>
      <c r="Q101" s="21">
        <f t="shared" si="82"/>
        <v>100</v>
      </c>
      <c r="R101" s="1">
        <v>3</v>
      </c>
      <c r="S101" s="21">
        <f t="shared" si="83"/>
        <v>100</v>
      </c>
      <c r="T101" s="1">
        <v>2</v>
      </c>
      <c r="U101" s="1">
        <f t="shared" si="84"/>
        <v>100</v>
      </c>
      <c r="V101" s="21">
        <v>3</v>
      </c>
      <c r="W101" s="21">
        <f t="shared" si="85"/>
        <v>75</v>
      </c>
      <c r="X101" s="1">
        <v>2</v>
      </c>
      <c r="Y101" s="1">
        <f t="shared" si="86"/>
        <v>100</v>
      </c>
      <c r="Z101" s="21">
        <v>4</v>
      </c>
      <c r="AA101" s="21">
        <f t="shared" si="87"/>
        <v>100</v>
      </c>
      <c r="AB101" s="1">
        <v>3</v>
      </c>
      <c r="AC101" s="21">
        <f t="shared" si="88"/>
        <v>100</v>
      </c>
      <c r="AD101" s="1">
        <f>3-1</f>
        <v>2</v>
      </c>
      <c r="AE101" s="21">
        <f t="shared" si="89"/>
        <v>66.666666666666657</v>
      </c>
      <c r="AF101" s="1">
        <v>3</v>
      </c>
      <c r="AG101" s="1">
        <f t="shared" si="92"/>
        <v>100</v>
      </c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78"/>
      <c r="AT101" s="21">
        <f t="shared" si="91"/>
        <v>94.404761904761898</v>
      </c>
      <c r="AU101" s="52"/>
      <c r="AV101" s="17"/>
      <c r="AW101" s="49"/>
      <c r="AX101" s="14"/>
    </row>
    <row r="102" spans="1:50" s="16" customFormat="1" ht="16.5" customHeight="1" x14ac:dyDescent="0.2">
      <c r="A102" s="50">
        <v>4</v>
      </c>
      <c r="B102" s="71">
        <v>18103044</v>
      </c>
      <c r="C102" s="69" t="s">
        <v>145</v>
      </c>
      <c r="D102" s="1">
        <v>3</v>
      </c>
      <c r="E102" s="21">
        <f t="shared" si="76"/>
        <v>100</v>
      </c>
      <c r="F102" s="21">
        <v>2</v>
      </c>
      <c r="G102" s="21">
        <f t="shared" si="77"/>
        <v>100</v>
      </c>
      <c r="H102" s="21">
        <v>3</v>
      </c>
      <c r="I102" s="21">
        <f t="shared" si="78"/>
        <v>100</v>
      </c>
      <c r="J102" s="21">
        <f>5-1</f>
        <v>4</v>
      </c>
      <c r="K102" s="21">
        <f t="shared" si="79"/>
        <v>80</v>
      </c>
      <c r="L102" s="21">
        <f>5-1</f>
        <v>4</v>
      </c>
      <c r="M102" s="21">
        <f t="shared" si="80"/>
        <v>80</v>
      </c>
      <c r="N102" s="21">
        <f>4-1</f>
        <v>3</v>
      </c>
      <c r="O102" s="21">
        <f t="shared" si="81"/>
        <v>75</v>
      </c>
      <c r="P102" s="1">
        <v>3</v>
      </c>
      <c r="Q102" s="21">
        <f t="shared" si="82"/>
        <v>100</v>
      </c>
      <c r="R102" s="1">
        <v>3</v>
      </c>
      <c r="S102" s="21">
        <f t="shared" si="83"/>
        <v>100</v>
      </c>
      <c r="T102" s="1">
        <v>2</v>
      </c>
      <c r="U102" s="1">
        <f t="shared" si="84"/>
        <v>100</v>
      </c>
      <c r="V102" s="21">
        <v>3</v>
      </c>
      <c r="W102" s="21">
        <f t="shared" si="85"/>
        <v>75</v>
      </c>
      <c r="X102" s="1">
        <v>2</v>
      </c>
      <c r="Y102" s="1">
        <f t="shared" si="86"/>
        <v>100</v>
      </c>
      <c r="Z102" s="21">
        <v>4</v>
      </c>
      <c r="AA102" s="21">
        <f t="shared" si="87"/>
        <v>100</v>
      </c>
      <c r="AB102" s="1">
        <v>3</v>
      </c>
      <c r="AC102" s="21">
        <f t="shared" si="88"/>
        <v>100</v>
      </c>
      <c r="AD102" s="1">
        <f>3-1</f>
        <v>2</v>
      </c>
      <c r="AE102" s="21">
        <f t="shared" si="89"/>
        <v>66.666666666666657</v>
      </c>
      <c r="AF102" s="1">
        <v>3</v>
      </c>
      <c r="AG102" s="1">
        <f t="shared" si="92"/>
        <v>100</v>
      </c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78"/>
      <c r="AT102" s="21">
        <f t="shared" si="91"/>
        <v>91.190476190476176</v>
      </c>
      <c r="AU102" s="52"/>
      <c r="AV102" s="17"/>
      <c r="AW102" s="49"/>
      <c r="AX102" s="14"/>
    </row>
    <row r="103" spans="1:50" s="16" customFormat="1" ht="16.5" customHeight="1" x14ac:dyDescent="0.2">
      <c r="A103" s="50">
        <v>5</v>
      </c>
      <c r="B103" s="71">
        <v>18101039</v>
      </c>
      <c r="C103" s="69" t="s">
        <v>146</v>
      </c>
      <c r="D103" s="1">
        <v>3</v>
      </c>
      <c r="E103" s="21">
        <f t="shared" si="76"/>
        <v>100</v>
      </c>
      <c r="F103" s="21">
        <v>2</v>
      </c>
      <c r="G103" s="21">
        <f t="shared" si="77"/>
        <v>100</v>
      </c>
      <c r="H103" s="21">
        <v>3</v>
      </c>
      <c r="I103" s="21">
        <f t="shared" si="78"/>
        <v>100</v>
      </c>
      <c r="J103" s="21">
        <v>5</v>
      </c>
      <c r="K103" s="21">
        <f t="shared" si="79"/>
        <v>100</v>
      </c>
      <c r="L103" s="21">
        <v>5</v>
      </c>
      <c r="M103" s="21">
        <f t="shared" si="80"/>
        <v>100</v>
      </c>
      <c r="N103" s="21">
        <v>4</v>
      </c>
      <c r="O103" s="21">
        <f t="shared" si="81"/>
        <v>100</v>
      </c>
      <c r="P103" s="1">
        <v>3</v>
      </c>
      <c r="Q103" s="21">
        <f t="shared" si="82"/>
        <v>100</v>
      </c>
      <c r="R103" s="1">
        <v>3</v>
      </c>
      <c r="S103" s="21">
        <f t="shared" si="83"/>
        <v>100</v>
      </c>
      <c r="T103" s="1">
        <v>2</v>
      </c>
      <c r="U103" s="1">
        <f t="shared" si="84"/>
        <v>100</v>
      </c>
      <c r="V103" s="21">
        <v>3</v>
      </c>
      <c r="W103" s="21">
        <f t="shared" si="85"/>
        <v>75</v>
      </c>
      <c r="X103" s="1">
        <v>2</v>
      </c>
      <c r="Y103" s="1">
        <f t="shared" si="86"/>
        <v>100</v>
      </c>
      <c r="Z103" s="21">
        <v>4</v>
      </c>
      <c r="AA103" s="21">
        <f t="shared" si="87"/>
        <v>100</v>
      </c>
      <c r="AB103" s="1">
        <v>3</v>
      </c>
      <c r="AC103" s="21">
        <f t="shared" si="88"/>
        <v>100</v>
      </c>
      <c r="AD103" s="1">
        <v>3</v>
      </c>
      <c r="AE103" s="21">
        <f t="shared" si="89"/>
        <v>100</v>
      </c>
      <c r="AF103" s="1">
        <v>3</v>
      </c>
      <c r="AG103" s="1">
        <f t="shared" si="92"/>
        <v>100</v>
      </c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78"/>
      <c r="AT103" s="21">
        <f t="shared" si="91"/>
        <v>98.214285714285708</v>
      </c>
      <c r="AU103" s="52"/>
      <c r="AV103" s="17"/>
      <c r="AW103" s="49"/>
      <c r="AX103" s="14"/>
    </row>
    <row r="104" spans="1:50" s="16" customFormat="1" ht="16.5" customHeight="1" x14ac:dyDescent="0.2">
      <c r="A104" s="50">
        <v>6</v>
      </c>
      <c r="B104" s="71">
        <v>18103045</v>
      </c>
      <c r="C104" s="19" t="s">
        <v>147</v>
      </c>
      <c r="D104" s="1">
        <v>3</v>
      </c>
      <c r="E104" s="21">
        <f t="shared" si="76"/>
        <v>100</v>
      </c>
      <c r="F104" s="21">
        <v>2</v>
      </c>
      <c r="G104" s="21">
        <f t="shared" si="77"/>
        <v>100</v>
      </c>
      <c r="H104" s="21">
        <v>3</v>
      </c>
      <c r="I104" s="21">
        <f t="shared" si="78"/>
        <v>100</v>
      </c>
      <c r="J104" s="21">
        <v>5</v>
      </c>
      <c r="K104" s="21">
        <f t="shared" si="79"/>
        <v>100</v>
      </c>
      <c r="L104" s="21">
        <f>5-1</f>
        <v>4</v>
      </c>
      <c r="M104" s="21">
        <f t="shared" si="80"/>
        <v>80</v>
      </c>
      <c r="N104" s="21">
        <v>4</v>
      </c>
      <c r="O104" s="21">
        <f t="shared" si="81"/>
        <v>100</v>
      </c>
      <c r="P104" s="1">
        <v>3</v>
      </c>
      <c r="Q104" s="21">
        <f t="shared" si="82"/>
        <v>100</v>
      </c>
      <c r="R104" s="1">
        <v>3</v>
      </c>
      <c r="S104" s="21">
        <f t="shared" si="83"/>
        <v>100</v>
      </c>
      <c r="T104" s="1">
        <v>2</v>
      </c>
      <c r="U104" s="1">
        <f t="shared" si="84"/>
        <v>100</v>
      </c>
      <c r="V104" s="21">
        <v>4</v>
      </c>
      <c r="W104" s="21">
        <f t="shared" si="85"/>
        <v>100</v>
      </c>
      <c r="X104" s="1">
        <v>2</v>
      </c>
      <c r="Y104" s="1">
        <f t="shared" si="86"/>
        <v>100</v>
      </c>
      <c r="Z104" s="21">
        <v>4</v>
      </c>
      <c r="AA104" s="21">
        <f t="shared" si="87"/>
        <v>100</v>
      </c>
      <c r="AB104" s="1">
        <v>3</v>
      </c>
      <c r="AC104" s="21">
        <f t="shared" si="88"/>
        <v>100</v>
      </c>
      <c r="AD104" s="1">
        <v>3</v>
      </c>
      <c r="AE104" s="21">
        <f t="shared" si="89"/>
        <v>100</v>
      </c>
      <c r="AF104" s="1">
        <v>2</v>
      </c>
      <c r="AG104" s="1">
        <f t="shared" si="92"/>
        <v>66.666666666666657</v>
      </c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78"/>
      <c r="AT104" s="21">
        <f t="shared" si="91"/>
        <v>96.190476190476176</v>
      </c>
      <c r="AU104" s="52"/>
      <c r="AV104" s="17"/>
      <c r="AW104" s="49"/>
      <c r="AX104" s="14"/>
    </row>
    <row r="105" spans="1:50" s="16" customFormat="1" ht="16.5" customHeight="1" x14ac:dyDescent="0.2">
      <c r="A105" s="50">
        <v>7</v>
      </c>
      <c r="B105" s="71">
        <v>18101124</v>
      </c>
      <c r="C105" s="69" t="s">
        <v>148</v>
      </c>
      <c r="D105" s="1">
        <v>3</v>
      </c>
      <c r="E105" s="21">
        <f t="shared" si="76"/>
        <v>100</v>
      </c>
      <c r="F105" s="21">
        <v>2</v>
      </c>
      <c r="G105" s="21">
        <f t="shared" si="77"/>
        <v>100</v>
      </c>
      <c r="H105" s="21">
        <v>3</v>
      </c>
      <c r="I105" s="21">
        <f t="shared" si="78"/>
        <v>100</v>
      </c>
      <c r="J105" s="21">
        <v>5</v>
      </c>
      <c r="K105" s="21">
        <f t="shared" si="79"/>
        <v>100</v>
      </c>
      <c r="L105" s="21">
        <v>5</v>
      </c>
      <c r="M105" s="21">
        <f t="shared" si="80"/>
        <v>100</v>
      </c>
      <c r="N105" s="21">
        <v>4</v>
      </c>
      <c r="O105" s="21">
        <f t="shared" si="81"/>
        <v>100</v>
      </c>
      <c r="P105" s="1">
        <v>3</v>
      </c>
      <c r="Q105" s="21">
        <f t="shared" si="82"/>
        <v>100</v>
      </c>
      <c r="R105" s="1">
        <v>3</v>
      </c>
      <c r="S105" s="21">
        <f t="shared" si="83"/>
        <v>100</v>
      </c>
      <c r="T105" s="1">
        <v>2</v>
      </c>
      <c r="U105" s="1">
        <f t="shared" si="84"/>
        <v>100</v>
      </c>
      <c r="V105" s="21">
        <v>4</v>
      </c>
      <c r="W105" s="21">
        <f t="shared" si="85"/>
        <v>100</v>
      </c>
      <c r="X105" s="1">
        <v>2</v>
      </c>
      <c r="Y105" s="1">
        <f t="shared" si="86"/>
        <v>100</v>
      </c>
      <c r="Z105" s="21">
        <v>4</v>
      </c>
      <c r="AA105" s="21">
        <f t="shared" si="87"/>
        <v>100</v>
      </c>
      <c r="AB105" s="1">
        <v>3</v>
      </c>
      <c r="AC105" s="21">
        <f t="shared" si="88"/>
        <v>100</v>
      </c>
      <c r="AD105" s="1">
        <v>3</v>
      </c>
      <c r="AE105" s="21">
        <f t="shared" si="89"/>
        <v>100</v>
      </c>
      <c r="AF105" s="1">
        <v>3</v>
      </c>
      <c r="AG105" s="1">
        <f t="shared" si="92"/>
        <v>100</v>
      </c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78"/>
      <c r="AT105" s="21">
        <f t="shared" si="91"/>
        <v>100</v>
      </c>
      <c r="AU105" s="52"/>
      <c r="AV105" s="17"/>
      <c r="AW105" s="49"/>
      <c r="AX105" s="14"/>
    </row>
    <row r="106" spans="1:50" s="16" customFormat="1" ht="16.5" customHeight="1" x14ac:dyDescent="0.2">
      <c r="A106" s="50">
        <v>8</v>
      </c>
      <c r="B106" s="71">
        <v>18101107</v>
      </c>
      <c r="C106" s="69" t="s">
        <v>149</v>
      </c>
      <c r="D106" s="1">
        <v>3</v>
      </c>
      <c r="E106" s="21">
        <f t="shared" si="76"/>
        <v>100</v>
      </c>
      <c r="F106" s="21">
        <v>2</v>
      </c>
      <c r="G106" s="21">
        <f t="shared" si="77"/>
        <v>100</v>
      </c>
      <c r="H106" s="21">
        <v>3</v>
      </c>
      <c r="I106" s="21">
        <f t="shared" si="78"/>
        <v>100</v>
      </c>
      <c r="J106" s="21">
        <v>5</v>
      </c>
      <c r="K106" s="21">
        <f t="shared" si="79"/>
        <v>100</v>
      </c>
      <c r="L106" s="21">
        <v>5</v>
      </c>
      <c r="M106" s="21">
        <f t="shared" si="80"/>
        <v>100</v>
      </c>
      <c r="N106" s="21">
        <v>4</v>
      </c>
      <c r="O106" s="21">
        <f t="shared" si="81"/>
        <v>100</v>
      </c>
      <c r="P106" s="1">
        <v>3</v>
      </c>
      <c r="Q106" s="21">
        <f t="shared" si="82"/>
        <v>100</v>
      </c>
      <c r="R106" s="1">
        <v>3</v>
      </c>
      <c r="S106" s="21">
        <f t="shared" si="83"/>
        <v>100</v>
      </c>
      <c r="T106" s="1">
        <v>2</v>
      </c>
      <c r="U106" s="1">
        <f t="shared" si="84"/>
        <v>100</v>
      </c>
      <c r="V106" s="21">
        <v>4</v>
      </c>
      <c r="W106" s="21">
        <f t="shared" si="85"/>
        <v>100</v>
      </c>
      <c r="X106" s="1">
        <v>2</v>
      </c>
      <c r="Y106" s="1">
        <f t="shared" si="86"/>
        <v>100</v>
      </c>
      <c r="Z106" s="21">
        <v>4</v>
      </c>
      <c r="AA106" s="21">
        <f t="shared" si="87"/>
        <v>100</v>
      </c>
      <c r="AB106" s="1">
        <v>3</v>
      </c>
      <c r="AC106" s="21">
        <f t="shared" si="88"/>
        <v>100</v>
      </c>
      <c r="AD106" s="1">
        <f>3-1</f>
        <v>2</v>
      </c>
      <c r="AE106" s="21">
        <f t="shared" si="89"/>
        <v>66.666666666666657</v>
      </c>
      <c r="AF106" s="1">
        <v>3</v>
      </c>
      <c r="AG106" s="1">
        <f t="shared" si="92"/>
        <v>100</v>
      </c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78"/>
      <c r="AT106" s="21">
        <f t="shared" si="91"/>
        <v>97.619047619047606</v>
      </c>
      <c r="AU106" s="52"/>
      <c r="AV106" s="17"/>
      <c r="AW106" s="49"/>
      <c r="AX106" s="14"/>
    </row>
    <row r="107" spans="1:50" s="16" customFormat="1" ht="16.5" customHeight="1" x14ac:dyDescent="0.2">
      <c r="A107" s="50">
        <v>9</v>
      </c>
      <c r="B107" s="71">
        <v>18101004</v>
      </c>
      <c r="C107" s="19" t="s">
        <v>150</v>
      </c>
      <c r="D107" s="1">
        <v>3</v>
      </c>
      <c r="E107" s="21">
        <f t="shared" si="76"/>
        <v>100</v>
      </c>
      <c r="F107" s="21">
        <f>2-1</f>
        <v>1</v>
      </c>
      <c r="G107" s="21">
        <f t="shared" si="77"/>
        <v>50</v>
      </c>
      <c r="H107" s="21">
        <v>3</v>
      </c>
      <c r="I107" s="21">
        <f t="shared" si="78"/>
        <v>100</v>
      </c>
      <c r="J107" s="21">
        <v>5</v>
      </c>
      <c r="K107" s="21">
        <f t="shared" si="79"/>
        <v>100</v>
      </c>
      <c r="L107" s="21">
        <v>5</v>
      </c>
      <c r="M107" s="21">
        <f t="shared" si="80"/>
        <v>100</v>
      </c>
      <c r="N107" s="21">
        <v>4</v>
      </c>
      <c r="O107" s="21">
        <f t="shared" si="81"/>
        <v>100</v>
      </c>
      <c r="P107" s="1">
        <v>3</v>
      </c>
      <c r="Q107" s="21">
        <f t="shared" si="82"/>
        <v>100</v>
      </c>
      <c r="R107" s="1">
        <v>3</v>
      </c>
      <c r="S107" s="21">
        <f t="shared" si="83"/>
        <v>100</v>
      </c>
      <c r="T107" s="1">
        <v>2</v>
      </c>
      <c r="U107" s="1">
        <f t="shared" si="84"/>
        <v>100</v>
      </c>
      <c r="V107" s="21">
        <v>4</v>
      </c>
      <c r="W107" s="21">
        <f t="shared" si="85"/>
        <v>100</v>
      </c>
      <c r="X107" s="1">
        <v>2</v>
      </c>
      <c r="Y107" s="1">
        <f t="shared" si="86"/>
        <v>100</v>
      </c>
      <c r="Z107" s="21">
        <v>4</v>
      </c>
      <c r="AA107" s="21">
        <f t="shared" si="87"/>
        <v>100</v>
      </c>
      <c r="AB107" s="1">
        <f>3-1</f>
        <v>2</v>
      </c>
      <c r="AC107" s="21">
        <f t="shared" si="88"/>
        <v>66.666666666666657</v>
      </c>
      <c r="AD107" s="1">
        <v>3</v>
      </c>
      <c r="AE107" s="21">
        <f t="shared" si="89"/>
        <v>100</v>
      </c>
      <c r="AF107" s="1">
        <v>3</v>
      </c>
      <c r="AG107" s="1">
        <f t="shared" si="92"/>
        <v>100</v>
      </c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78"/>
      <c r="AT107" s="21">
        <f t="shared" si="91"/>
        <v>94.047619047619037</v>
      </c>
      <c r="AU107" s="52"/>
      <c r="AV107" s="17"/>
      <c r="AW107" s="49"/>
      <c r="AX107" s="14"/>
    </row>
    <row r="108" spans="1:50" s="16" customFormat="1" ht="16.5" customHeight="1" x14ac:dyDescent="0.2">
      <c r="A108" s="50">
        <v>10</v>
      </c>
      <c r="B108" s="71">
        <v>18101162</v>
      </c>
      <c r="C108" s="19" t="s">
        <v>151</v>
      </c>
      <c r="D108" s="1">
        <v>3</v>
      </c>
      <c r="E108" s="21">
        <f t="shared" si="76"/>
        <v>100</v>
      </c>
      <c r="F108" s="21">
        <v>2</v>
      </c>
      <c r="G108" s="21">
        <f t="shared" si="77"/>
        <v>100</v>
      </c>
      <c r="H108" s="21">
        <v>3</v>
      </c>
      <c r="I108" s="21">
        <f t="shared" si="78"/>
        <v>100</v>
      </c>
      <c r="J108" s="21">
        <f>5-1</f>
        <v>4</v>
      </c>
      <c r="K108" s="21">
        <f t="shared" si="79"/>
        <v>80</v>
      </c>
      <c r="L108" s="21">
        <f>5-1</f>
        <v>4</v>
      </c>
      <c r="M108" s="21">
        <f t="shared" si="80"/>
        <v>80</v>
      </c>
      <c r="N108" s="21">
        <v>4</v>
      </c>
      <c r="O108" s="21">
        <f t="shared" si="81"/>
        <v>100</v>
      </c>
      <c r="P108" s="1">
        <v>3</v>
      </c>
      <c r="Q108" s="21">
        <f t="shared" si="82"/>
        <v>100</v>
      </c>
      <c r="R108" s="1">
        <v>3</v>
      </c>
      <c r="S108" s="21">
        <f t="shared" si="83"/>
        <v>100</v>
      </c>
      <c r="T108" s="1">
        <v>2</v>
      </c>
      <c r="U108" s="1">
        <f t="shared" si="84"/>
        <v>100</v>
      </c>
      <c r="V108" s="21">
        <v>4</v>
      </c>
      <c r="W108" s="21">
        <f t="shared" si="85"/>
        <v>100</v>
      </c>
      <c r="X108" s="1">
        <v>2</v>
      </c>
      <c r="Y108" s="1">
        <f t="shared" si="86"/>
        <v>100</v>
      </c>
      <c r="Z108" s="21">
        <v>4</v>
      </c>
      <c r="AA108" s="21">
        <f t="shared" si="87"/>
        <v>100</v>
      </c>
      <c r="AB108" s="1">
        <f>3-1</f>
        <v>2</v>
      </c>
      <c r="AC108" s="21">
        <f t="shared" si="88"/>
        <v>66.666666666666657</v>
      </c>
      <c r="AD108" s="1">
        <v>3</v>
      </c>
      <c r="AE108" s="21">
        <f t="shared" si="89"/>
        <v>100</v>
      </c>
      <c r="AF108" s="1">
        <v>3</v>
      </c>
      <c r="AG108" s="1">
        <f t="shared" si="92"/>
        <v>100</v>
      </c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78"/>
      <c r="AT108" s="21">
        <f t="shared" si="91"/>
        <v>94.761904761904745</v>
      </c>
      <c r="AU108" s="52"/>
      <c r="AV108" s="17"/>
      <c r="AW108" s="49"/>
      <c r="AX108" s="14"/>
    </row>
    <row r="109" spans="1:50" s="16" customFormat="1" ht="16.5" customHeight="1" x14ac:dyDescent="0.2">
      <c r="A109" s="50">
        <v>11</v>
      </c>
      <c r="B109" s="71">
        <v>18101015</v>
      </c>
      <c r="C109" s="69" t="s">
        <v>152</v>
      </c>
      <c r="D109" s="1">
        <v>3</v>
      </c>
      <c r="E109" s="21">
        <f t="shared" si="76"/>
        <v>100</v>
      </c>
      <c r="F109" s="21">
        <v>2</v>
      </c>
      <c r="G109" s="21">
        <f t="shared" si="77"/>
        <v>100</v>
      </c>
      <c r="H109" s="21">
        <v>3</v>
      </c>
      <c r="I109" s="21">
        <f t="shared" si="78"/>
        <v>100</v>
      </c>
      <c r="J109" s="21">
        <v>5</v>
      </c>
      <c r="K109" s="21">
        <f t="shared" si="79"/>
        <v>100</v>
      </c>
      <c r="L109" s="21">
        <v>5</v>
      </c>
      <c r="M109" s="21">
        <f t="shared" si="80"/>
        <v>100</v>
      </c>
      <c r="N109" s="21">
        <v>4</v>
      </c>
      <c r="O109" s="21">
        <f t="shared" si="81"/>
        <v>100</v>
      </c>
      <c r="P109" s="1">
        <v>3</v>
      </c>
      <c r="Q109" s="21">
        <f t="shared" si="82"/>
        <v>100</v>
      </c>
      <c r="R109" s="1">
        <v>3</v>
      </c>
      <c r="S109" s="21">
        <f t="shared" si="83"/>
        <v>100</v>
      </c>
      <c r="T109" s="1">
        <v>2</v>
      </c>
      <c r="U109" s="1">
        <f t="shared" si="84"/>
        <v>100</v>
      </c>
      <c r="V109" s="21">
        <v>4</v>
      </c>
      <c r="W109" s="21">
        <f t="shared" si="85"/>
        <v>100</v>
      </c>
      <c r="X109" s="1">
        <v>2</v>
      </c>
      <c r="Y109" s="1">
        <f t="shared" si="86"/>
        <v>100</v>
      </c>
      <c r="Z109" s="21">
        <f>4-1</f>
        <v>3</v>
      </c>
      <c r="AA109" s="21">
        <f t="shared" si="87"/>
        <v>75</v>
      </c>
      <c r="AB109" s="1">
        <v>3</v>
      </c>
      <c r="AC109" s="21">
        <f t="shared" si="88"/>
        <v>100</v>
      </c>
      <c r="AD109" s="1">
        <f>3-1</f>
        <v>2</v>
      </c>
      <c r="AE109" s="21">
        <f t="shared" si="89"/>
        <v>66.666666666666657</v>
      </c>
      <c r="AF109" s="1">
        <v>3</v>
      </c>
      <c r="AG109" s="1">
        <f t="shared" si="92"/>
        <v>100</v>
      </c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78"/>
      <c r="AT109" s="21">
        <f t="shared" si="91"/>
        <v>95.833333333333329</v>
      </c>
      <c r="AU109" s="52"/>
      <c r="AV109" s="17"/>
      <c r="AW109" s="49"/>
      <c r="AX109" s="14"/>
    </row>
    <row r="110" spans="1:50" s="16" customFormat="1" ht="16.5" customHeight="1" x14ac:dyDescent="0.2">
      <c r="A110" s="50">
        <v>12</v>
      </c>
      <c r="B110" s="71">
        <v>18101148</v>
      </c>
      <c r="C110" s="19" t="s">
        <v>153</v>
      </c>
      <c r="D110" s="1">
        <v>3</v>
      </c>
      <c r="E110" s="21">
        <f t="shared" si="76"/>
        <v>100</v>
      </c>
      <c r="F110" s="21">
        <v>2</v>
      </c>
      <c r="G110" s="21">
        <f t="shared" si="77"/>
        <v>100</v>
      </c>
      <c r="H110" s="21">
        <v>3</v>
      </c>
      <c r="I110" s="21">
        <f t="shared" si="78"/>
        <v>100</v>
      </c>
      <c r="J110" s="21">
        <v>5</v>
      </c>
      <c r="K110" s="21">
        <f t="shared" si="79"/>
        <v>100</v>
      </c>
      <c r="L110" s="21">
        <v>5</v>
      </c>
      <c r="M110" s="21">
        <f t="shared" si="80"/>
        <v>100</v>
      </c>
      <c r="N110" s="21">
        <v>4</v>
      </c>
      <c r="O110" s="21">
        <f t="shared" si="81"/>
        <v>100</v>
      </c>
      <c r="P110" s="1" t="s">
        <v>452</v>
      </c>
      <c r="Q110" s="21"/>
      <c r="R110" s="1">
        <v>3</v>
      </c>
      <c r="S110" s="21">
        <f t="shared" si="83"/>
        <v>100</v>
      </c>
      <c r="T110" s="1">
        <v>2</v>
      </c>
      <c r="U110" s="1">
        <f t="shared" si="84"/>
        <v>100</v>
      </c>
      <c r="V110" s="21">
        <v>4</v>
      </c>
      <c r="W110" s="21">
        <f t="shared" si="85"/>
        <v>100</v>
      </c>
      <c r="X110" s="1">
        <v>2</v>
      </c>
      <c r="Y110" s="1">
        <f t="shared" si="86"/>
        <v>100</v>
      </c>
      <c r="Z110" s="21">
        <v>4</v>
      </c>
      <c r="AA110" s="21">
        <f t="shared" si="87"/>
        <v>100</v>
      </c>
      <c r="AB110" s="1">
        <f>3-1</f>
        <v>2</v>
      </c>
      <c r="AC110" s="21">
        <f t="shared" si="88"/>
        <v>66.666666666666657</v>
      </c>
      <c r="AD110" s="1">
        <f>3-1</f>
        <v>2</v>
      </c>
      <c r="AE110" s="21">
        <f t="shared" si="89"/>
        <v>66.666666666666657</v>
      </c>
      <c r="AF110" s="1">
        <v>2</v>
      </c>
      <c r="AG110" s="1">
        <f t="shared" si="92"/>
        <v>66.666666666666657</v>
      </c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78"/>
      <c r="AT110" s="21">
        <f t="shared" si="91"/>
        <v>92.307692307692307</v>
      </c>
      <c r="AU110" s="52"/>
      <c r="AV110" s="17"/>
      <c r="AW110" s="49"/>
      <c r="AX110" s="14"/>
    </row>
    <row r="111" spans="1:50" s="16" customFormat="1" ht="16.5" customHeight="1" x14ac:dyDescent="0.2">
      <c r="A111" s="50">
        <v>13</v>
      </c>
      <c r="B111" s="71">
        <v>18101146</v>
      </c>
      <c r="C111" s="69" t="s">
        <v>154</v>
      </c>
      <c r="D111" s="1">
        <v>3</v>
      </c>
      <c r="E111" s="21">
        <f t="shared" si="76"/>
        <v>100</v>
      </c>
      <c r="F111" s="21">
        <v>2</v>
      </c>
      <c r="G111" s="21">
        <f t="shared" si="77"/>
        <v>100</v>
      </c>
      <c r="H111" s="21">
        <v>3</v>
      </c>
      <c r="I111" s="21">
        <f t="shared" si="78"/>
        <v>100</v>
      </c>
      <c r="J111" s="21">
        <v>5</v>
      </c>
      <c r="K111" s="21">
        <f t="shared" si="79"/>
        <v>100</v>
      </c>
      <c r="L111" s="21">
        <v>5</v>
      </c>
      <c r="M111" s="21">
        <f t="shared" si="80"/>
        <v>100</v>
      </c>
      <c r="N111" s="21">
        <v>4</v>
      </c>
      <c r="O111" s="21">
        <f t="shared" si="81"/>
        <v>100</v>
      </c>
      <c r="P111" s="1">
        <v>3</v>
      </c>
      <c r="Q111" s="21">
        <f t="shared" si="82"/>
        <v>100</v>
      </c>
      <c r="R111" s="1">
        <v>3</v>
      </c>
      <c r="S111" s="21">
        <f t="shared" si="83"/>
        <v>100</v>
      </c>
      <c r="T111" s="1">
        <v>2</v>
      </c>
      <c r="U111" s="1">
        <f t="shared" si="84"/>
        <v>100</v>
      </c>
      <c r="V111" s="21">
        <v>4</v>
      </c>
      <c r="W111" s="21">
        <f t="shared" si="85"/>
        <v>100</v>
      </c>
      <c r="X111" s="1">
        <v>2</v>
      </c>
      <c r="Y111" s="1">
        <f t="shared" si="86"/>
        <v>100</v>
      </c>
      <c r="Z111" s="21">
        <v>4</v>
      </c>
      <c r="AA111" s="21">
        <f t="shared" si="87"/>
        <v>100</v>
      </c>
      <c r="AB111" s="1">
        <f>3-1</f>
        <v>2</v>
      </c>
      <c r="AC111" s="21">
        <f t="shared" si="88"/>
        <v>66.666666666666657</v>
      </c>
      <c r="AD111" s="1">
        <v>3</v>
      </c>
      <c r="AE111" s="21">
        <f t="shared" si="89"/>
        <v>100</v>
      </c>
      <c r="AF111" s="1">
        <v>2</v>
      </c>
      <c r="AG111" s="1">
        <f t="shared" si="92"/>
        <v>66.666666666666657</v>
      </c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78"/>
      <c r="AT111" s="21">
        <f t="shared" si="91"/>
        <v>95.238095238095227</v>
      </c>
      <c r="AU111" s="52"/>
      <c r="AV111" s="17"/>
      <c r="AW111" s="49"/>
      <c r="AX111" s="14"/>
    </row>
    <row r="112" spans="1:50" s="16" customFormat="1" ht="16.5" customHeight="1" x14ac:dyDescent="0.2">
      <c r="A112" s="50">
        <v>14</v>
      </c>
      <c r="B112" s="71">
        <v>18101024</v>
      </c>
      <c r="C112" s="69" t="s">
        <v>16</v>
      </c>
      <c r="D112" s="1">
        <v>3</v>
      </c>
      <c r="E112" s="21">
        <f t="shared" si="76"/>
        <v>100</v>
      </c>
      <c r="F112" s="21">
        <v>2</v>
      </c>
      <c r="G112" s="21">
        <f t="shared" si="77"/>
        <v>100</v>
      </c>
      <c r="H112" s="21">
        <v>3</v>
      </c>
      <c r="I112" s="21">
        <f t="shared" si="78"/>
        <v>100</v>
      </c>
      <c r="J112" s="21">
        <v>5</v>
      </c>
      <c r="K112" s="21">
        <f t="shared" si="79"/>
        <v>100</v>
      </c>
      <c r="L112" s="21">
        <f>5-1</f>
        <v>4</v>
      </c>
      <c r="M112" s="21">
        <f t="shared" si="80"/>
        <v>80</v>
      </c>
      <c r="N112" s="21">
        <v>4</v>
      </c>
      <c r="O112" s="21">
        <f t="shared" si="81"/>
        <v>100</v>
      </c>
      <c r="P112" s="1">
        <v>3</v>
      </c>
      <c r="Q112" s="21">
        <f t="shared" si="82"/>
        <v>100</v>
      </c>
      <c r="R112" s="1">
        <v>3</v>
      </c>
      <c r="S112" s="21">
        <f t="shared" si="83"/>
        <v>100</v>
      </c>
      <c r="T112" s="1">
        <v>2</v>
      </c>
      <c r="U112" s="1">
        <f t="shared" si="84"/>
        <v>100</v>
      </c>
      <c r="V112" s="21">
        <v>4</v>
      </c>
      <c r="W112" s="21">
        <f t="shared" si="85"/>
        <v>100</v>
      </c>
      <c r="X112" s="1">
        <v>2</v>
      </c>
      <c r="Y112" s="1">
        <f t="shared" si="86"/>
        <v>100</v>
      </c>
      <c r="Z112" s="21">
        <v>4</v>
      </c>
      <c r="AA112" s="21">
        <f t="shared" si="87"/>
        <v>100</v>
      </c>
      <c r="AB112" s="1">
        <v>3</v>
      </c>
      <c r="AC112" s="21">
        <f t="shared" si="88"/>
        <v>100</v>
      </c>
      <c r="AD112" s="1">
        <f>3-1</f>
        <v>2</v>
      </c>
      <c r="AE112" s="21">
        <f t="shared" si="89"/>
        <v>66.666666666666657</v>
      </c>
      <c r="AF112" s="1">
        <v>3</v>
      </c>
      <c r="AG112" s="1">
        <f t="shared" si="92"/>
        <v>100</v>
      </c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78"/>
      <c r="AT112" s="21">
        <f t="shared" si="91"/>
        <v>96.190476190476176</v>
      </c>
      <c r="AU112" s="52"/>
      <c r="AV112" s="17"/>
      <c r="AW112" s="49"/>
      <c r="AX112" s="14"/>
    </row>
    <row r="113" spans="1:51" s="16" customFormat="1" ht="16.5" customHeight="1" x14ac:dyDescent="0.2">
      <c r="A113" s="50">
        <v>15</v>
      </c>
      <c r="B113" s="71">
        <v>18101164</v>
      </c>
      <c r="C113" s="19" t="s">
        <v>155</v>
      </c>
      <c r="D113" s="1">
        <v>3</v>
      </c>
      <c r="E113" s="21">
        <f t="shared" si="76"/>
        <v>100</v>
      </c>
      <c r="F113" s="21">
        <v>2</v>
      </c>
      <c r="G113" s="21">
        <f t="shared" si="77"/>
        <v>100</v>
      </c>
      <c r="H113" s="21">
        <v>3</v>
      </c>
      <c r="I113" s="21">
        <f t="shared" si="78"/>
        <v>100</v>
      </c>
      <c r="J113" s="21">
        <v>5</v>
      </c>
      <c r="K113" s="21">
        <f t="shared" si="79"/>
        <v>100</v>
      </c>
      <c r="L113" s="21">
        <v>5</v>
      </c>
      <c r="M113" s="21">
        <f t="shared" si="80"/>
        <v>100</v>
      </c>
      <c r="N113" s="21">
        <v>4</v>
      </c>
      <c r="O113" s="21">
        <f t="shared" si="81"/>
        <v>100</v>
      </c>
      <c r="P113" s="1">
        <v>3</v>
      </c>
      <c r="Q113" s="21">
        <f t="shared" si="82"/>
        <v>100</v>
      </c>
      <c r="R113" s="1">
        <v>3</v>
      </c>
      <c r="S113" s="21">
        <f t="shared" si="83"/>
        <v>100</v>
      </c>
      <c r="T113" s="1">
        <v>2</v>
      </c>
      <c r="U113" s="1">
        <f t="shared" si="84"/>
        <v>100</v>
      </c>
      <c r="V113" s="21">
        <v>4</v>
      </c>
      <c r="W113" s="21">
        <f t="shared" si="85"/>
        <v>100</v>
      </c>
      <c r="X113" s="1">
        <v>2</v>
      </c>
      <c r="Y113" s="1">
        <f t="shared" si="86"/>
        <v>100</v>
      </c>
      <c r="Z113" s="21">
        <v>3</v>
      </c>
      <c r="AA113" s="21">
        <f t="shared" si="87"/>
        <v>75</v>
      </c>
      <c r="AB113" s="1">
        <v>3</v>
      </c>
      <c r="AC113" s="21">
        <f t="shared" si="88"/>
        <v>100</v>
      </c>
      <c r="AD113" s="1">
        <f>3-1</f>
        <v>2</v>
      </c>
      <c r="AE113" s="21">
        <f t="shared" si="89"/>
        <v>66.666666666666657</v>
      </c>
      <c r="AF113" s="1">
        <v>3</v>
      </c>
      <c r="AG113" s="1">
        <f t="shared" si="92"/>
        <v>100</v>
      </c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78"/>
      <c r="AT113" s="21">
        <f t="shared" si="91"/>
        <v>95.833333333333329</v>
      </c>
      <c r="AU113" s="52"/>
      <c r="AV113" s="17"/>
      <c r="AW113" s="49"/>
      <c r="AX113" s="14"/>
    </row>
    <row r="114" spans="1:51" s="16" customFormat="1" ht="16.5" customHeight="1" x14ac:dyDescent="0.2">
      <c r="A114" s="50">
        <v>16</v>
      </c>
      <c r="B114" s="71">
        <v>18101095</v>
      </c>
      <c r="C114" s="69" t="s">
        <v>156</v>
      </c>
      <c r="D114" s="1">
        <f>3-1</f>
        <v>2</v>
      </c>
      <c r="E114" s="21">
        <f t="shared" si="76"/>
        <v>66.666666666666657</v>
      </c>
      <c r="F114" s="21">
        <v>2</v>
      </c>
      <c r="G114" s="21">
        <f t="shared" si="77"/>
        <v>100</v>
      </c>
      <c r="H114" s="21">
        <v>3</v>
      </c>
      <c r="I114" s="21">
        <f t="shared" si="78"/>
        <v>100</v>
      </c>
      <c r="J114" s="21">
        <v>5</v>
      </c>
      <c r="K114" s="21">
        <f t="shared" si="79"/>
        <v>100</v>
      </c>
      <c r="L114" s="21">
        <v>5</v>
      </c>
      <c r="M114" s="21">
        <f t="shared" si="80"/>
        <v>100</v>
      </c>
      <c r="N114" s="21">
        <v>4</v>
      </c>
      <c r="O114" s="21">
        <f t="shared" si="81"/>
        <v>100</v>
      </c>
      <c r="P114" s="1">
        <v>3</v>
      </c>
      <c r="Q114" s="21">
        <f t="shared" si="82"/>
        <v>100</v>
      </c>
      <c r="R114" s="1">
        <v>3</v>
      </c>
      <c r="S114" s="21">
        <f t="shared" si="83"/>
        <v>100</v>
      </c>
      <c r="T114" s="1">
        <v>2</v>
      </c>
      <c r="U114" s="1">
        <f t="shared" si="84"/>
        <v>100</v>
      </c>
      <c r="V114" s="21">
        <v>4</v>
      </c>
      <c r="W114" s="21">
        <f t="shared" si="85"/>
        <v>100</v>
      </c>
      <c r="X114" s="1">
        <v>2</v>
      </c>
      <c r="Y114" s="1">
        <f t="shared" si="86"/>
        <v>100</v>
      </c>
      <c r="Z114" s="21">
        <v>4</v>
      </c>
      <c r="AA114" s="21">
        <f t="shared" si="87"/>
        <v>100</v>
      </c>
      <c r="AB114" s="1">
        <f>3-1</f>
        <v>2</v>
      </c>
      <c r="AC114" s="21">
        <f t="shared" si="88"/>
        <v>66.666666666666657</v>
      </c>
      <c r="AD114" s="1">
        <v>3</v>
      </c>
      <c r="AE114" s="21">
        <f t="shared" si="89"/>
        <v>100</v>
      </c>
      <c r="AF114" s="1">
        <v>3</v>
      </c>
      <c r="AG114" s="1">
        <f t="shared" si="92"/>
        <v>100</v>
      </c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78"/>
      <c r="AT114" s="21">
        <f t="shared" si="91"/>
        <v>97.619047619047606</v>
      </c>
      <c r="AU114" s="52"/>
      <c r="AV114" s="17"/>
      <c r="AW114" s="49"/>
      <c r="AX114" s="14"/>
    </row>
    <row r="115" spans="1:51" s="16" customFormat="1" ht="16.5" customHeight="1" x14ac:dyDescent="0.2">
      <c r="A115" s="50">
        <v>17</v>
      </c>
      <c r="B115" s="71">
        <v>18101033</v>
      </c>
      <c r="C115" s="19" t="s">
        <v>157</v>
      </c>
      <c r="D115" s="1">
        <v>3</v>
      </c>
      <c r="E115" s="21">
        <f t="shared" si="76"/>
        <v>100</v>
      </c>
      <c r="F115" s="21">
        <v>2</v>
      </c>
      <c r="G115" s="21">
        <f t="shared" si="77"/>
        <v>100</v>
      </c>
      <c r="H115" s="21">
        <v>3</v>
      </c>
      <c r="I115" s="21">
        <f t="shared" si="78"/>
        <v>100</v>
      </c>
      <c r="J115" s="21">
        <v>5</v>
      </c>
      <c r="K115" s="21">
        <f t="shared" si="79"/>
        <v>100</v>
      </c>
      <c r="L115" s="21">
        <f>5-1</f>
        <v>4</v>
      </c>
      <c r="M115" s="21">
        <f t="shared" si="80"/>
        <v>80</v>
      </c>
      <c r="N115" s="21">
        <v>4</v>
      </c>
      <c r="O115" s="21">
        <f t="shared" si="81"/>
        <v>100</v>
      </c>
      <c r="P115" s="1">
        <v>3</v>
      </c>
      <c r="Q115" s="21">
        <f t="shared" si="82"/>
        <v>100</v>
      </c>
      <c r="R115" s="1">
        <v>3</v>
      </c>
      <c r="S115" s="21">
        <f t="shared" si="83"/>
        <v>100</v>
      </c>
      <c r="T115" s="1">
        <v>2</v>
      </c>
      <c r="U115" s="1">
        <f t="shared" si="84"/>
        <v>100</v>
      </c>
      <c r="V115" s="21">
        <v>4</v>
      </c>
      <c r="W115" s="21">
        <f t="shared" si="85"/>
        <v>100</v>
      </c>
      <c r="X115" s="1">
        <v>2</v>
      </c>
      <c r="Y115" s="1">
        <f t="shared" si="86"/>
        <v>100</v>
      </c>
      <c r="Z115" s="21">
        <v>4</v>
      </c>
      <c r="AA115" s="21">
        <f t="shared" si="87"/>
        <v>100</v>
      </c>
      <c r="AB115" s="1">
        <f>3-1</f>
        <v>2</v>
      </c>
      <c r="AC115" s="21">
        <f t="shared" si="88"/>
        <v>66.666666666666657</v>
      </c>
      <c r="AD115" s="1">
        <v>3</v>
      </c>
      <c r="AE115" s="21">
        <f t="shared" si="89"/>
        <v>100</v>
      </c>
      <c r="AF115" s="1">
        <v>3</v>
      </c>
      <c r="AG115" s="1">
        <f t="shared" si="92"/>
        <v>100</v>
      </c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78"/>
      <c r="AT115" s="21">
        <f t="shared" si="91"/>
        <v>96.190476190476176</v>
      </c>
      <c r="AU115" s="52"/>
      <c r="AV115" s="17"/>
      <c r="AW115" s="49"/>
      <c r="AX115" s="14"/>
    </row>
    <row r="116" spans="1:51" s="16" customFormat="1" ht="16.5" customHeight="1" x14ac:dyDescent="0.2">
      <c r="A116" s="50">
        <v>18</v>
      </c>
      <c r="B116" s="50">
        <v>18102071</v>
      </c>
      <c r="C116" s="69" t="s">
        <v>439</v>
      </c>
      <c r="D116" s="84"/>
      <c r="E116" s="86"/>
      <c r="F116" s="21">
        <v>2</v>
      </c>
      <c r="G116" s="21">
        <f t="shared" si="77"/>
        <v>100</v>
      </c>
      <c r="H116" s="21">
        <v>3</v>
      </c>
      <c r="I116" s="21">
        <f t="shared" si="78"/>
        <v>100</v>
      </c>
      <c r="J116" s="21">
        <v>5</v>
      </c>
      <c r="K116" s="21">
        <f t="shared" si="79"/>
        <v>100</v>
      </c>
      <c r="L116" s="21">
        <v>5</v>
      </c>
      <c r="M116" s="21">
        <f t="shared" si="80"/>
        <v>100</v>
      </c>
      <c r="N116" s="21">
        <v>4</v>
      </c>
      <c r="O116" s="21">
        <f t="shared" si="81"/>
        <v>100</v>
      </c>
      <c r="P116" s="1">
        <v>3</v>
      </c>
      <c r="Q116" s="21">
        <f t="shared" si="82"/>
        <v>100</v>
      </c>
      <c r="R116" s="1">
        <v>3</v>
      </c>
      <c r="S116" s="21">
        <f t="shared" si="83"/>
        <v>100</v>
      </c>
      <c r="T116" s="1">
        <v>2</v>
      </c>
      <c r="U116" s="1">
        <f t="shared" si="84"/>
        <v>100</v>
      </c>
      <c r="V116" s="21">
        <v>4</v>
      </c>
      <c r="W116" s="21">
        <f t="shared" si="85"/>
        <v>100</v>
      </c>
      <c r="X116" s="1">
        <v>2</v>
      </c>
      <c r="Y116" s="1">
        <f t="shared" si="86"/>
        <v>100</v>
      </c>
      <c r="Z116" s="21">
        <v>4</v>
      </c>
      <c r="AA116" s="21">
        <f t="shared" si="87"/>
        <v>100</v>
      </c>
      <c r="AB116" s="1">
        <v>3</v>
      </c>
      <c r="AC116" s="21">
        <f t="shared" si="88"/>
        <v>100</v>
      </c>
      <c r="AD116" s="1">
        <v>3</v>
      </c>
      <c r="AE116" s="21">
        <f t="shared" si="89"/>
        <v>100</v>
      </c>
      <c r="AF116" s="1">
        <v>3</v>
      </c>
      <c r="AG116" s="1">
        <f t="shared" si="92"/>
        <v>100</v>
      </c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78"/>
      <c r="AT116" s="21">
        <f t="shared" si="91"/>
        <v>100</v>
      </c>
      <c r="AU116" s="52"/>
      <c r="AV116" s="17"/>
      <c r="AW116" s="49"/>
      <c r="AX116" s="14"/>
    </row>
    <row r="117" spans="1:51" s="16" customFormat="1" ht="16.5" customHeight="1" x14ac:dyDescent="0.2">
      <c r="A117" s="50">
        <v>19</v>
      </c>
      <c r="B117" s="71">
        <v>18101104</v>
      </c>
      <c r="C117" s="19" t="s">
        <v>158</v>
      </c>
      <c r="D117" s="1">
        <v>3</v>
      </c>
      <c r="E117" s="21">
        <f>D117/3*100</f>
        <v>100</v>
      </c>
      <c r="F117" s="21">
        <v>2</v>
      </c>
      <c r="G117" s="21">
        <f t="shared" si="77"/>
        <v>100</v>
      </c>
      <c r="H117" s="21">
        <v>3</v>
      </c>
      <c r="I117" s="21">
        <f t="shared" si="78"/>
        <v>100</v>
      </c>
      <c r="J117" s="21">
        <v>5</v>
      </c>
      <c r="K117" s="21">
        <f t="shared" si="79"/>
        <v>100</v>
      </c>
      <c r="L117" s="21">
        <v>5</v>
      </c>
      <c r="M117" s="21">
        <f t="shared" si="80"/>
        <v>100</v>
      </c>
      <c r="N117" s="21">
        <v>4</v>
      </c>
      <c r="O117" s="21">
        <f t="shared" si="81"/>
        <v>100</v>
      </c>
      <c r="P117" s="1">
        <v>3</v>
      </c>
      <c r="Q117" s="21">
        <f t="shared" si="82"/>
        <v>100</v>
      </c>
      <c r="R117" s="1">
        <v>3</v>
      </c>
      <c r="S117" s="21">
        <f t="shared" si="83"/>
        <v>100</v>
      </c>
      <c r="T117" s="1">
        <v>2</v>
      </c>
      <c r="U117" s="1">
        <f t="shared" si="84"/>
        <v>100</v>
      </c>
      <c r="V117" s="21">
        <v>4</v>
      </c>
      <c r="W117" s="21">
        <f t="shared" si="85"/>
        <v>100</v>
      </c>
      <c r="X117" s="1">
        <v>2</v>
      </c>
      <c r="Y117" s="1">
        <f t="shared" si="86"/>
        <v>100</v>
      </c>
      <c r="Z117" s="21">
        <v>4</v>
      </c>
      <c r="AA117" s="21">
        <f t="shared" si="87"/>
        <v>100</v>
      </c>
      <c r="AB117" s="1">
        <f>3-1</f>
        <v>2</v>
      </c>
      <c r="AC117" s="21">
        <f t="shared" si="88"/>
        <v>66.666666666666657</v>
      </c>
      <c r="AD117" s="1">
        <f>3-1</f>
        <v>2</v>
      </c>
      <c r="AE117" s="21">
        <f t="shared" si="89"/>
        <v>66.666666666666657</v>
      </c>
      <c r="AF117" s="1">
        <v>3</v>
      </c>
      <c r="AG117" s="1">
        <f t="shared" si="92"/>
        <v>100</v>
      </c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78"/>
      <c r="AT117" s="21">
        <f t="shared" si="91"/>
        <v>95.238095238095227</v>
      </c>
      <c r="AU117" s="52"/>
      <c r="AV117" s="17"/>
      <c r="AW117" s="49"/>
      <c r="AX117" s="14"/>
    </row>
    <row r="118" spans="1:51" s="16" customFormat="1" ht="16.5" customHeight="1" x14ac:dyDescent="0.2">
      <c r="A118" s="50">
        <v>20</v>
      </c>
      <c r="B118" s="71">
        <v>18101141</v>
      </c>
      <c r="C118" s="13" t="s">
        <v>159</v>
      </c>
      <c r="D118" s="1">
        <v>3</v>
      </c>
      <c r="E118" s="21">
        <f>D118/3*100</f>
        <v>100</v>
      </c>
      <c r="F118" s="21">
        <v>2</v>
      </c>
      <c r="G118" s="21">
        <f t="shared" si="77"/>
        <v>100</v>
      </c>
      <c r="H118" s="21">
        <v>3</v>
      </c>
      <c r="I118" s="21">
        <f t="shared" si="78"/>
        <v>100</v>
      </c>
      <c r="J118" s="21">
        <f>5-1</f>
        <v>4</v>
      </c>
      <c r="K118" s="21">
        <f t="shared" si="79"/>
        <v>80</v>
      </c>
      <c r="L118" s="21">
        <f>5-3</f>
        <v>2</v>
      </c>
      <c r="M118" s="21">
        <f t="shared" si="80"/>
        <v>40</v>
      </c>
      <c r="N118" s="21">
        <f>4-1</f>
        <v>3</v>
      </c>
      <c r="O118" s="21">
        <f t="shared" si="81"/>
        <v>75</v>
      </c>
      <c r="P118" s="1">
        <v>3</v>
      </c>
      <c r="Q118" s="21">
        <f t="shared" si="82"/>
        <v>100</v>
      </c>
      <c r="R118" s="1">
        <v>3</v>
      </c>
      <c r="S118" s="21">
        <f t="shared" si="83"/>
        <v>100</v>
      </c>
      <c r="T118" s="1">
        <v>2</v>
      </c>
      <c r="U118" s="1">
        <f t="shared" si="84"/>
        <v>100</v>
      </c>
      <c r="V118" s="21">
        <v>4</v>
      </c>
      <c r="W118" s="21">
        <f t="shared" si="85"/>
        <v>100</v>
      </c>
      <c r="X118" s="1">
        <v>2</v>
      </c>
      <c r="Y118" s="1">
        <f t="shared" si="86"/>
        <v>100</v>
      </c>
      <c r="Z118" s="21">
        <v>4</v>
      </c>
      <c r="AA118" s="21">
        <f t="shared" si="87"/>
        <v>100</v>
      </c>
      <c r="AB118" s="1">
        <v>2</v>
      </c>
      <c r="AC118" s="21">
        <f t="shared" si="88"/>
        <v>66.666666666666657</v>
      </c>
      <c r="AD118" s="1">
        <f>3-1</f>
        <v>2</v>
      </c>
      <c r="AE118" s="21">
        <f t="shared" si="89"/>
        <v>66.666666666666657</v>
      </c>
      <c r="AF118" s="1">
        <v>3</v>
      </c>
      <c r="AG118" s="1">
        <f t="shared" si="92"/>
        <v>100</v>
      </c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78"/>
      <c r="AT118" s="21">
        <f t="shared" si="91"/>
        <v>87.738095238095227</v>
      </c>
      <c r="AU118" s="52"/>
      <c r="AV118" s="17"/>
      <c r="AW118" s="49"/>
      <c r="AX118" s="14"/>
    </row>
    <row r="119" spans="1:51" s="16" customFormat="1" ht="16.5" customHeight="1" x14ac:dyDescent="0.2">
      <c r="A119" s="54"/>
      <c r="B119" s="54"/>
      <c r="C119" s="41"/>
      <c r="D119" s="1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P119" s="15"/>
      <c r="Q119" s="2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2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52"/>
      <c r="AV119" s="17"/>
      <c r="AW119" s="49"/>
      <c r="AX119" s="14"/>
    </row>
    <row r="120" spans="1:51" s="16" customFormat="1" ht="16.5" customHeight="1" x14ac:dyDescent="0.2">
      <c r="A120" s="54"/>
      <c r="B120" s="54"/>
      <c r="C120" s="41"/>
      <c r="D120" s="1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P120" s="15"/>
      <c r="Q120" s="2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2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52"/>
      <c r="AV120" s="17"/>
      <c r="AW120" s="49"/>
      <c r="AX120" s="14"/>
    </row>
    <row r="121" spans="1:51" s="16" customFormat="1" ht="16.5" customHeight="1" x14ac:dyDescent="0.2">
      <c r="A121" s="54"/>
      <c r="B121" s="54"/>
      <c r="C121" s="55"/>
      <c r="D121" s="76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P121" s="76"/>
      <c r="Q121" s="85"/>
      <c r="R121" s="76"/>
      <c r="S121" s="76"/>
      <c r="T121" s="76"/>
      <c r="U121" s="76"/>
      <c r="V121" s="76"/>
      <c r="W121" s="76"/>
      <c r="X121" s="76"/>
      <c r="Y121" s="76"/>
      <c r="Z121" s="76"/>
      <c r="AA121" s="76"/>
      <c r="AB121" s="76"/>
      <c r="AC121" s="85"/>
      <c r="AD121" s="76"/>
      <c r="AE121" s="76"/>
      <c r="AF121" s="76"/>
      <c r="AG121" s="76"/>
      <c r="AH121" s="76"/>
      <c r="AI121" s="76"/>
      <c r="AJ121" s="76"/>
      <c r="AK121" s="76"/>
      <c r="AL121" s="76"/>
      <c r="AM121" s="76"/>
      <c r="AN121" s="76"/>
      <c r="AO121" s="76"/>
      <c r="AP121" s="76"/>
      <c r="AQ121" s="76"/>
      <c r="AR121" s="76"/>
      <c r="AS121" s="76"/>
      <c r="AT121" s="76"/>
      <c r="AU121" s="54"/>
      <c r="AV121" s="17"/>
      <c r="AW121" s="49"/>
      <c r="AX121" s="14"/>
    </row>
    <row r="122" spans="1:51" s="16" customFormat="1" ht="16.5" customHeight="1" x14ac:dyDescent="0.2">
      <c r="A122" s="50">
        <v>1</v>
      </c>
      <c r="B122" s="71">
        <v>18101002</v>
      </c>
      <c r="C122" s="69" t="s">
        <v>160</v>
      </c>
      <c r="D122" s="1">
        <v>3</v>
      </c>
      <c r="E122" s="21">
        <f t="shared" ref="E122:E141" si="93">D122/3*100</f>
        <v>100</v>
      </c>
      <c r="F122" s="21">
        <v>2</v>
      </c>
      <c r="G122" s="21">
        <f t="shared" ref="G122:G141" si="94">F122/2*100</f>
        <v>100</v>
      </c>
      <c r="H122" s="21">
        <v>3</v>
      </c>
      <c r="I122" s="21">
        <f t="shared" ref="I122:I141" si="95">H122/3*100</f>
        <v>100</v>
      </c>
      <c r="J122" s="21">
        <f>5-1</f>
        <v>4</v>
      </c>
      <c r="K122" s="21">
        <f t="shared" ref="K122:K141" si="96">J122/5*100</f>
        <v>80</v>
      </c>
      <c r="L122" s="21">
        <v>5</v>
      </c>
      <c r="M122" s="21">
        <f t="shared" ref="M122:M141" si="97">L122/5*100</f>
        <v>100</v>
      </c>
      <c r="N122" s="21">
        <v>4</v>
      </c>
      <c r="O122" s="21">
        <f t="shared" ref="O122:O141" si="98">N122/4*100</f>
        <v>100</v>
      </c>
      <c r="P122" s="1">
        <v>3</v>
      </c>
      <c r="Q122" s="21">
        <f t="shared" ref="Q122:Q141" si="99">P122/3*100</f>
        <v>100</v>
      </c>
      <c r="R122" s="1">
        <v>3</v>
      </c>
      <c r="S122" s="21">
        <f t="shared" ref="S122:S141" si="100">R122/3*100</f>
        <v>100</v>
      </c>
      <c r="T122" s="1">
        <v>2</v>
      </c>
      <c r="U122" s="1">
        <f t="shared" ref="U122:U141" si="101">T122/2*100</f>
        <v>100</v>
      </c>
      <c r="V122" s="21">
        <v>4</v>
      </c>
      <c r="W122" s="21">
        <f t="shared" ref="W122:W141" si="102">V122/4*100</f>
        <v>100</v>
      </c>
      <c r="X122" s="1">
        <v>2</v>
      </c>
      <c r="Y122" s="1">
        <f t="shared" ref="Y122:Y141" si="103">X122/2*100</f>
        <v>100</v>
      </c>
      <c r="Z122" s="21">
        <v>4</v>
      </c>
      <c r="AA122" s="21">
        <f t="shared" ref="AA122:AA141" si="104">Z122/4*100</f>
        <v>100</v>
      </c>
      <c r="AB122" s="1">
        <v>3</v>
      </c>
      <c r="AC122" s="21">
        <f t="shared" ref="AC122:AC141" si="105">AB122/3*100</f>
        <v>100</v>
      </c>
      <c r="AD122" s="1">
        <v>3</v>
      </c>
      <c r="AE122" s="21">
        <f t="shared" ref="AE122:AE141" si="106">AD122/3*100</f>
        <v>100</v>
      </c>
      <c r="AF122" s="1">
        <v>3</v>
      </c>
      <c r="AG122" s="1">
        <f t="shared" ref="AG122:AG141" si="107">AF122/3*100</f>
        <v>100</v>
      </c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78"/>
      <c r="AT122" s="21">
        <f t="shared" ref="AT122:AT141" si="108">AVERAGE(Q122,S122,U122,W122,Y122,AA122,AC122,AE122,AG122,AI122,AK122,AM122,AO122,AQ122,AS122,K122,M122,I122,G122,O122)</f>
        <v>98.571428571428569</v>
      </c>
      <c r="AU122" s="58" t="s">
        <v>161</v>
      </c>
      <c r="AV122" s="17"/>
      <c r="AW122" s="49"/>
      <c r="AX122" s="14"/>
    </row>
    <row r="123" spans="1:51" s="16" customFormat="1" ht="16.5" customHeight="1" x14ac:dyDescent="0.2">
      <c r="A123" s="50">
        <v>2</v>
      </c>
      <c r="B123" s="71">
        <v>18102005</v>
      </c>
      <c r="C123" s="69" t="s">
        <v>162</v>
      </c>
      <c r="D123" s="1">
        <v>3</v>
      </c>
      <c r="E123" s="21">
        <f t="shared" si="93"/>
        <v>100</v>
      </c>
      <c r="F123" s="21">
        <v>2</v>
      </c>
      <c r="G123" s="21">
        <f t="shared" si="94"/>
        <v>100</v>
      </c>
      <c r="H123" s="21">
        <v>3</v>
      </c>
      <c r="I123" s="21">
        <f t="shared" si="95"/>
        <v>100</v>
      </c>
      <c r="J123" s="21">
        <v>5</v>
      </c>
      <c r="K123" s="21">
        <f t="shared" si="96"/>
        <v>100</v>
      </c>
      <c r="L123" s="21">
        <v>5</v>
      </c>
      <c r="M123" s="21">
        <f t="shared" si="97"/>
        <v>100</v>
      </c>
      <c r="N123" s="21">
        <v>4</v>
      </c>
      <c r="O123" s="21">
        <f t="shared" si="98"/>
        <v>100</v>
      </c>
      <c r="P123" s="1">
        <v>3</v>
      </c>
      <c r="Q123" s="21">
        <f t="shared" si="99"/>
        <v>100</v>
      </c>
      <c r="R123" s="1">
        <v>3</v>
      </c>
      <c r="S123" s="21">
        <f t="shared" si="100"/>
        <v>100</v>
      </c>
      <c r="T123" s="1">
        <v>2</v>
      </c>
      <c r="U123" s="1">
        <f t="shared" si="101"/>
        <v>100</v>
      </c>
      <c r="V123" s="21">
        <v>4</v>
      </c>
      <c r="W123" s="21">
        <f t="shared" si="102"/>
        <v>100</v>
      </c>
      <c r="X123" s="1">
        <v>2</v>
      </c>
      <c r="Y123" s="1">
        <f t="shared" si="103"/>
        <v>100</v>
      </c>
      <c r="Z123" s="21">
        <v>4</v>
      </c>
      <c r="AA123" s="21">
        <f t="shared" si="104"/>
        <v>100</v>
      </c>
      <c r="AB123" s="1">
        <f>3-2</f>
        <v>1</v>
      </c>
      <c r="AC123" s="21">
        <f>AB123/(3-2)*100</f>
        <v>100</v>
      </c>
      <c r="AD123" s="1">
        <v>3</v>
      </c>
      <c r="AE123" s="21">
        <f t="shared" si="106"/>
        <v>100</v>
      </c>
      <c r="AF123" s="1">
        <v>3</v>
      </c>
      <c r="AG123" s="1">
        <f t="shared" si="107"/>
        <v>100</v>
      </c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78"/>
      <c r="AT123" s="21">
        <f t="shared" si="108"/>
        <v>100</v>
      </c>
      <c r="AU123" s="52"/>
      <c r="AV123" s="17"/>
      <c r="AW123" s="49"/>
      <c r="AX123" s="14"/>
    </row>
    <row r="124" spans="1:51" s="16" customFormat="1" ht="16.5" customHeight="1" x14ac:dyDescent="0.2">
      <c r="A124" s="50">
        <v>3</v>
      </c>
      <c r="B124" s="71">
        <v>18101180</v>
      </c>
      <c r="C124" s="19" t="s">
        <v>163</v>
      </c>
      <c r="D124" s="1">
        <v>3</v>
      </c>
      <c r="E124" s="21">
        <f t="shared" si="93"/>
        <v>100</v>
      </c>
      <c r="F124" s="21">
        <v>2</v>
      </c>
      <c r="G124" s="21">
        <f t="shared" si="94"/>
        <v>100</v>
      </c>
      <c r="H124" s="21">
        <v>3</v>
      </c>
      <c r="I124" s="21">
        <f t="shared" si="95"/>
        <v>100</v>
      </c>
      <c r="J124" s="21">
        <v>5</v>
      </c>
      <c r="K124" s="21">
        <f t="shared" si="96"/>
        <v>100</v>
      </c>
      <c r="L124" s="21">
        <v>5</v>
      </c>
      <c r="M124" s="21">
        <f t="shared" si="97"/>
        <v>100</v>
      </c>
      <c r="N124" s="21">
        <v>4</v>
      </c>
      <c r="O124" s="21">
        <f t="shared" si="98"/>
        <v>100</v>
      </c>
      <c r="P124" s="1">
        <v>3</v>
      </c>
      <c r="Q124" s="21">
        <f t="shared" si="99"/>
        <v>100</v>
      </c>
      <c r="R124" s="1">
        <v>3</v>
      </c>
      <c r="S124" s="21">
        <f t="shared" si="100"/>
        <v>100</v>
      </c>
      <c r="T124" s="1">
        <v>2</v>
      </c>
      <c r="U124" s="1">
        <f t="shared" si="101"/>
        <v>100</v>
      </c>
      <c r="V124" s="21">
        <v>4</v>
      </c>
      <c r="W124" s="21">
        <f t="shared" si="102"/>
        <v>100</v>
      </c>
      <c r="X124" s="1">
        <v>2</v>
      </c>
      <c r="Y124" s="1">
        <f t="shared" si="103"/>
        <v>100</v>
      </c>
      <c r="Z124" s="21">
        <v>4</v>
      </c>
      <c r="AA124" s="21">
        <f t="shared" si="104"/>
        <v>100</v>
      </c>
      <c r="AB124" s="1">
        <v>3</v>
      </c>
      <c r="AC124" s="21">
        <f t="shared" si="105"/>
        <v>100</v>
      </c>
      <c r="AD124" s="1">
        <f>3-2</f>
        <v>1</v>
      </c>
      <c r="AE124" s="21">
        <f t="shared" si="106"/>
        <v>33.333333333333329</v>
      </c>
      <c r="AF124" s="1">
        <v>2</v>
      </c>
      <c r="AG124" s="1">
        <f t="shared" si="107"/>
        <v>66.666666666666657</v>
      </c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78"/>
      <c r="AT124" s="21">
        <f t="shared" si="108"/>
        <v>92.857142857142861</v>
      </c>
      <c r="AU124" s="52"/>
      <c r="AV124" s="17"/>
      <c r="AW124" s="49"/>
      <c r="AX124" s="14"/>
    </row>
    <row r="125" spans="1:51" s="16" customFormat="1" ht="16.5" customHeight="1" x14ac:dyDescent="0.2">
      <c r="A125" s="50">
        <v>4</v>
      </c>
      <c r="B125" s="71">
        <v>18104004</v>
      </c>
      <c r="C125" s="69" t="s">
        <v>164</v>
      </c>
      <c r="D125" s="1">
        <v>3</v>
      </c>
      <c r="E125" s="21">
        <f t="shared" si="93"/>
        <v>100</v>
      </c>
      <c r="F125" s="21">
        <v>2</v>
      </c>
      <c r="G125" s="21">
        <f t="shared" si="94"/>
        <v>100</v>
      </c>
      <c r="H125" s="21">
        <v>3</v>
      </c>
      <c r="I125" s="21">
        <f t="shared" si="95"/>
        <v>100</v>
      </c>
      <c r="J125" s="21">
        <v>5</v>
      </c>
      <c r="K125" s="21">
        <f t="shared" si="96"/>
        <v>100</v>
      </c>
      <c r="L125" s="21">
        <f>5-3</f>
        <v>2</v>
      </c>
      <c r="M125" s="21">
        <f t="shared" si="97"/>
        <v>40</v>
      </c>
      <c r="N125" s="21">
        <v>4</v>
      </c>
      <c r="O125" s="21">
        <f t="shared" si="98"/>
        <v>100</v>
      </c>
      <c r="P125" s="1">
        <v>3</v>
      </c>
      <c r="Q125" s="21">
        <f t="shared" si="99"/>
        <v>100</v>
      </c>
      <c r="R125" s="1">
        <v>3</v>
      </c>
      <c r="S125" s="21">
        <f t="shared" si="100"/>
        <v>100</v>
      </c>
      <c r="T125" s="1">
        <v>2</v>
      </c>
      <c r="U125" s="1">
        <f t="shared" si="101"/>
        <v>100</v>
      </c>
      <c r="V125" s="21">
        <v>4</v>
      </c>
      <c r="W125" s="21">
        <f t="shared" si="102"/>
        <v>100</v>
      </c>
      <c r="X125" s="1">
        <v>2</v>
      </c>
      <c r="Y125" s="1">
        <f t="shared" si="103"/>
        <v>100</v>
      </c>
      <c r="Z125" s="21">
        <v>4</v>
      </c>
      <c r="AA125" s="21">
        <f t="shared" si="104"/>
        <v>100</v>
      </c>
      <c r="AB125" s="1">
        <v>3</v>
      </c>
      <c r="AC125" s="21">
        <f t="shared" si="105"/>
        <v>100</v>
      </c>
      <c r="AD125" s="1">
        <v>3</v>
      </c>
      <c r="AE125" s="21">
        <f t="shared" si="106"/>
        <v>100</v>
      </c>
      <c r="AF125" s="1">
        <v>2</v>
      </c>
      <c r="AG125" s="1">
        <f t="shared" si="107"/>
        <v>66.666666666666657</v>
      </c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78"/>
      <c r="AT125" s="21">
        <f t="shared" si="108"/>
        <v>93.333333333333329</v>
      </c>
      <c r="AU125" s="52"/>
      <c r="AV125" s="17"/>
      <c r="AW125" s="49"/>
      <c r="AX125" s="14"/>
      <c r="AY125" s="37">
        <f>3500000*30%</f>
        <v>1050000</v>
      </c>
    </row>
    <row r="126" spans="1:51" s="16" customFormat="1" ht="16.5" customHeight="1" x14ac:dyDescent="0.2">
      <c r="A126" s="50">
        <v>5</v>
      </c>
      <c r="B126" s="36">
        <v>18104020</v>
      </c>
      <c r="C126" s="19" t="s">
        <v>165</v>
      </c>
      <c r="D126" s="1">
        <v>3</v>
      </c>
      <c r="E126" s="21">
        <f t="shared" si="93"/>
        <v>100</v>
      </c>
      <c r="F126" s="21">
        <v>2</v>
      </c>
      <c r="G126" s="21">
        <f t="shared" si="94"/>
        <v>100</v>
      </c>
      <c r="H126" s="21">
        <v>3</v>
      </c>
      <c r="I126" s="21">
        <f t="shared" si="95"/>
        <v>100</v>
      </c>
      <c r="J126" s="21">
        <v>5</v>
      </c>
      <c r="K126" s="21">
        <f t="shared" si="96"/>
        <v>100</v>
      </c>
      <c r="L126" s="21">
        <v>5</v>
      </c>
      <c r="M126" s="21">
        <f t="shared" si="97"/>
        <v>100</v>
      </c>
      <c r="N126" s="21">
        <v>4</v>
      </c>
      <c r="O126" s="21">
        <f t="shared" si="98"/>
        <v>100</v>
      </c>
      <c r="P126" s="1">
        <v>3</v>
      </c>
      <c r="Q126" s="21">
        <f t="shared" si="99"/>
        <v>100</v>
      </c>
      <c r="R126" s="1">
        <v>3</v>
      </c>
      <c r="S126" s="21">
        <f t="shared" si="100"/>
        <v>100</v>
      </c>
      <c r="T126" s="1">
        <v>2</v>
      </c>
      <c r="U126" s="1">
        <f t="shared" si="101"/>
        <v>100</v>
      </c>
      <c r="V126" s="21">
        <v>4</v>
      </c>
      <c r="W126" s="21">
        <f t="shared" si="102"/>
        <v>100</v>
      </c>
      <c r="X126" s="1">
        <v>2</v>
      </c>
      <c r="Y126" s="1">
        <f t="shared" si="103"/>
        <v>100</v>
      </c>
      <c r="Z126" s="21">
        <f>4-1</f>
        <v>3</v>
      </c>
      <c r="AA126" s="21">
        <f t="shared" si="104"/>
        <v>75</v>
      </c>
      <c r="AB126" s="1">
        <v>3</v>
      </c>
      <c r="AC126" s="21">
        <f t="shared" si="105"/>
        <v>100</v>
      </c>
      <c r="AD126" s="1">
        <v>3</v>
      </c>
      <c r="AE126" s="21">
        <f t="shared" si="106"/>
        <v>100</v>
      </c>
      <c r="AF126" s="1">
        <v>3</v>
      </c>
      <c r="AG126" s="1">
        <f t="shared" si="107"/>
        <v>100</v>
      </c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78"/>
      <c r="AT126" s="21">
        <f t="shared" si="108"/>
        <v>98.214285714285708</v>
      </c>
      <c r="AU126" s="52"/>
      <c r="AV126" s="17"/>
      <c r="AW126" s="49"/>
      <c r="AX126" s="14"/>
    </row>
    <row r="127" spans="1:51" s="16" customFormat="1" ht="16.5" customHeight="1" x14ac:dyDescent="0.2">
      <c r="A127" s="50">
        <v>6</v>
      </c>
      <c r="B127" s="36">
        <v>18101200</v>
      </c>
      <c r="C127" s="19" t="s">
        <v>166</v>
      </c>
      <c r="D127" s="1">
        <v>3</v>
      </c>
      <c r="E127" s="21">
        <f t="shared" si="93"/>
        <v>100</v>
      </c>
      <c r="F127" s="21">
        <v>2</v>
      </c>
      <c r="G127" s="21">
        <f t="shared" si="94"/>
        <v>100</v>
      </c>
      <c r="H127" s="21">
        <v>3</v>
      </c>
      <c r="I127" s="21">
        <f t="shared" si="95"/>
        <v>100</v>
      </c>
      <c r="J127" s="21">
        <v>5</v>
      </c>
      <c r="K127" s="21">
        <f t="shared" si="96"/>
        <v>100</v>
      </c>
      <c r="L127" s="21">
        <f>5-1</f>
        <v>4</v>
      </c>
      <c r="M127" s="21">
        <f t="shared" si="97"/>
        <v>80</v>
      </c>
      <c r="N127" s="21">
        <v>4</v>
      </c>
      <c r="O127" s="21">
        <f t="shared" si="98"/>
        <v>100</v>
      </c>
      <c r="P127" s="1">
        <v>3</v>
      </c>
      <c r="Q127" s="21">
        <f t="shared" si="99"/>
        <v>100</v>
      </c>
      <c r="R127" s="1">
        <v>3</v>
      </c>
      <c r="S127" s="21">
        <f t="shared" si="100"/>
        <v>100</v>
      </c>
      <c r="T127" s="1">
        <v>2</v>
      </c>
      <c r="U127" s="1">
        <f t="shared" si="101"/>
        <v>100</v>
      </c>
      <c r="V127" s="21">
        <v>4</v>
      </c>
      <c r="W127" s="21">
        <f t="shared" si="102"/>
        <v>100</v>
      </c>
      <c r="X127" s="1">
        <v>2</v>
      </c>
      <c r="Y127" s="1">
        <f t="shared" si="103"/>
        <v>100</v>
      </c>
      <c r="Z127" s="21">
        <v>4</v>
      </c>
      <c r="AA127" s="21">
        <f t="shared" si="104"/>
        <v>100</v>
      </c>
      <c r="AB127" s="1">
        <v>3</v>
      </c>
      <c r="AC127" s="21">
        <f t="shared" si="105"/>
        <v>100</v>
      </c>
      <c r="AD127" s="1">
        <v>3</v>
      </c>
      <c r="AE127" s="21">
        <f t="shared" si="106"/>
        <v>100</v>
      </c>
      <c r="AF127" s="1">
        <v>3</v>
      </c>
      <c r="AG127" s="1">
        <f t="shared" si="107"/>
        <v>100</v>
      </c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78"/>
      <c r="AT127" s="21">
        <f t="shared" si="108"/>
        <v>98.571428571428569</v>
      </c>
      <c r="AU127" s="52"/>
      <c r="AV127" s="17"/>
      <c r="AW127" s="49"/>
      <c r="AX127" s="14"/>
    </row>
    <row r="128" spans="1:51" s="16" customFormat="1" ht="16.5" customHeight="1" x14ac:dyDescent="0.2">
      <c r="A128" s="50">
        <v>7</v>
      </c>
      <c r="B128" s="71">
        <v>18101157</v>
      </c>
      <c r="C128" s="69" t="s">
        <v>167</v>
      </c>
      <c r="D128" s="1">
        <v>3</v>
      </c>
      <c r="E128" s="21">
        <f t="shared" si="93"/>
        <v>100</v>
      </c>
      <c r="F128" s="21">
        <v>2</v>
      </c>
      <c r="G128" s="21">
        <f t="shared" si="94"/>
        <v>100</v>
      </c>
      <c r="H128" s="21">
        <v>3</v>
      </c>
      <c r="I128" s="21">
        <f t="shared" si="95"/>
        <v>100</v>
      </c>
      <c r="J128" s="21">
        <v>5</v>
      </c>
      <c r="K128" s="21">
        <f t="shared" si="96"/>
        <v>100</v>
      </c>
      <c r="L128" s="21">
        <v>5</v>
      </c>
      <c r="M128" s="21">
        <f t="shared" si="97"/>
        <v>100</v>
      </c>
      <c r="N128" s="21">
        <v>4</v>
      </c>
      <c r="O128" s="21">
        <f t="shared" si="98"/>
        <v>100</v>
      </c>
      <c r="P128" s="1">
        <v>3</v>
      </c>
      <c r="Q128" s="21">
        <f t="shared" si="99"/>
        <v>100</v>
      </c>
      <c r="R128" s="1">
        <v>3</v>
      </c>
      <c r="S128" s="21">
        <f t="shared" si="100"/>
        <v>100</v>
      </c>
      <c r="T128" s="1">
        <v>2</v>
      </c>
      <c r="U128" s="1">
        <f t="shared" si="101"/>
        <v>100</v>
      </c>
      <c r="V128" s="21">
        <v>4</v>
      </c>
      <c r="W128" s="21">
        <f t="shared" si="102"/>
        <v>100</v>
      </c>
      <c r="X128" s="1">
        <v>2</v>
      </c>
      <c r="Y128" s="1">
        <f t="shared" si="103"/>
        <v>100</v>
      </c>
      <c r="Z128" s="21">
        <f>4-1</f>
        <v>3</v>
      </c>
      <c r="AA128" s="21">
        <f t="shared" si="104"/>
        <v>75</v>
      </c>
      <c r="AB128" s="1">
        <v>3</v>
      </c>
      <c r="AC128" s="21">
        <f t="shared" si="105"/>
        <v>100</v>
      </c>
      <c r="AD128" s="1">
        <v>3</v>
      </c>
      <c r="AE128" s="21">
        <f t="shared" si="106"/>
        <v>100</v>
      </c>
      <c r="AF128" s="1">
        <v>3</v>
      </c>
      <c r="AG128" s="1">
        <f t="shared" si="107"/>
        <v>100</v>
      </c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78"/>
      <c r="AT128" s="21">
        <f t="shared" si="108"/>
        <v>98.214285714285708</v>
      </c>
      <c r="AU128" s="52"/>
      <c r="AV128" s="17"/>
      <c r="AW128" s="49"/>
      <c r="AX128" s="14"/>
    </row>
    <row r="129" spans="1:50" s="16" customFormat="1" ht="16.5" customHeight="1" x14ac:dyDescent="0.2">
      <c r="A129" s="50">
        <v>8</v>
      </c>
      <c r="B129" s="71">
        <v>18102041</v>
      </c>
      <c r="C129" s="69" t="s">
        <v>168</v>
      </c>
      <c r="D129" s="1">
        <v>3</v>
      </c>
      <c r="E129" s="21">
        <f t="shared" si="93"/>
        <v>100</v>
      </c>
      <c r="F129" s="21">
        <v>2</v>
      </c>
      <c r="G129" s="21">
        <f t="shared" si="94"/>
        <v>100</v>
      </c>
      <c r="H129" s="21">
        <v>3</v>
      </c>
      <c r="I129" s="21">
        <f t="shared" si="95"/>
        <v>100</v>
      </c>
      <c r="J129" s="21">
        <v>5</v>
      </c>
      <c r="K129" s="21">
        <f t="shared" si="96"/>
        <v>100</v>
      </c>
      <c r="L129" s="21">
        <v>5</v>
      </c>
      <c r="M129" s="21">
        <f t="shared" si="97"/>
        <v>100</v>
      </c>
      <c r="N129" s="21">
        <v>4</v>
      </c>
      <c r="O129" s="21">
        <f t="shared" si="98"/>
        <v>100</v>
      </c>
      <c r="P129" s="1">
        <v>3</v>
      </c>
      <c r="Q129" s="21">
        <f t="shared" si="99"/>
        <v>100</v>
      </c>
      <c r="R129" s="1">
        <v>3</v>
      </c>
      <c r="S129" s="21">
        <f t="shared" si="100"/>
        <v>100</v>
      </c>
      <c r="T129" s="1">
        <v>2</v>
      </c>
      <c r="U129" s="1">
        <f t="shared" si="101"/>
        <v>100</v>
      </c>
      <c r="V129" s="21">
        <v>4</v>
      </c>
      <c r="W129" s="21">
        <f t="shared" si="102"/>
        <v>100</v>
      </c>
      <c r="X129" s="1">
        <v>2</v>
      </c>
      <c r="Y129" s="1">
        <f t="shared" si="103"/>
        <v>100</v>
      </c>
      <c r="Z129" s="21">
        <v>4</v>
      </c>
      <c r="AA129" s="21">
        <f t="shared" si="104"/>
        <v>100</v>
      </c>
      <c r="AB129" s="1">
        <v>3</v>
      </c>
      <c r="AC129" s="21">
        <f t="shared" si="105"/>
        <v>100</v>
      </c>
      <c r="AD129" s="1">
        <v>3</v>
      </c>
      <c r="AE129" s="21">
        <f t="shared" si="106"/>
        <v>100</v>
      </c>
      <c r="AF129" s="1">
        <v>3</v>
      </c>
      <c r="AG129" s="1">
        <f t="shared" si="107"/>
        <v>100</v>
      </c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78"/>
      <c r="AT129" s="21">
        <f t="shared" si="108"/>
        <v>100</v>
      </c>
      <c r="AU129" s="52"/>
      <c r="AV129" s="17"/>
      <c r="AW129" s="49"/>
      <c r="AX129" s="14"/>
    </row>
    <row r="130" spans="1:50" s="16" customFormat="1" ht="16.5" customHeight="1" x14ac:dyDescent="0.2">
      <c r="A130" s="50">
        <v>9</v>
      </c>
      <c r="B130" s="71">
        <v>18102050</v>
      </c>
      <c r="C130" s="69" t="s">
        <v>169</v>
      </c>
      <c r="D130" s="1">
        <v>3</v>
      </c>
      <c r="E130" s="21">
        <f t="shared" si="93"/>
        <v>100</v>
      </c>
      <c r="F130" s="21">
        <f>2-1</f>
        <v>1</v>
      </c>
      <c r="G130" s="21">
        <f t="shared" si="94"/>
        <v>50</v>
      </c>
      <c r="H130" s="21">
        <v>3</v>
      </c>
      <c r="I130" s="21">
        <f t="shared" si="95"/>
        <v>100</v>
      </c>
      <c r="J130" s="21">
        <f>4-1</f>
        <v>3</v>
      </c>
      <c r="K130" s="21">
        <f t="shared" si="96"/>
        <v>60</v>
      </c>
      <c r="L130" s="21">
        <f>4-2</f>
        <v>2</v>
      </c>
      <c r="M130" s="21">
        <f t="shared" si="97"/>
        <v>40</v>
      </c>
      <c r="N130" s="21">
        <f>4-1</f>
        <v>3</v>
      </c>
      <c r="O130" s="21">
        <f t="shared" si="98"/>
        <v>75</v>
      </c>
      <c r="P130" s="1">
        <v>3</v>
      </c>
      <c r="Q130" s="21">
        <f t="shared" si="99"/>
        <v>100</v>
      </c>
      <c r="R130" s="1">
        <v>3</v>
      </c>
      <c r="S130" s="21">
        <f t="shared" si="100"/>
        <v>100</v>
      </c>
      <c r="T130" s="1">
        <v>2</v>
      </c>
      <c r="U130" s="1">
        <f t="shared" si="101"/>
        <v>100</v>
      </c>
      <c r="V130" s="21">
        <v>4</v>
      </c>
      <c r="W130" s="21">
        <f t="shared" si="102"/>
        <v>100</v>
      </c>
      <c r="X130" s="1">
        <v>2</v>
      </c>
      <c r="Y130" s="1">
        <f t="shared" si="103"/>
        <v>100</v>
      </c>
      <c r="Z130" s="21">
        <v>4</v>
      </c>
      <c r="AA130" s="21">
        <f t="shared" si="104"/>
        <v>100</v>
      </c>
      <c r="AB130" s="1">
        <v>3</v>
      </c>
      <c r="AC130" s="21">
        <f t="shared" si="105"/>
        <v>100</v>
      </c>
      <c r="AD130" s="1">
        <f>3-2</f>
        <v>1</v>
      </c>
      <c r="AE130" s="21">
        <f t="shared" si="106"/>
        <v>33.333333333333329</v>
      </c>
      <c r="AF130" s="1">
        <v>2</v>
      </c>
      <c r="AG130" s="1">
        <f t="shared" si="107"/>
        <v>66.666666666666657</v>
      </c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78"/>
      <c r="AT130" s="21">
        <f t="shared" si="108"/>
        <v>80.357142857142861</v>
      </c>
      <c r="AU130" s="52"/>
      <c r="AV130" s="17"/>
      <c r="AW130" s="49"/>
      <c r="AX130" s="14"/>
    </row>
    <row r="131" spans="1:50" s="16" customFormat="1" ht="16.5" customHeight="1" x14ac:dyDescent="0.2">
      <c r="A131" s="50">
        <v>10</v>
      </c>
      <c r="B131" s="71">
        <v>18101032</v>
      </c>
      <c r="C131" s="69" t="s">
        <v>170</v>
      </c>
      <c r="D131" s="1">
        <v>3</v>
      </c>
      <c r="E131" s="21">
        <f t="shared" si="93"/>
        <v>100</v>
      </c>
      <c r="F131" s="21">
        <v>2</v>
      </c>
      <c r="G131" s="21">
        <f t="shared" si="94"/>
        <v>100</v>
      </c>
      <c r="H131" s="21">
        <v>3</v>
      </c>
      <c r="I131" s="21">
        <f t="shared" si="95"/>
        <v>100</v>
      </c>
      <c r="J131" s="21">
        <v>5</v>
      </c>
      <c r="K131" s="21">
        <f t="shared" si="96"/>
        <v>100</v>
      </c>
      <c r="L131" s="21">
        <v>5</v>
      </c>
      <c r="M131" s="21">
        <f t="shared" si="97"/>
        <v>100</v>
      </c>
      <c r="N131" s="21">
        <f>4-1</f>
        <v>3</v>
      </c>
      <c r="O131" s="21">
        <f t="shared" si="98"/>
        <v>75</v>
      </c>
      <c r="P131" s="1">
        <v>3</v>
      </c>
      <c r="Q131" s="21">
        <f t="shared" si="99"/>
        <v>100</v>
      </c>
      <c r="R131" s="1">
        <v>3</v>
      </c>
      <c r="S131" s="21">
        <f t="shared" si="100"/>
        <v>100</v>
      </c>
      <c r="T131" s="1">
        <v>2</v>
      </c>
      <c r="U131" s="1">
        <f t="shared" si="101"/>
        <v>100</v>
      </c>
      <c r="V131" s="21">
        <v>4</v>
      </c>
      <c r="W131" s="21">
        <f t="shared" si="102"/>
        <v>100</v>
      </c>
      <c r="X131" s="1">
        <v>2</v>
      </c>
      <c r="Y131" s="1">
        <f t="shared" si="103"/>
        <v>100</v>
      </c>
      <c r="Z131" s="21">
        <v>4</v>
      </c>
      <c r="AA131" s="21">
        <f t="shared" si="104"/>
        <v>100</v>
      </c>
      <c r="AB131" s="1">
        <v>2</v>
      </c>
      <c r="AC131" s="21">
        <f t="shared" si="105"/>
        <v>66.666666666666657</v>
      </c>
      <c r="AD131" s="1">
        <v>3</v>
      </c>
      <c r="AE131" s="21">
        <f t="shared" si="106"/>
        <v>100</v>
      </c>
      <c r="AF131" s="1">
        <v>3</v>
      </c>
      <c r="AG131" s="1">
        <f t="shared" si="107"/>
        <v>100</v>
      </c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78"/>
      <c r="AT131" s="21">
        <f t="shared" si="108"/>
        <v>95.833333333333329</v>
      </c>
      <c r="AU131" s="52"/>
      <c r="AV131" s="17"/>
      <c r="AW131" s="49"/>
      <c r="AX131" s="14"/>
    </row>
    <row r="132" spans="1:50" s="16" customFormat="1" ht="16.5" customHeight="1" x14ac:dyDescent="0.2">
      <c r="A132" s="50">
        <v>11</v>
      </c>
      <c r="B132" s="71">
        <v>18102064</v>
      </c>
      <c r="C132" s="19" t="s">
        <v>171</v>
      </c>
      <c r="D132" s="1">
        <v>3</v>
      </c>
      <c r="E132" s="21">
        <f t="shared" si="93"/>
        <v>100</v>
      </c>
      <c r="F132" s="21">
        <v>2</v>
      </c>
      <c r="G132" s="21">
        <f t="shared" si="94"/>
        <v>100</v>
      </c>
      <c r="H132" s="21">
        <v>3</v>
      </c>
      <c r="I132" s="21">
        <f t="shared" si="95"/>
        <v>100</v>
      </c>
      <c r="J132" s="21">
        <v>5</v>
      </c>
      <c r="K132" s="21">
        <f t="shared" si="96"/>
        <v>100</v>
      </c>
      <c r="L132" s="21">
        <v>5</v>
      </c>
      <c r="M132" s="21">
        <f t="shared" si="97"/>
        <v>100</v>
      </c>
      <c r="N132" s="21">
        <f>4-1</f>
        <v>3</v>
      </c>
      <c r="O132" s="21">
        <f t="shared" si="98"/>
        <v>75</v>
      </c>
      <c r="P132" s="1">
        <v>3</v>
      </c>
      <c r="Q132" s="21">
        <f t="shared" si="99"/>
        <v>100</v>
      </c>
      <c r="R132" s="1">
        <v>3</v>
      </c>
      <c r="S132" s="21">
        <f t="shared" si="100"/>
        <v>100</v>
      </c>
      <c r="T132" s="1">
        <v>2</v>
      </c>
      <c r="U132" s="1">
        <f t="shared" si="101"/>
        <v>100</v>
      </c>
      <c r="V132" s="21">
        <v>4</v>
      </c>
      <c r="W132" s="21">
        <f t="shared" si="102"/>
        <v>100</v>
      </c>
      <c r="X132" s="1">
        <v>2</v>
      </c>
      <c r="Y132" s="1">
        <f t="shared" si="103"/>
        <v>100</v>
      </c>
      <c r="Z132" s="21">
        <f>4-2</f>
        <v>2</v>
      </c>
      <c r="AA132" s="21">
        <f>Z132/(4-2)*100</f>
        <v>100</v>
      </c>
      <c r="AB132" s="1">
        <v>3</v>
      </c>
      <c r="AC132" s="21">
        <f t="shared" si="105"/>
        <v>100</v>
      </c>
      <c r="AD132" s="1">
        <f>3-1</f>
        <v>2</v>
      </c>
      <c r="AE132" s="21">
        <f t="shared" si="106"/>
        <v>66.666666666666657</v>
      </c>
      <c r="AF132" s="1">
        <v>3</v>
      </c>
      <c r="AG132" s="1">
        <f t="shared" si="107"/>
        <v>100</v>
      </c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78"/>
      <c r="AT132" s="21">
        <f t="shared" si="108"/>
        <v>95.833333333333329</v>
      </c>
      <c r="AU132" s="52"/>
      <c r="AV132" s="17"/>
      <c r="AW132" s="49"/>
      <c r="AX132" s="14"/>
    </row>
    <row r="133" spans="1:50" s="16" customFormat="1" ht="16.5" customHeight="1" x14ac:dyDescent="0.2">
      <c r="A133" s="50">
        <v>12</v>
      </c>
      <c r="B133" s="71">
        <v>18102058</v>
      </c>
      <c r="C133" s="19" t="s">
        <v>172</v>
      </c>
      <c r="D133" s="1">
        <v>3</v>
      </c>
      <c r="E133" s="21">
        <f t="shared" si="93"/>
        <v>100</v>
      </c>
      <c r="F133" s="21">
        <v>2</v>
      </c>
      <c r="G133" s="21">
        <f t="shared" si="94"/>
        <v>100</v>
      </c>
      <c r="H133" s="21">
        <v>3</v>
      </c>
      <c r="I133" s="21">
        <f t="shared" si="95"/>
        <v>100</v>
      </c>
      <c r="J133" s="21">
        <v>5</v>
      </c>
      <c r="K133" s="21">
        <f t="shared" si="96"/>
        <v>100</v>
      </c>
      <c r="L133" s="21">
        <v>5</v>
      </c>
      <c r="M133" s="21">
        <f t="shared" si="97"/>
        <v>100</v>
      </c>
      <c r="N133" s="21">
        <v>4</v>
      </c>
      <c r="O133" s="21">
        <f t="shared" si="98"/>
        <v>100</v>
      </c>
      <c r="P133" s="1">
        <v>3</v>
      </c>
      <c r="Q133" s="21">
        <f t="shared" si="99"/>
        <v>100</v>
      </c>
      <c r="R133" s="1">
        <v>3</v>
      </c>
      <c r="S133" s="21">
        <f t="shared" si="100"/>
        <v>100</v>
      </c>
      <c r="T133" s="1">
        <v>2</v>
      </c>
      <c r="U133" s="1">
        <f t="shared" si="101"/>
        <v>100</v>
      </c>
      <c r="V133" s="21">
        <v>4</v>
      </c>
      <c r="W133" s="21">
        <f t="shared" si="102"/>
        <v>100</v>
      </c>
      <c r="X133" s="1">
        <v>2</v>
      </c>
      <c r="Y133" s="1">
        <f t="shared" si="103"/>
        <v>100</v>
      </c>
      <c r="Z133" s="21">
        <v>4</v>
      </c>
      <c r="AA133" s="21">
        <f t="shared" si="104"/>
        <v>100</v>
      </c>
      <c r="AB133" s="1">
        <v>3</v>
      </c>
      <c r="AC133" s="21">
        <f t="shared" si="105"/>
        <v>100</v>
      </c>
      <c r="AD133" s="1">
        <v>3</v>
      </c>
      <c r="AE133" s="21">
        <f t="shared" si="106"/>
        <v>100</v>
      </c>
      <c r="AF133" s="1">
        <v>3</v>
      </c>
      <c r="AG133" s="1">
        <f t="shared" si="107"/>
        <v>100</v>
      </c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78"/>
      <c r="AT133" s="21">
        <f t="shared" si="108"/>
        <v>100</v>
      </c>
      <c r="AU133" s="52"/>
      <c r="AV133" s="17"/>
      <c r="AW133" s="49"/>
      <c r="AX133" s="14"/>
    </row>
    <row r="134" spans="1:50" s="16" customFormat="1" ht="16.5" customHeight="1" x14ac:dyDescent="0.2">
      <c r="A134" s="50">
        <v>13</v>
      </c>
      <c r="B134" s="71">
        <v>18101112</v>
      </c>
      <c r="C134" s="69" t="s">
        <v>173</v>
      </c>
      <c r="D134" s="1">
        <v>3</v>
      </c>
      <c r="E134" s="21">
        <f t="shared" si="93"/>
        <v>100</v>
      </c>
      <c r="F134" s="21">
        <v>2</v>
      </c>
      <c r="G134" s="21">
        <f t="shared" si="94"/>
        <v>100</v>
      </c>
      <c r="H134" s="21">
        <v>3</v>
      </c>
      <c r="I134" s="21">
        <f t="shared" si="95"/>
        <v>100</v>
      </c>
      <c r="J134" s="21">
        <v>5</v>
      </c>
      <c r="K134" s="21">
        <f t="shared" si="96"/>
        <v>100</v>
      </c>
      <c r="L134" s="21">
        <v>5</v>
      </c>
      <c r="M134" s="21">
        <f t="shared" si="97"/>
        <v>100</v>
      </c>
      <c r="N134" s="21">
        <v>4</v>
      </c>
      <c r="O134" s="21">
        <f t="shared" si="98"/>
        <v>100</v>
      </c>
      <c r="P134" s="1">
        <v>3</v>
      </c>
      <c r="Q134" s="21">
        <f t="shared" si="99"/>
        <v>100</v>
      </c>
      <c r="R134" s="1">
        <v>3</v>
      </c>
      <c r="S134" s="21">
        <f t="shared" si="100"/>
        <v>100</v>
      </c>
      <c r="T134" s="1">
        <v>2</v>
      </c>
      <c r="U134" s="1">
        <f t="shared" si="101"/>
        <v>100</v>
      </c>
      <c r="V134" s="21">
        <v>4</v>
      </c>
      <c r="W134" s="21">
        <f t="shared" si="102"/>
        <v>100</v>
      </c>
      <c r="X134" s="1">
        <v>2</v>
      </c>
      <c r="Y134" s="1">
        <f t="shared" si="103"/>
        <v>100</v>
      </c>
      <c r="Z134" s="21">
        <v>4</v>
      </c>
      <c r="AA134" s="21">
        <f t="shared" si="104"/>
        <v>100</v>
      </c>
      <c r="AB134" s="1">
        <v>3</v>
      </c>
      <c r="AC134" s="21">
        <f t="shared" si="105"/>
        <v>100</v>
      </c>
      <c r="AD134" s="1">
        <v>3</v>
      </c>
      <c r="AE134" s="21">
        <f t="shared" si="106"/>
        <v>100</v>
      </c>
      <c r="AF134" s="1">
        <v>3</v>
      </c>
      <c r="AG134" s="1">
        <f t="shared" si="107"/>
        <v>100</v>
      </c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78"/>
      <c r="AT134" s="21">
        <f t="shared" si="108"/>
        <v>100</v>
      </c>
      <c r="AU134" s="52"/>
      <c r="AV134" s="17"/>
      <c r="AW134" s="49"/>
      <c r="AX134" s="14"/>
    </row>
    <row r="135" spans="1:50" s="16" customFormat="1" ht="16.5" customHeight="1" x14ac:dyDescent="0.2">
      <c r="A135" s="50">
        <v>14</v>
      </c>
      <c r="B135" s="71">
        <v>18101025</v>
      </c>
      <c r="C135" s="19" t="s">
        <v>174</v>
      </c>
      <c r="D135" s="1">
        <f>3-1</f>
        <v>2</v>
      </c>
      <c r="E135" s="21">
        <f t="shared" si="93"/>
        <v>66.666666666666657</v>
      </c>
      <c r="F135" s="21">
        <v>2</v>
      </c>
      <c r="G135" s="21">
        <f t="shared" si="94"/>
        <v>100</v>
      </c>
      <c r="H135" s="21">
        <v>3</v>
      </c>
      <c r="I135" s="21">
        <f t="shared" si="95"/>
        <v>100</v>
      </c>
      <c r="J135" s="21">
        <f>5-1</f>
        <v>4</v>
      </c>
      <c r="K135" s="21">
        <f t="shared" si="96"/>
        <v>80</v>
      </c>
      <c r="L135" s="21">
        <v>5</v>
      </c>
      <c r="M135" s="21">
        <f t="shared" si="97"/>
        <v>100</v>
      </c>
      <c r="N135" s="21">
        <f>4-1</f>
        <v>3</v>
      </c>
      <c r="O135" s="21">
        <f t="shared" si="98"/>
        <v>75</v>
      </c>
      <c r="P135" s="1">
        <v>3</v>
      </c>
      <c r="Q135" s="21">
        <f t="shared" si="99"/>
        <v>100</v>
      </c>
      <c r="R135" s="1">
        <v>3</v>
      </c>
      <c r="S135" s="21">
        <f t="shared" si="100"/>
        <v>100</v>
      </c>
      <c r="T135" s="1">
        <v>2</v>
      </c>
      <c r="U135" s="1">
        <f t="shared" si="101"/>
        <v>100</v>
      </c>
      <c r="V135" s="21">
        <v>4</v>
      </c>
      <c r="W135" s="21">
        <f t="shared" si="102"/>
        <v>100</v>
      </c>
      <c r="X135" s="1">
        <v>2</v>
      </c>
      <c r="Y135" s="1">
        <f t="shared" si="103"/>
        <v>100</v>
      </c>
      <c r="Z135" s="21">
        <v>4</v>
      </c>
      <c r="AA135" s="21">
        <f t="shared" si="104"/>
        <v>100</v>
      </c>
      <c r="AB135" s="1">
        <v>3</v>
      </c>
      <c r="AC135" s="21">
        <f t="shared" si="105"/>
        <v>100</v>
      </c>
      <c r="AD135" s="1">
        <v>3</v>
      </c>
      <c r="AE135" s="21">
        <f t="shared" si="106"/>
        <v>100</v>
      </c>
      <c r="AF135" s="1">
        <v>3</v>
      </c>
      <c r="AG135" s="1">
        <f t="shared" si="107"/>
        <v>100</v>
      </c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78"/>
      <c r="AT135" s="21">
        <f t="shared" si="108"/>
        <v>96.785714285714292</v>
      </c>
      <c r="AU135" s="52"/>
      <c r="AV135" s="17"/>
      <c r="AW135" s="49"/>
      <c r="AX135" s="14"/>
    </row>
    <row r="136" spans="1:50" s="16" customFormat="1" ht="16.5" customHeight="1" x14ac:dyDescent="0.2">
      <c r="A136" s="50">
        <v>15</v>
      </c>
      <c r="B136" s="71">
        <v>18102055</v>
      </c>
      <c r="C136" s="69" t="s">
        <v>175</v>
      </c>
      <c r="D136" s="1">
        <f>3-1</f>
        <v>2</v>
      </c>
      <c r="E136" s="21">
        <f t="shared" si="93"/>
        <v>66.666666666666657</v>
      </c>
      <c r="F136" s="21">
        <v>2</v>
      </c>
      <c r="G136" s="21">
        <f t="shared" si="94"/>
        <v>100</v>
      </c>
      <c r="H136" s="21">
        <v>3</v>
      </c>
      <c r="I136" s="21">
        <f t="shared" si="95"/>
        <v>100</v>
      </c>
      <c r="J136" s="21">
        <v>5</v>
      </c>
      <c r="K136" s="21">
        <f t="shared" si="96"/>
        <v>100</v>
      </c>
      <c r="L136" s="21">
        <v>5</v>
      </c>
      <c r="M136" s="21">
        <f t="shared" si="97"/>
        <v>100</v>
      </c>
      <c r="N136" s="21">
        <v>4</v>
      </c>
      <c r="O136" s="21">
        <f t="shared" si="98"/>
        <v>100</v>
      </c>
      <c r="P136" s="1">
        <v>3</v>
      </c>
      <c r="Q136" s="21">
        <f t="shared" si="99"/>
        <v>100</v>
      </c>
      <c r="R136" s="1">
        <v>3</v>
      </c>
      <c r="S136" s="21">
        <f t="shared" si="100"/>
        <v>100</v>
      </c>
      <c r="T136" s="1">
        <v>2</v>
      </c>
      <c r="U136" s="1">
        <f t="shared" si="101"/>
        <v>100</v>
      </c>
      <c r="V136" s="21">
        <v>4</v>
      </c>
      <c r="W136" s="21">
        <f t="shared" si="102"/>
        <v>100</v>
      </c>
      <c r="X136" s="1">
        <v>2</v>
      </c>
      <c r="Y136" s="1">
        <f t="shared" si="103"/>
        <v>100</v>
      </c>
      <c r="Z136" s="21">
        <v>4</v>
      </c>
      <c r="AA136" s="21">
        <f t="shared" si="104"/>
        <v>100</v>
      </c>
      <c r="AB136" s="1">
        <v>3</v>
      </c>
      <c r="AC136" s="21">
        <f t="shared" si="105"/>
        <v>100</v>
      </c>
      <c r="AD136" s="1">
        <v>3</v>
      </c>
      <c r="AE136" s="21">
        <f t="shared" si="106"/>
        <v>100</v>
      </c>
      <c r="AF136" s="1">
        <v>3</v>
      </c>
      <c r="AG136" s="1">
        <f t="shared" si="107"/>
        <v>100</v>
      </c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78"/>
      <c r="AT136" s="21">
        <f t="shared" si="108"/>
        <v>100</v>
      </c>
      <c r="AU136" s="52"/>
      <c r="AV136" s="17"/>
      <c r="AW136" s="49"/>
      <c r="AX136" s="14"/>
    </row>
    <row r="137" spans="1:50" s="16" customFormat="1" ht="16.5" customHeight="1" x14ac:dyDescent="0.2">
      <c r="A137" s="50">
        <v>16</v>
      </c>
      <c r="B137" s="71">
        <v>18101097</v>
      </c>
      <c r="C137" s="69" t="s">
        <v>176</v>
      </c>
      <c r="D137" s="1">
        <v>3</v>
      </c>
      <c r="E137" s="21">
        <f t="shared" si="93"/>
        <v>100</v>
      </c>
      <c r="F137" s="21">
        <v>2</v>
      </c>
      <c r="G137" s="21">
        <f t="shared" si="94"/>
        <v>100</v>
      </c>
      <c r="H137" s="21">
        <v>3</v>
      </c>
      <c r="I137" s="21">
        <f t="shared" si="95"/>
        <v>100</v>
      </c>
      <c r="J137" s="21">
        <v>5</v>
      </c>
      <c r="K137" s="21">
        <f t="shared" si="96"/>
        <v>100</v>
      </c>
      <c r="L137" s="21">
        <v>5</v>
      </c>
      <c r="M137" s="21">
        <f t="shared" si="97"/>
        <v>100</v>
      </c>
      <c r="N137" s="21">
        <v>4</v>
      </c>
      <c r="O137" s="21">
        <f t="shared" si="98"/>
        <v>100</v>
      </c>
      <c r="P137" s="1">
        <v>3</v>
      </c>
      <c r="Q137" s="21">
        <f t="shared" si="99"/>
        <v>100</v>
      </c>
      <c r="R137" s="1">
        <v>3</v>
      </c>
      <c r="S137" s="21">
        <f t="shared" si="100"/>
        <v>100</v>
      </c>
      <c r="T137" s="1">
        <v>2</v>
      </c>
      <c r="U137" s="1">
        <f t="shared" si="101"/>
        <v>100</v>
      </c>
      <c r="V137" s="21">
        <v>4</v>
      </c>
      <c r="W137" s="21">
        <f t="shared" si="102"/>
        <v>100</v>
      </c>
      <c r="X137" s="1">
        <v>2</v>
      </c>
      <c r="Y137" s="1">
        <f t="shared" si="103"/>
        <v>100</v>
      </c>
      <c r="Z137" s="21">
        <v>4</v>
      </c>
      <c r="AA137" s="21">
        <f t="shared" si="104"/>
        <v>100</v>
      </c>
      <c r="AB137" s="1">
        <v>3</v>
      </c>
      <c r="AC137" s="21">
        <f t="shared" si="105"/>
        <v>100</v>
      </c>
      <c r="AD137" s="1">
        <v>3</v>
      </c>
      <c r="AE137" s="21">
        <f t="shared" si="106"/>
        <v>100</v>
      </c>
      <c r="AF137" s="1">
        <v>2</v>
      </c>
      <c r="AG137" s="1">
        <f t="shared" si="107"/>
        <v>66.666666666666657</v>
      </c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78"/>
      <c r="AT137" s="21">
        <f t="shared" si="108"/>
        <v>97.619047619047606</v>
      </c>
      <c r="AU137" s="52"/>
      <c r="AV137" s="17"/>
      <c r="AW137" s="49"/>
      <c r="AX137" s="14"/>
    </row>
    <row r="138" spans="1:50" s="16" customFormat="1" ht="16.5" customHeight="1" x14ac:dyDescent="0.2">
      <c r="A138" s="50">
        <v>17</v>
      </c>
      <c r="B138" s="71">
        <v>18103031</v>
      </c>
      <c r="C138" s="69" t="s">
        <v>177</v>
      </c>
      <c r="D138" s="1">
        <v>3</v>
      </c>
      <c r="E138" s="21">
        <f t="shared" si="93"/>
        <v>100</v>
      </c>
      <c r="F138" s="21">
        <v>2</v>
      </c>
      <c r="G138" s="21">
        <f t="shared" si="94"/>
        <v>100</v>
      </c>
      <c r="H138" s="21">
        <v>3</v>
      </c>
      <c r="I138" s="21">
        <f t="shared" si="95"/>
        <v>100</v>
      </c>
      <c r="J138" s="21">
        <v>5</v>
      </c>
      <c r="K138" s="21">
        <f t="shared" si="96"/>
        <v>100</v>
      </c>
      <c r="L138" s="21">
        <v>5</v>
      </c>
      <c r="M138" s="21">
        <f t="shared" si="97"/>
        <v>100</v>
      </c>
      <c r="N138" s="21">
        <v>3</v>
      </c>
      <c r="O138" s="21">
        <f t="shared" si="98"/>
        <v>75</v>
      </c>
      <c r="P138" s="1">
        <v>3</v>
      </c>
      <c r="Q138" s="21">
        <f t="shared" si="99"/>
        <v>100</v>
      </c>
      <c r="R138" s="1">
        <v>3</v>
      </c>
      <c r="S138" s="21">
        <f t="shared" si="100"/>
        <v>100</v>
      </c>
      <c r="T138" s="1">
        <v>2</v>
      </c>
      <c r="U138" s="1">
        <f t="shared" si="101"/>
        <v>100</v>
      </c>
      <c r="V138" s="21">
        <v>4</v>
      </c>
      <c r="W138" s="21">
        <f t="shared" si="102"/>
        <v>100</v>
      </c>
      <c r="X138" s="1">
        <v>2</v>
      </c>
      <c r="Y138" s="1">
        <f t="shared" si="103"/>
        <v>100</v>
      </c>
      <c r="Z138" s="21">
        <v>4</v>
      </c>
      <c r="AA138" s="21">
        <f t="shared" si="104"/>
        <v>100</v>
      </c>
      <c r="AB138" s="1">
        <v>3</v>
      </c>
      <c r="AC138" s="21">
        <f t="shared" si="105"/>
        <v>100</v>
      </c>
      <c r="AD138" s="1">
        <v>3</v>
      </c>
      <c r="AE138" s="21">
        <f t="shared" si="106"/>
        <v>100</v>
      </c>
      <c r="AF138" s="1">
        <v>3</v>
      </c>
      <c r="AG138" s="1">
        <f t="shared" si="107"/>
        <v>100</v>
      </c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78"/>
      <c r="AT138" s="21">
        <f t="shared" si="108"/>
        <v>98.214285714285708</v>
      </c>
      <c r="AU138" s="52"/>
      <c r="AV138" s="17"/>
      <c r="AW138" s="49"/>
      <c r="AX138" s="14"/>
    </row>
    <row r="139" spans="1:50" s="16" customFormat="1" ht="16.5" customHeight="1" x14ac:dyDescent="0.2">
      <c r="A139" s="50">
        <v>18</v>
      </c>
      <c r="B139" s="71">
        <v>18102026</v>
      </c>
      <c r="C139" s="69" t="s">
        <v>178</v>
      </c>
      <c r="D139" s="1">
        <v>3</v>
      </c>
      <c r="E139" s="21">
        <f t="shared" si="93"/>
        <v>100</v>
      </c>
      <c r="F139" s="21">
        <v>2</v>
      </c>
      <c r="G139" s="21">
        <f t="shared" si="94"/>
        <v>100</v>
      </c>
      <c r="H139" s="21">
        <v>3</v>
      </c>
      <c r="I139" s="21">
        <f t="shared" si="95"/>
        <v>100</v>
      </c>
      <c r="J139" s="21">
        <v>5</v>
      </c>
      <c r="K139" s="21">
        <f t="shared" si="96"/>
        <v>100</v>
      </c>
      <c r="L139" s="21">
        <v>5</v>
      </c>
      <c r="M139" s="21">
        <f t="shared" si="97"/>
        <v>100</v>
      </c>
      <c r="N139" s="21">
        <v>3</v>
      </c>
      <c r="O139" s="21">
        <f t="shared" si="98"/>
        <v>75</v>
      </c>
      <c r="P139" s="1">
        <v>3</v>
      </c>
      <c r="Q139" s="21">
        <f t="shared" si="99"/>
        <v>100</v>
      </c>
      <c r="R139" s="1">
        <v>3</v>
      </c>
      <c r="S139" s="21">
        <f t="shared" si="100"/>
        <v>100</v>
      </c>
      <c r="T139" s="1">
        <v>2</v>
      </c>
      <c r="U139" s="1">
        <f t="shared" si="101"/>
        <v>100</v>
      </c>
      <c r="V139" s="21">
        <v>4</v>
      </c>
      <c r="W139" s="21">
        <f t="shared" si="102"/>
        <v>100</v>
      </c>
      <c r="X139" s="1">
        <v>2</v>
      </c>
      <c r="Y139" s="1">
        <f t="shared" si="103"/>
        <v>100</v>
      </c>
      <c r="Z139" s="21">
        <v>4</v>
      </c>
      <c r="AA139" s="21">
        <f t="shared" si="104"/>
        <v>100</v>
      </c>
      <c r="AB139" s="1">
        <v>3</v>
      </c>
      <c r="AC139" s="21">
        <f t="shared" si="105"/>
        <v>100</v>
      </c>
      <c r="AD139" s="1">
        <v>3</v>
      </c>
      <c r="AE139" s="21">
        <f t="shared" si="106"/>
        <v>100</v>
      </c>
      <c r="AF139" s="1">
        <v>2</v>
      </c>
      <c r="AG139" s="1">
        <f t="shared" si="107"/>
        <v>66.666666666666657</v>
      </c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78"/>
      <c r="AT139" s="21">
        <f t="shared" si="108"/>
        <v>95.833333333333329</v>
      </c>
      <c r="AU139" s="52"/>
      <c r="AV139" s="17"/>
      <c r="AW139" s="49"/>
      <c r="AX139" s="14"/>
    </row>
    <row r="140" spans="1:50" s="16" customFormat="1" ht="16.5" customHeight="1" x14ac:dyDescent="0.2">
      <c r="A140" s="50">
        <v>19</v>
      </c>
      <c r="B140" s="71">
        <v>18101030</v>
      </c>
      <c r="C140" s="69" t="s">
        <v>179</v>
      </c>
      <c r="D140" s="1">
        <v>3</v>
      </c>
      <c r="E140" s="21">
        <f t="shared" si="93"/>
        <v>100</v>
      </c>
      <c r="F140" s="21">
        <v>2</v>
      </c>
      <c r="G140" s="21">
        <f t="shared" si="94"/>
        <v>100</v>
      </c>
      <c r="H140" s="21">
        <v>3</v>
      </c>
      <c r="I140" s="21">
        <f t="shared" si="95"/>
        <v>100</v>
      </c>
      <c r="J140" s="21">
        <v>5</v>
      </c>
      <c r="K140" s="21">
        <f t="shared" si="96"/>
        <v>100</v>
      </c>
      <c r="L140" s="21">
        <v>5</v>
      </c>
      <c r="M140" s="21">
        <f t="shared" si="97"/>
        <v>100</v>
      </c>
      <c r="N140" s="21">
        <v>4</v>
      </c>
      <c r="O140" s="21">
        <f t="shared" si="98"/>
        <v>100</v>
      </c>
      <c r="P140" s="1">
        <v>3</v>
      </c>
      <c r="Q140" s="21">
        <f t="shared" si="99"/>
        <v>100</v>
      </c>
      <c r="R140" s="1">
        <v>3</v>
      </c>
      <c r="S140" s="21">
        <f t="shared" si="100"/>
        <v>100</v>
      </c>
      <c r="T140" s="1">
        <v>2</v>
      </c>
      <c r="U140" s="1">
        <f t="shared" si="101"/>
        <v>100</v>
      </c>
      <c r="V140" s="21">
        <v>4</v>
      </c>
      <c r="W140" s="21">
        <f t="shared" si="102"/>
        <v>100</v>
      </c>
      <c r="X140" s="1">
        <v>2</v>
      </c>
      <c r="Y140" s="1">
        <f t="shared" si="103"/>
        <v>100</v>
      </c>
      <c r="Z140" s="21">
        <v>4</v>
      </c>
      <c r="AA140" s="21">
        <f t="shared" si="104"/>
        <v>100</v>
      </c>
      <c r="AB140" s="1">
        <v>3</v>
      </c>
      <c r="AC140" s="21">
        <f t="shared" si="105"/>
        <v>100</v>
      </c>
      <c r="AD140" s="1">
        <v>3</v>
      </c>
      <c r="AE140" s="21">
        <f t="shared" si="106"/>
        <v>100</v>
      </c>
      <c r="AF140" s="1">
        <v>3</v>
      </c>
      <c r="AG140" s="1">
        <f t="shared" si="107"/>
        <v>100</v>
      </c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78"/>
      <c r="AT140" s="21">
        <f t="shared" si="108"/>
        <v>100</v>
      </c>
      <c r="AU140" s="52"/>
      <c r="AV140" s="17"/>
      <c r="AW140" s="49"/>
      <c r="AX140" s="14"/>
    </row>
    <row r="141" spans="1:50" s="16" customFormat="1" ht="16.5" customHeight="1" x14ac:dyDescent="0.2">
      <c r="A141" s="50">
        <v>20</v>
      </c>
      <c r="B141" s="71">
        <v>18103068</v>
      </c>
      <c r="C141" s="19" t="s">
        <v>180</v>
      </c>
      <c r="D141" s="1">
        <f>3-1</f>
        <v>2</v>
      </c>
      <c r="E141" s="21">
        <f t="shared" si="93"/>
        <v>66.666666666666657</v>
      </c>
      <c r="F141" s="21">
        <v>2</v>
      </c>
      <c r="G141" s="21">
        <f t="shared" si="94"/>
        <v>100</v>
      </c>
      <c r="H141" s="21">
        <v>3</v>
      </c>
      <c r="I141" s="21">
        <f t="shared" si="95"/>
        <v>100</v>
      </c>
      <c r="J141" s="21">
        <f>5-1</f>
        <v>4</v>
      </c>
      <c r="K141" s="21">
        <f t="shared" si="96"/>
        <v>80</v>
      </c>
      <c r="L141" s="21">
        <f>5-2</f>
        <v>3</v>
      </c>
      <c r="M141" s="21">
        <f t="shared" si="97"/>
        <v>60</v>
      </c>
      <c r="N141" s="21">
        <v>4</v>
      </c>
      <c r="O141" s="21">
        <f t="shared" si="98"/>
        <v>100</v>
      </c>
      <c r="P141" s="1">
        <v>3</v>
      </c>
      <c r="Q141" s="21">
        <f t="shared" si="99"/>
        <v>100</v>
      </c>
      <c r="R141" s="1">
        <v>3</v>
      </c>
      <c r="S141" s="21">
        <f t="shared" si="100"/>
        <v>100</v>
      </c>
      <c r="T141" s="1">
        <v>2</v>
      </c>
      <c r="U141" s="1">
        <f t="shared" si="101"/>
        <v>100</v>
      </c>
      <c r="V141" s="21">
        <v>3</v>
      </c>
      <c r="W141" s="21">
        <f t="shared" si="102"/>
        <v>75</v>
      </c>
      <c r="X141" s="1">
        <v>2</v>
      </c>
      <c r="Y141" s="1">
        <f t="shared" si="103"/>
        <v>100</v>
      </c>
      <c r="Z141" s="21">
        <v>0</v>
      </c>
      <c r="AA141" s="21">
        <f t="shared" si="104"/>
        <v>0</v>
      </c>
      <c r="AB141" s="1">
        <f>2-2</f>
        <v>0</v>
      </c>
      <c r="AC141" s="21">
        <f t="shared" si="105"/>
        <v>0</v>
      </c>
      <c r="AD141" s="1">
        <f>2-2</f>
        <v>0</v>
      </c>
      <c r="AE141" s="21">
        <f t="shared" si="106"/>
        <v>0</v>
      </c>
      <c r="AF141" s="1">
        <v>0</v>
      </c>
      <c r="AG141" s="1">
        <f t="shared" si="107"/>
        <v>0</v>
      </c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78"/>
      <c r="AT141" s="21">
        <f t="shared" si="108"/>
        <v>65.357142857142861</v>
      </c>
      <c r="AU141" s="52"/>
      <c r="AV141" s="17"/>
      <c r="AW141" s="49"/>
      <c r="AX141" s="14"/>
    </row>
    <row r="142" spans="1:50" s="16" customFormat="1" ht="16.5" customHeight="1" x14ac:dyDescent="0.2">
      <c r="A142" s="54"/>
      <c r="B142" s="74"/>
      <c r="C142" s="14"/>
      <c r="D142" s="1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P142" s="15"/>
      <c r="Q142" s="2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2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52"/>
      <c r="AV142" s="17"/>
      <c r="AW142" s="49"/>
      <c r="AX142" s="14"/>
    </row>
    <row r="143" spans="1:50" s="16" customFormat="1" ht="16.5" customHeight="1" x14ac:dyDescent="0.2">
      <c r="A143" s="54"/>
      <c r="B143" s="74"/>
      <c r="C143" s="14"/>
      <c r="D143" s="1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P143" s="15"/>
      <c r="Q143" s="2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2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52"/>
      <c r="AV143" s="17"/>
      <c r="AW143" s="49"/>
      <c r="AX143" s="14"/>
    </row>
    <row r="144" spans="1:50" s="16" customFormat="1" ht="16.5" customHeight="1" x14ac:dyDescent="0.2">
      <c r="A144" s="54"/>
      <c r="B144" s="54"/>
      <c r="C144" s="55"/>
      <c r="D144" s="76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P144" s="76"/>
      <c r="Q144" s="85"/>
      <c r="R144" s="76"/>
      <c r="S144" s="76"/>
      <c r="T144" s="76"/>
      <c r="U144" s="76"/>
      <c r="V144" s="76"/>
      <c r="W144" s="76"/>
      <c r="X144" s="76"/>
      <c r="Y144" s="76"/>
      <c r="Z144" s="76"/>
      <c r="AA144" s="76"/>
      <c r="AB144" s="76"/>
      <c r="AC144" s="85"/>
      <c r="AD144" s="76"/>
      <c r="AE144" s="76"/>
      <c r="AF144" s="76"/>
      <c r="AG144" s="76"/>
      <c r="AH144" s="76"/>
      <c r="AI144" s="76"/>
      <c r="AJ144" s="76"/>
      <c r="AK144" s="76"/>
      <c r="AL144" s="76"/>
      <c r="AM144" s="76"/>
      <c r="AN144" s="76"/>
      <c r="AO144" s="76"/>
      <c r="AP144" s="76"/>
      <c r="AQ144" s="76"/>
      <c r="AR144" s="76"/>
      <c r="AS144" s="76"/>
      <c r="AT144" s="76"/>
      <c r="AU144" s="54"/>
      <c r="AV144" s="17"/>
      <c r="AW144" s="49"/>
      <c r="AX144" s="14"/>
    </row>
    <row r="145" spans="1:50" s="16" customFormat="1" ht="16.5" customHeight="1" x14ac:dyDescent="0.2">
      <c r="A145" s="50">
        <v>1</v>
      </c>
      <c r="B145" s="71">
        <v>18103069</v>
      </c>
      <c r="C145" s="19" t="s">
        <v>181</v>
      </c>
      <c r="D145" s="1">
        <v>3</v>
      </c>
      <c r="E145" s="21">
        <f t="shared" ref="E145:E164" si="109">D145/3*100</f>
        <v>100</v>
      </c>
      <c r="F145" s="21">
        <v>2</v>
      </c>
      <c r="G145" s="21">
        <f t="shared" ref="G145:G164" si="110">F145/2*100</f>
        <v>100</v>
      </c>
      <c r="H145" s="21">
        <v>3</v>
      </c>
      <c r="I145" s="21">
        <f t="shared" ref="I145:I164" si="111">H145/3*100</f>
        <v>100</v>
      </c>
      <c r="J145" s="21">
        <v>5</v>
      </c>
      <c r="K145" s="21">
        <f t="shared" ref="K145:K164" si="112">J145/5*100</f>
        <v>100</v>
      </c>
      <c r="L145" s="21">
        <f>5-1</f>
        <v>4</v>
      </c>
      <c r="M145" s="21">
        <f t="shared" ref="M145:M164" si="113">L145/5*100</f>
        <v>80</v>
      </c>
      <c r="N145" s="21">
        <v>4</v>
      </c>
      <c r="O145" s="21">
        <f t="shared" ref="O145:O164" si="114">N145/4*100</f>
        <v>100</v>
      </c>
      <c r="P145" s="1">
        <v>3</v>
      </c>
      <c r="Q145" s="21">
        <f t="shared" ref="Q145:Q164" si="115">P145/3*100</f>
        <v>100</v>
      </c>
      <c r="R145" s="1">
        <v>3</v>
      </c>
      <c r="S145" s="21">
        <f t="shared" ref="S145:S164" si="116">R145/3*100</f>
        <v>100</v>
      </c>
      <c r="T145" s="1">
        <v>2</v>
      </c>
      <c r="U145" s="1">
        <f t="shared" ref="U145:U164" si="117">T145/2*100</f>
        <v>100</v>
      </c>
      <c r="V145" s="21">
        <v>4</v>
      </c>
      <c r="W145" s="21">
        <f t="shared" ref="W145:W164" si="118">V145/4*100</f>
        <v>100</v>
      </c>
      <c r="X145" s="1">
        <v>2</v>
      </c>
      <c r="Y145" s="1">
        <f t="shared" ref="Y145:Y164" si="119">X145/2*100</f>
        <v>100</v>
      </c>
      <c r="Z145" s="21">
        <v>4</v>
      </c>
      <c r="AA145" s="21">
        <f t="shared" ref="AA145:AA164" si="120">Z145/4*100</f>
        <v>100</v>
      </c>
      <c r="AB145" s="1">
        <v>3</v>
      </c>
      <c r="AC145" s="21">
        <f t="shared" ref="AC145:AC164" si="121">AB145/3*100</f>
        <v>100</v>
      </c>
      <c r="AD145" s="1">
        <v>3</v>
      </c>
      <c r="AE145" s="21">
        <f t="shared" ref="AE145:AE164" si="122">AD145/3*100</f>
        <v>100</v>
      </c>
      <c r="AF145" s="1">
        <v>3</v>
      </c>
      <c r="AG145" s="1">
        <f t="shared" ref="AG145:AG164" si="123">AF145/3*100</f>
        <v>100</v>
      </c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78"/>
      <c r="AT145" s="21">
        <f t="shared" ref="AT145:AT164" si="124">AVERAGE(Q145,S145,U145,W145,Y145,AA145,AC145,AE145,AG145,AI145,AK145,AM145,AO145,AQ145,AS145,K145,M145,I145,G145,O145)</f>
        <v>98.571428571428569</v>
      </c>
      <c r="AU145" s="58" t="s">
        <v>23</v>
      </c>
      <c r="AV145" s="17"/>
      <c r="AW145" s="49"/>
      <c r="AX145" s="14"/>
    </row>
    <row r="146" spans="1:50" s="16" customFormat="1" ht="16.5" customHeight="1" x14ac:dyDescent="0.2">
      <c r="A146" s="50">
        <v>2</v>
      </c>
      <c r="B146" s="71">
        <v>18101194</v>
      </c>
      <c r="C146" s="69" t="s">
        <v>182</v>
      </c>
      <c r="D146" s="1">
        <v>3</v>
      </c>
      <c r="E146" s="21">
        <f t="shared" si="109"/>
        <v>100</v>
      </c>
      <c r="F146" s="21">
        <v>2</v>
      </c>
      <c r="G146" s="21">
        <f t="shared" si="110"/>
        <v>100</v>
      </c>
      <c r="H146" s="21">
        <v>3</v>
      </c>
      <c r="I146" s="21">
        <f t="shared" si="111"/>
        <v>100</v>
      </c>
      <c r="J146" s="21">
        <v>5</v>
      </c>
      <c r="K146" s="21">
        <f t="shared" si="112"/>
        <v>100</v>
      </c>
      <c r="L146" s="21">
        <v>5</v>
      </c>
      <c r="M146" s="21">
        <f t="shared" si="113"/>
        <v>100</v>
      </c>
      <c r="N146" s="21">
        <f>4-1</f>
        <v>3</v>
      </c>
      <c r="O146" s="21">
        <f t="shared" si="114"/>
        <v>75</v>
      </c>
      <c r="P146" s="1">
        <v>3</v>
      </c>
      <c r="Q146" s="21">
        <f t="shared" si="115"/>
        <v>100</v>
      </c>
      <c r="R146" s="1">
        <v>3</v>
      </c>
      <c r="S146" s="21">
        <f t="shared" si="116"/>
        <v>100</v>
      </c>
      <c r="T146" s="1">
        <v>2</v>
      </c>
      <c r="U146" s="1">
        <f t="shared" si="117"/>
        <v>100</v>
      </c>
      <c r="V146" s="21">
        <v>4</v>
      </c>
      <c r="W146" s="21">
        <f t="shared" si="118"/>
        <v>100</v>
      </c>
      <c r="X146" s="1">
        <v>2</v>
      </c>
      <c r="Y146" s="1">
        <f t="shared" si="119"/>
        <v>100</v>
      </c>
      <c r="Z146" s="21">
        <v>4</v>
      </c>
      <c r="AA146" s="21">
        <f t="shared" si="120"/>
        <v>100</v>
      </c>
      <c r="AB146" s="1">
        <v>3</v>
      </c>
      <c r="AC146" s="21">
        <f t="shared" si="121"/>
        <v>100</v>
      </c>
      <c r="AD146" s="1">
        <v>3</v>
      </c>
      <c r="AE146" s="21">
        <f t="shared" si="122"/>
        <v>100</v>
      </c>
      <c r="AF146" s="1">
        <v>3</v>
      </c>
      <c r="AG146" s="1">
        <f t="shared" si="123"/>
        <v>100</v>
      </c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78"/>
      <c r="AT146" s="21">
        <f t="shared" si="124"/>
        <v>98.214285714285708</v>
      </c>
      <c r="AU146" s="52"/>
      <c r="AV146" s="17"/>
      <c r="AW146" s="49"/>
      <c r="AX146" s="14"/>
    </row>
    <row r="147" spans="1:50" s="16" customFormat="1" ht="16.5" customHeight="1" x14ac:dyDescent="0.2">
      <c r="A147" s="50">
        <v>3</v>
      </c>
      <c r="B147" s="71">
        <v>18103013</v>
      </c>
      <c r="C147" s="69" t="s">
        <v>183</v>
      </c>
      <c r="D147" s="1">
        <v>3</v>
      </c>
      <c r="E147" s="21">
        <f t="shared" si="109"/>
        <v>100</v>
      </c>
      <c r="F147" s="21">
        <v>2</v>
      </c>
      <c r="G147" s="21">
        <f t="shared" si="110"/>
        <v>100</v>
      </c>
      <c r="H147" s="21">
        <v>3</v>
      </c>
      <c r="I147" s="21">
        <f t="shared" si="111"/>
        <v>100</v>
      </c>
      <c r="J147" s="21">
        <v>5</v>
      </c>
      <c r="K147" s="21">
        <f t="shared" si="112"/>
        <v>100</v>
      </c>
      <c r="L147" s="21">
        <f>5-1</f>
        <v>4</v>
      </c>
      <c r="M147" s="21">
        <f t="shared" si="113"/>
        <v>80</v>
      </c>
      <c r="N147" s="21">
        <v>4</v>
      </c>
      <c r="O147" s="21">
        <f t="shared" si="114"/>
        <v>100</v>
      </c>
      <c r="P147" s="1">
        <v>3</v>
      </c>
      <c r="Q147" s="21">
        <f t="shared" si="115"/>
        <v>100</v>
      </c>
      <c r="R147" s="1">
        <v>3</v>
      </c>
      <c r="S147" s="21">
        <f t="shared" si="116"/>
        <v>100</v>
      </c>
      <c r="T147" s="1">
        <v>2</v>
      </c>
      <c r="U147" s="1">
        <f t="shared" si="117"/>
        <v>100</v>
      </c>
      <c r="V147" s="21">
        <v>4</v>
      </c>
      <c r="W147" s="21">
        <f t="shared" si="118"/>
        <v>100</v>
      </c>
      <c r="X147" s="1">
        <v>2</v>
      </c>
      <c r="Y147" s="1">
        <f t="shared" si="119"/>
        <v>100</v>
      </c>
      <c r="Z147" s="21">
        <v>4</v>
      </c>
      <c r="AA147" s="21">
        <f t="shared" si="120"/>
        <v>100</v>
      </c>
      <c r="AB147" s="1">
        <v>3</v>
      </c>
      <c r="AC147" s="21">
        <f t="shared" si="121"/>
        <v>100</v>
      </c>
      <c r="AD147" s="1">
        <v>3</v>
      </c>
      <c r="AE147" s="21">
        <f t="shared" si="122"/>
        <v>100</v>
      </c>
      <c r="AF147" s="1">
        <v>3</v>
      </c>
      <c r="AG147" s="1">
        <f t="shared" si="123"/>
        <v>100</v>
      </c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78"/>
      <c r="AT147" s="21">
        <f t="shared" si="124"/>
        <v>98.571428571428569</v>
      </c>
      <c r="AU147" s="52"/>
      <c r="AV147" s="17"/>
      <c r="AW147" s="49"/>
      <c r="AX147" s="14"/>
    </row>
    <row r="148" spans="1:50" s="16" customFormat="1" ht="16.5" customHeight="1" x14ac:dyDescent="0.2">
      <c r="A148" s="50">
        <v>4</v>
      </c>
      <c r="B148" s="71">
        <v>18102042</v>
      </c>
      <c r="C148" s="69" t="s">
        <v>184</v>
      </c>
      <c r="D148" s="1">
        <v>3</v>
      </c>
      <c r="E148" s="21">
        <f t="shared" si="109"/>
        <v>100</v>
      </c>
      <c r="F148" s="21">
        <v>2</v>
      </c>
      <c r="G148" s="21">
        <f t="shared" si="110"/>
        <v>100</v>
      </c>
      <c r="H148" s="21">
        <v>3</v>
      </c>
      <c r="I148" s="21">
        <f t="shared" si="111"/>
        <v>100</v>
      </c>
      <c r="J148" s="21">
        <v>5</v>
      </c>
      <c r="K148" s="21">
        <f t="shared" si="112"/>
        <v>100</v>
      </c>
      <c r="L148" s="21">
        <f>5-1</f>
        <v>4</v>
      </c>
      <c r="M148" s="21">
        <f t="shared" si="113"/>
        <v>80</v>
      </c>
      <c r="N148" s="21">
        <f>4-1</f>
        <v>3</v>
      </c>
      <c r="O148" s="21">
        <f t="shared" si="114"/>
        <v>75</v>
      </c>
      <c r="P148" s="1">
        <v>3</v>
      </c>
      <c r="Q148" s="21">
        <f t="shared" si="115"/>
        <v>100</v>
      </c>
      <c r="R148" s="1">
        <v>3</v>
      </c>
      <c r="S148" s="21">
        <f t="shared" si="116"/>
        <v>100</v>
      </c>
      <c r="T148" s="1">
        <v>2</v>
      </c>
      <c r="U148" s="1">
        <f t="shared" si="117"/>
        <v>100</v>
      </c>
      <c r="V148" s="21">
        <v>4</v>
      </c>
      <c r="W148" s="21">
        <f t="shared" si="118"/>
        <v>100</v>
      </c>
      <c r="X148" s="1">
        <v>2</v>
      </c>
      <c r="Y148" s="1">
        <f t="shared" si="119"/>
        <v>100</v>
      </c>
      <c r="Z148" s="21">
        <v>4</v>
      </c>
      <c r="AA148" s="21">
        <f t="shared" si="120"/>
        <v>100</v>
      </c>
      <c r="AB148" s="1">
        <v>3</v>
      </c>
      <c r="AC148" s="21">
        <f t="shared" si="121"/>
        <v>100</v>
      </c>
      <c r="AD148" s="1">
        <v>3</v>
      </c>
      <c r="AE148" s="21">
        <f t="shared" si="122"/>
        <v>100</v>
      </c>
      <c r="AF148" s="1">
        <v>3</v>
      </c>
      <c r="AG148" s="1">
        <f t="shared" si="123"/>
        <v>100</v>
      </c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78"/>
      <c r="AT148" s="21">
        <f t="shared" si="124"/>
        <v>96.785714285714292</v>
      </c>
      <c r="AU148" s="52"/>
      <c r="AV148" s="17"/>
      <c r="AW148" s="49"/>
      <c r="AX148" s="14"/>
    </row>
    <row r="149" spans="1:50" s="16" customFormat="1" ht="16.5" customHeight="1" x14ac:dyDescent="0.2">
      <c r="A149" s="50">
        <v>5</v>
      </c>
      <c r="B149" s="71">
        <v>18103007</v>
      </c>
      <c r="C149" s="69" t="s">
        <v>185</v>
      </c>
      <c r="D149" s="1">
        <v>3</v>
      </c>
      <c r="E149" s="21">
        <f t="shared" si="109"/>
        <v>100</v>
      </c>
      <c r="F149" s="21">
        <v>2</v>
      </c>
      <c r="G149" s="21">
        <f t="shared" si="110"/>
        <v>100</v>
      </c>
      <c r="H149" s="21">
        <v>3</v>
      </c>
      <c r="I149" s="21">
        <f t="shared" si="111"/>
        <v>100</v>
      </c>
      <c r="J149" s="21">
        <v>5</v>
      </c>
      <c r="K149" s="21">
        <f t="shared" si="112"/>
        <v>100</v>
      </c>
      <c r="L149" s="21">
        <v>5</v>
      </c>
      <c r="M149" s="21">
        <f t="shared" si="113"/>
        <v>100</v>
      </c>
      <c r="N149" s="21">
        <v>4</v>
      </c>
      <c r="O149" s="21">
        <f t="shared" si="114"/>
        <v>100</v>
      </c>
      <c r="P149" s="1">
        <v>3</v>
      </c>
      <c r="Q149" s="21">
        <f t="shared" si="115"/>
        <v>100</v>
      </c>
      <c r="R149" s="1">
        <v>3</v>
      </c>
      <c r="S149" s="21">
        <f t="shared" si="116"/>
        <v>100</v>
      </c>
      <c r="T149" s="1">
        <v>2</v>
      </c>
      <c r="U149" s="1">
        <f t="shared" si="117"/>
        <v>100</v>
      </c>
      <c r="V149" s="21">
        <v>4</v>
      </c>
      <c r="W149" s="21">
        <f t="shared" si="118"/>
        <v>100</v>
      </c>
      <c r="X149" s="1">
        <v>2</v>
      </c>
      <c r="Y149" s="1">
        <f t="shared" si="119"/>
        <v>100</v>
      </c>
      <c r="Z149" s="21">
        <v>4</v>
      </c>
      <c r="AA149" s="21">
        <f t="shared" si="120"/>
        <v>100</v>
      </c>
      <c r="AB149" s="1">
        <v>3</v>
      </c>
      <c r="AC149" s="21">
        <f t="shared" si="121"/>
        <v>100</v>
      </c>
      <c r="AD149" s="1">
        <v>3</v>
      </c>
      <c r="AE149" s="21">
        <f t="shared" si="122"/>
        <v>100</v>
      </c>
      <c r="AF149" s="1">
        <v>3</v>
      </c>
      <c r="AG149" s="1">
        <f t="shared" si="123"/>
        <v>100</v>
      </c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78"/>
      <c r="AT149" s="21">
        <f t="shared" si="124"/>
        <v>100</v>
      </c>
      <c r="AU149" s="52"/>
      <c r="AV149" s="17"/>
      <c r="AW149" s="49"/>
      <c r="AX149" s="14"/>
    </row>
    <row r="150" spans="1:50" s="16" customFormat="1" ht="16.5" customHeight="1" x14ac:dyDescent="0.2">
      <c r="A150" s="50">
        <v>6</v>
      </c>
      <c r="B150" s="71">
        <v>18101046</v>
      </c>
      <c r="C150" s="19" t="s">
        <v>186</v>
      </c>
      <c r="D150" s="1">
        <v>3</v>
      </c>
      <c r="E150" s="21">
        <f t="shared" si="109"/>
        <v>100</v>
      </c>
      <c r="F150" s="21">
        <v>2</v>
      </c>
      <c r="G150" s="21">
        <f t="shared" si="110"/>
        <v>100</v>
      </c>
      <c r="H150" s="21">
        <v>3</v>
      </c>
      <c r="I150" s="21">
        <f t="shared" si="111"/>
        <v>100</v>
      </c>
      <c r="J150" s="21">
        <v>5</v>
      </c>
      <c r="K150" s="21">
        <f t="shared" si="112"/>
        <v>100</v>
      </c>
      <c r="L150" s="21">
        <v>5</v>
      </c>
      <c r="M150" s="21">
        <f t="shared" si="113"/>
        <v>100</v>
      </c>
      <c r="N150" s="21">
        <v>4</v>
      </c>
      <c r="O150" s="21">
        <f t="shared" si="114"/>
        <v>100</v>
      </c>
      <c r="P150" s="1">
        <v>3</v>
      </c>
      <c r="Q150" s="21">
        <f t="shared" si="115"/>
        <v>100</v>
      </c>
      <c r="R150" s="1">
        <v>3</v>
      </c>
      <c r="S150" s="21">
        <f t="shared" si="116"/>
        <v>100</v>
      </c>
      <c r="T150" s="1">
        <v>2</v>
      </c>
      <c r="U150" s="1">
        <f t="shared" si="117"/>
        <v>100</v>
      </c>
      <c r="V150" s="21">
        <v>4</v>
      </c>
      <c r="W150" s="21">
        <f t="shared" si="118"/>
        <v>100</v>
      </c>
      <c r="X150" s="1">
        <v>2</v>
      </c>
      <c r="Y150" s="1">
        <f t="shared" si="119"/>
        <v>100</v>
      </c>
      <c r="Z150" s="21">
        <f>4-2</f>
        <v>2</v>
      </c>
      <c r="AA150" s="21">
        <f t="shared" si="120"/>
        <v>50</v>
      </c>
      <c r="AB150" s="1">
        <f>3-2</f>
        <v>1</v>
      </c>
      <c r="AC150" s="21">
        <f t="shared" si="121"/>
        <v>33.333333333333329</v>
      </c>
      <c r="AD150" s="1">
        <f>3-2</f>
        <v>1</v>
      </c>
      <c r="AE150" s="21">
        <f t="shared" si="122"/>
        <v>33.333333333333329</v>
      </c>
      <c r="AF150" s="1">
        <v>3</v>
      </c>
      <c r="AG150" s="1">
        <f t="shared" si="123"/>
        <v>100</v>
      </c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78"/>
      <c r="AT150" s="21">
        <f t="shared" si="124"/>
        <v>86.904761904761912</v>
      </c>
      <c r="AU150" s="52"/>
      <c r="AV150" s="17"/>
      <c r="AW150" s="49"/>
      <c r="AX150" s="14"/>
    </row>
    <row r="151" spans="1:50" s="16" customFormat="1" ht="16.5" customHeight="1" x14ac:dyDescent="0.2">
      <c r="A151" s="50">
        <v>7</v>
      </c>
      <c r="B151" s="71">
        <v>18101181</v>
      </c>
      <c r="C151" s="19" t="s">
        <v>187</v>
      </c>
      <c r="D151" s="1">
        <v>3</v>
      </c>
      <c r="E151" s="21">
        <f t="shared" si="109"/>
        <v>100</v>
      </c>
      <c r="F151" s="21">
        <v>2</v>
      </c>
      <c r="G151" s="21">
        <f t="shared" si="110"/>
        <v>100</v>
      </c>
      <c r="H151" s="21">
        <v>3</v>
      </c>
      <c r="I151" s="21">
        <f t="shared" si="111"/>
        <v>100</v>
      </c>
      <c r="J151" s="21">
        <v>5</v>
      </c>
      <c r="K151" s="21">
        <f t="shared" si="112"/>
        <v>100</v>
      </c>
      <c r="L151" s="21">
        <v>5</v>
      </c>
      <c r="M151" s="21">
        <f t="shared" si="113"/>
        <v>100</v>
      </c>
      <c r="N151" s="21">
        <f>4-1</f>
        <v>3</v>
      </c>
      <c r="O151" s="21">
        <f t="shared" si="114"/>
        <v>75</v>
      </c>
      <c r="P151" s="1">
        <v>3</v>
      </c>
      <c r="Q151" s="21">
        <f t="shared" si="115"/>
        <v>100</v>
      </c>
      <c r="R151" s="1">
        <v>3</v>
      </c>
      <c r="S151" s="21">
        <f t="shared" si="116"/>
        <v>100</v>
      </c>
      <c r="T151" s="1">
        <v>2</v>
      </c>
      <c r="U151" s="1">
        <f t="shared" si="117"/>
        <v>100</v>
      </c>
      <c r="V151" s="21">
        <v>4</v>
      </c>
      <c r="W151" s="21">
        <f t="shared" si="118"/>
        <v>100</v>
      </c>
      <c r="X151" s="1">
        <v>2</v>
      </c>
      <c r="Y151" s="1">
        <f t="shared" si="119"/>
        <v>100</v>
      </c>
      <c r="Z151" s="21">
        <v>4</v>
      </c>
      <c r="AA151" s="21">
        <f t="shared" si="120"/>
        <v>100</v>
      </c>
      <c r="AB151" s="1">
        <v>3</v>
      </c>
      <c r="AC151" s="21">
        <f t="shared" si="121"/>
        <v>100</v>
      </c>
      <c r="AD151" s="1">
        <v>3</v>
      </c>
      <c r="AE151" s="21">
        <f t="shared" si="122"/>
        <v>100</v>
      </c>
      <c r="AF151" s="1">
        <v>3</v>
      </c>
      <c r="AG151" s="1">
        <f t="shared" si="123"/>
        <v>100</v>
      </c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78"/>
      <c r="AT151" s="21">
        <f t="shared" si="124"/>
        <v>98.214285714285708</v>
      </c>
      <c r="AU151" s="52"/>
      <c r="AV151" s="17"/>
      <c r="AW151" s="49"/>
      <c r="AX151" s="14"/>
    </row>
    <row r="152" spans="1:50" s="16" customFormat="1" ht="16.5" customHeight="1" x14ac:dyDescent="0.2">
      <c r="A152" s="50">
        <v>8</v>
      </c>
      <c r="B152" s="71">
        <v>18101171</v>
      </c>
      <c r="C152" s="69" t="s">
        <v>188</v>
      </c>
      <c r="D152" s="1">
        <v>3</v>
      </c>
      <c r="E152" s="21">
        <f t="shared" si="109"/>
        <v>100</v>
      </c>
      <c r="F152" s="21">
        <v>2</v>
      </c>
      <c r="G152" s="21">
        <f t="shared" si="110"/>
        <v>100</v>
      </c>
      <c r="H152" s="21">
        <v>3</v>
      </c>
      <c r="I152" s="21">
        <f t="shared" si="111"/>
        <v>100</v>
      </c>
      <c r="J152" s="21">
        <v>5</v>
      </c>
      <c r="K152" s="21">
        <f t="shared" si="112"/>
        <v>100</v>
      </c>
      <c r="L152" s="21">
        <v>5</v>
      </c>
      <c r="M152" s="21">
        <f t="shared" si="113"/>
        <v>100</v>
      </c>
      <c r="N152" s="21">
        <f>4-1</f>
        <v>3</v>
      </c>
      <c r="O152" s="21">
        <f t="shared" si="114"/>
        <v>75</v>
      </c>
      <c r="P152" s="1">
        <v>3</v>
      </c>
      <c r="Q152" s="21">
        <f t="shared" si="115"/>
        <v>100</v>
      </c>
      <c r="R152" s="1">
        <v>3</v>
      </c>
      <c r="S152" s="21">
        <f t="shared" si="116"/>
        <v>100</v>
      </c>
      <c r="T152" s="1">
        <v>2</v>
      </c>
      <c r="U152" s="1">
        <f t="shared" si="117"/>
        <v>100</v>
      </c>
      <c r="V152" s="21">
        <v>4</v>
      </c>
      <c r="W152" s="21">
        <f t="shared" si="118"/>
        <v>100</v>
      </c>
      <c r="X152" s="1">
        <v>2</v>
      </c>
      <c r="Y152" s="1">
        <f t="shared" si="119"/>
        <v>100</v>
      </c>
      <c r="Z152" s="21">
        <v>4</v>
      </c>
      <c r="AA152" s="21">
        <f t="shared" si="120"/>
        <v>100</v>
      </c>
      <c r="AB152" s="1">
        <v>3</v>
      </c>
      <c r="AC152" s="21">
        <f t="shared" si="121"/>
        <v>100</v>
      </c>
      <c r="AD152" s="1">
        <v>2</v>
      </c>
      <c r="AE152" s="21">
        <f t="shared" si="122"/>
        <v>66.666666666666657</v>
      </c>
      <c r="AF152" s="1">
        <v>3</v>
      </c>
      <c r="AG152" s="1">
        <f t="shared" si="123"/>
        <v>100</v>
      </c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78"/>
      <c r="AT152" s="21">
        <f t="shared" si="124"/>
        <v>95.833333333333329</v>
      </c>
      <c r="AU152" s="52"/>
      <c r="AV152" s="17"/>
      <c r="AW152" s="49"/>
      <c r="AX152" s="14"/>
    </row>
    <row r="153" spans="1:50" s="16" customFormat="1" ht="16.5" customHeight="1" x14ac:dyDescent="0.2">
      <c r="A153" s="50">
        <v>9</v>
      </c>
      <c r="B153" s="71">
        <v>18108016</v>
      </c>
      <c r="C153" s="19" t="s">
        <v>189</v>
      </c>
      <c r="D153" s="1">
        <v>3</v>
      </c>
      <c r="E153" s="21">
        <f t="shared" si="109"/>
        <v>100</v>
      </c>
      <c r="F153" s="21">
        <v>2</v>
      </c>
      <c r="G153" s="21">
        <f t="shared" si="110"/>
        <v>100</v>
      </c>
      <c r="H153" s="21">
        <v>3</v>
      </c>
      <c r="I153" s="21">
        <f t="shared" si="111"/>
        <v>100</v>
      </c>
      <c r="J153" s="21">
        <v>5</v>
      </c>
      <c r="K153" s="21">
        <f t="shared" si="112"/>
        <v>100</v>
      </c>
      <c r="L153" s="21">
        <v>5</v>
      </c>
      <c r="M153" s="21">
        <f t="shared" si="113"/>
        <v>100</v>
      </c>
      <c r="N153" s="21">
        <f>4-1</f>
        <v>3</v>
      </c>
      <c r="O153" s="21">
        <f t="shared" si="114"/>
        <v>75</v>
      </c>
      <c r="P153" s="1">
        <v>3</v>
      </c>
      <c r="Q153" s="21">
        <f t="shared" si="115"/>
        <v>100</v>
      </c>
      <c r="R153" s="1">
        <v>3</v>
      </c>
      <c r="S153" s="21">
        <f t="shared" si="116"/>
        <v>100</v>
      </c>
      <c r="T153" s="1">
        <v>2</v>
      </c>
      <c r="U153" s="1">
        <f t="shared" si="117"/>
        <v>100</v>
      </c>
      <c r="V153" s="21">
        <v>4</v>
      </c>
      <c r="W153" s="21">
        <f t="shared" si="118"/>
        <v>100</v>
      </c>
      <c r="X153" s="1">
        <v>2</v>
      </c>
      <c r="Y153" s="1">
        <f t="shared" si="119"/>
        <v>100</v>
      </c>
      <c r="Z153" s="21">
        <v>4</v>
      </c>
      <c r="AA153" s="21">
        <f t="shared" si="120"/>
        <v>100</v>
      </c>
      <c r="AB153" s="1">
        <v>3</v>
      </c>
      <c r="AC153" s="21">
        <f t="shared" si="121"/>
        <v>100</v>
      </c>
      <c r="AD153" s="1">
        <v>3</v>
      </c>
      <c r="AE153" s="21">
        <f t="shared" si="122"/>
        <v>100</v>
      </c>
      <c r="AF153" s="1">
        <v>3</v>
      </c>
      <c r="AG153" s="1">
        <f t="shared" si="123"/>
        <v>100</v>
      </c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78"/>
      <c r="AT153" s="21">
        <f t="shared" si="124"/>
        <v>98.214285714285708</v>
      </c>
      <c r="AU153" s="52"/>
      <c r="AV153" s="17"/>
      <c r="AW153" s="49"/>
      <c r="AX153" s="14"/>
    </row>
    <row r="154" spans="1:50" s="16" customFormat="1" ht="16.5" customHeight="1" x14ac:dyDescent="0.2">
      <c r="A154" s="50">
        <v>10</v>
      </c>
      <c r="B154" s="71">
        <v>18101058</v>
      </c>
      <c r="C154" s="19" t="s">
        <v>190</v>
      </c>
      <c r="D154" s="1">
        <v>3</v>
      </c>
      <c r="E154" s="21">
        <f t="shared" si="109"/>
        <v>100</v>
      </c>
      <c r="F154" s="21">
        <v>2</v>
      </c>
      <c r="G154" s="21">
        <f t="shared" si="110"/>
        <v>100</v>
      </c>
      <c r="H154" s="21">
        <v>3</v>
      </c>
      <c r="I154" s="21">
        <f t="shared" si="111"/>
        <v>100</v>
      </c>
      <c r="J154" s="21">
        <v>5</v>
      </c>
      <c r="K154" s="21">
        <f t="shared" si="112"/>
        <v>100</v>
      </c>
      <c r="L154" s="21">
        <v>5</v>
      </c>
      <c r="M154" s="21">
        <f t="shared" si="113"/>
        <v>100</v>
      </c>
      <c r="N154" s="21">
        <v>4</v>
      </c>
      <c r="O154" s="21">
        <f t="shared" si="114"/>
        <v>100</v>
      </c>
      <c r="P154" s="1">
        <v>3</v>
      </c>
      <c r="Q154" s="21">
        <f t="shared" si="115"/>
        <v>100</v>
      </c>
      <c r="R154" s="1">
        <v>3</v>
      </c>
      <c r="S154" s="21">
        <f t="shared" si="116"/>
        <v>100</v>
      </c>
      <c r="T154" s="1">
        <v>2</v>
      </c>
      <c r="U154" s="1">
        <f t="shared" si="117"/>
        <v>100</v>
      </c>
      <c r="V154" s="21">
        <v>4</v>
      </c>
      <c r="W154" s="21">
        <f t="shared" si="118"/>
        <v>100</v>
      </c>
      <c r="X154" s="1">
        <v>2</v>
      </c>
      <c r="Y154" s="1">
        <f t="shared" si="119"/>
        <v>100</v>
      </c>
      <c r="Z154" s="21">
        <f>4-1</f>
        <v>3</v>
      </c>
      <c r="AA154" s="21">
        <f t="shared" si="120"/>
        <v>75</v>
      </c>
      <c r="AB154" s="1">
        <v>3</v>
      </c>
      <c r="AC154" s="21">
        <f t="shared" si="121"/>
        <v>100</v>
      </c>
      <c r="AD154" s="1">
        <v>2</v>
      </c>
      <c r="AE154" s="21">
        <f t="shared" si="122"/>
        <v>66.666666666666657</v>
      </c>
      <c r="AF154" s="1">
        <v>3</v>
      </c>
      <c r="AG154" s="1">
        <f t="shared" si="123"/>
        <v>100</v>
      </c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78"/>
      <c r="AT154" s="21">
        <f t="shared" si="124"/>
        <v>95.833333333333329</v>
      </c>
      <c r="AU154" s="52"/>
      <c r="AV154" s="17"/>
      <c r="AW154" s="49"/>
      <c r="AX154" s="14"/>
    </row>
    <row r="155" spans="1:50" s="16" customFormat="1" ht="16.5" customHeight="1" x14ac:dyDescent="0.2">
      <c r="A155" s="50">
        <v>11</v>
      </c>
      <c r="B155" s="71">
        <v>18101101</v>
      </c>
      <c r="C155" s="69" t="s">
        <v>191</v>
      </c>
      <c r="D155" s="1">
        <v>3</v>
      </c>
      <c r="E155" s="21">
        <f t="shared" si="109"/>
        <v>100</v>
      </c>
      <c r="F155" s="21">
        <v>2</v>
      </c>
      <c r="G155" s="21">
        <f t="shared" si="110"/>
        <v>100</v>
      </c>
      <c r="H155" s="21">
        <v>3</v>
      </c>
      <c r="I155" s="21">
        <f t="shared" si="111"/>
        <v>100</v>
      </c>
      <c r="J155" s="21">
        <v>5</v>
      </c>
      <c r="K155" s="21">
        <f t="shared" si="112"/>
        <v>100</v>
      </c>
      <c r="L155" s="21">
        <v>5</v>
      </c>
      <c r="M155" s="21">
        <f t="shared" si="113"/>
        <v>100</v>
      </c>
      <c r="N155" s="21">
        <v>4</v>
      </c>
      <c r="O155" s="21">
        <f t="shared" si="114"/>
        <v>100</v>
      </c>
      <c r="P155" s="1">
        <v>3</v>
      </c>
      <c r="Q155" s="21">
        <f t="shared" si="115"/>
        <v>100</v>
      </c>
      <c r="R155" s="1">
        <v>3</v>
      </c>
      <c r="S155" s="21">
        <f t="shared" si="116"/>
        <v>100</v>
      </c>
      <c r="T155" s="1">
        <v>2</v>
      </c>
      <c r="U155" s="1">
        <f t="shared" si="117"/>
        <v>100</v>
      </c>
      <c r="V155" s="21">
        <v>4</v>
      </c>
      <c r="W155" s="21">
        <f t="shared" si="118"/>
        <v>100</v>
      </c>
      <c r="X155" s="1">
        <v>2</v>
      </c>
      <c r="Y155" s="1">
        <f t="shared" si="119"/>
        <v>100</v>
      </c>
      <c r="Z155" s="21">
        <v>4</v>
      </c>
      <c r="AA155" s="21">
        <f t="shared" si="120"/>
        <v>100</v>
      </c>
      <c r="AB155" s="1">
        <v>3</v>
      </c>
      <c r="AC155" s="21">
        <f t="shared" si="121"/>
        <v>100</v>
      </c>
      <c r="AD155" s="1">
        <f>3-1</f>
        <v>2</v>
      </c>
      <c r="AE155" s="21">
        <f t="shared" si="122"/>
        <v>66.666666666666657</v>
      </c>
      <c r="AF155" s="1">
        <v>3</v>
      </c>
      <c r="AG155" s="1">
        <f t="shared" si="123"/>
        <v>100</v>
      </c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78"/>
      <c r="AT155" s="21">
        <f t="shared" si="124"/>
        <v>97.619047619047606</v>
      </c>
      <c r="AU155" s="52"/>
      <c r="AV155" s="17"/>
      <c r="AW155" s="49"/>
      <c r="AX155" s="14"/>
    </row>
    <row r="156" spans="1:50" s="16" customFormat="1" ht="16.5" customHeight="1" x14ac:dyDescent="0.2">
      <c r="A156" s="50">
        <v>12</v>
      </c>
      <c r="B156" s="71">
        <v>18101055</v>
      </c>
      <c r="C156" s="69" t="s">
        <v>192</v>
      </c>
      <c r="D156" s="1">
        <v>3</v>
      </c>
      <c r="E156" s="21">
        <f t="shared" si="109"/>
        <v>100</v>
      </c>
      <c r="F156" s="21">
        <v>2</v>
      </c>
      <c r="G156" s="21">
        <f t="shared" si="110"/>
        <v>100</v>
      </c>
      <c r="H156" s="21">
        <v>3</v>
      </c>
      <c r="I156" s="21">
        <f t="shared" si="111"/>
        <v>100</v>
      </c>
      <c r="J156" s="21">
        <v>5</v>
      </c>
      <c r="K156" s="21">
        <f t="shared" si="112"/>
        <v>100</v>
      </c>
      <c r="L156" s="21">
        <v>5</v>
      </c>
      <c r="M156" s="21">
        <f t="shared" si="113"/>
        <v>100</v>
      </c>
      <c r="N156" s="21">
        <v>4</v>
      </c>
      <c r="O156" s="21">
        <f t="shared" si="114"/>
        <v>100</v>
      </c>
      <c r="P156" s="1">
        <v>3</v>
      </c>
      <c r="Q156" s="21">
        <f t="shared" si="115"/>
        <v>100</v>
      </c>
      <c r="R156" s="1">
        <v>3</v>
      </c>
      <c r="S156" s="21">
        <f t="shared" si="116"/>
        <v>100</v>
      </c>
      <c r="T156" s="1">
        <v>2</v>
      </c>
      <c r="U156" s="1">
        <f t="shared" si="117"/>
        <v>100</v>
      </c>
      <c r="V156" s="21">
        <v>4</v>
      </c>
      <c r="W156" s="21">
        <f t="shared" si="118"/>
        <v>100</v>
      </c>
      <c r="X156" s="1">
        <v>2</v>
      </c>
      <c r="Y156" s="1">
        <f t="shared" si="119"/>
        <v>100</v>
      </c>
      <c r="Z156" s="21">
        <f>4-1</f>
        <v>3</v>
      </c>
      <c r="AA156" s="21">
        <f t="shared" si="120"/>
        <v>75</v>
      </c>
      <c r="AB156" s="1">
        <v>3</v>
      </c>
      <c r="AC156" s="21">
        <f t="shared" si="121"/>
        <v>100</v>
      </c>
      <c r="AD156" s="1">
        <f>3-1</f>
        <v>2</v>
      </c>
      <c r="AE156" s="21">
        <f t="shared" si="122"/>
        <v>66.666666666666657</v>
      </c>
      <c r="AF156" s="1">
        <v>3</v>
      </c>
      <c r="AG156" s="1">
        <f t="shared" si="123"/>
        <v>100</v>
      </c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78"/>
      <c r="AT156" s="21">
        <f t="shared" si="124"/>
        <v>95.833333333333329</v>
      </c>
      <c r="AU156" s="52"/>
      <c r="AV156" s="17"/>
      <c r="AW156" s="49"/>
      <c r="AX156" s="14"/>
    </row>
    <row r="157" spans="1:50" s="16" customFormat="1" ht="16.5" customHeight="1" x14ac:dyDescent="0.2">
      <c r="A157" s="50">
        <v>13</v>
      </c>
      <c r="B157" s="71">
        <v>18102019</v>
      </c>
      <c r="C157" s="69" t="s">
        <v>193</v>
      </c>
      <c r="D157" s="1">
        <v>3</v>
      </c>
      <c r="E157" s="21">
        <f t="shared" si="109"/>
        <v>100</v>
      </c>
      <c r="F157" s="21">
        <v>2</v>
      </c>
      <c r="G157" s="21">
        <f t="shared" si="110"/>
        <v>100</v>
      </c>
      <c r="H157" s="21">
        <v>3</v>
      </c>
      <c r="I157" s="21">
        <f t="shared" si="111"/>
        <v>100</v>
      </c>
      <c r="J157" s="21">
        <f>5-1</f>
        <v>4</v>
      </c>
      <c r="K157" s="21">
        <f t="shared" si="112"/>
        <v>80</v>
      </c>
      <c r="L157" s="21">
        <f>5-1</f>
        <v>4</v>
      </c>
      <c r="M157" s="21">
        <f t="shared" si="113"/>
        <v>80</v>
      </c>
      <c r="N157" s="21">
        <f>4-1</f>
        <v>3</v>
      </c>
      <c r="O157" s="21">
        <f t="shared" si="114"/>
        <v>75</v>
      </c>
      <c r="P157" s="1">
        <v>3</v>
      </c>
      <c r="Q157" s="21">
        <f t="shared" si="115"/>
        <v>100</v>
      </c>
      <c r="R157" s="1">
        <v>3</v>
      </c>
      <c r="S157" s="21">
        <f t="shared" si="116"/>
        <v>100</v>
      </c>
      <c r="T157" s="1">
        <v>2</v>
      </c>
      <c r="U157" s="1">
        <f t="shared" si="117"/>
        <v>100</v>
      </c>
      <c r="V157" s="21">
        <v>4</v>
      </c>
      <c r="W157" s="21">
        <f t="shared" si="118"/>
        <v>100</v>
      </c>
      <c r="X157" s="1">
        <v>2</v>
      </c>
      <c r="Y157" s="1">
        <f t="shared" si="119"/>
        <v>100</v>
      </c>
      <c r="Z157" s="21">
        <v>4</v>
      </c>
      <c r="AA157" s="21">
        <f t="shared" si="120"/>
        <v>100</v>
      </c>
      <c r="AB157" s="1">
        <v>3</v>
      </c>
      <c r="AC157" s="21">
        <f t="shared" si="121"/>
        <v>100</v>
      </c>
      <c r="AD157" s="1">
        <f>2-1</f>
        <v>1</v>
      </c>
      <c r="AE157" s="21">
        <f t="shared" si="122"/>
        <v>33.333333333333329</v>
      </c>
      <c r="AF157" s="1">
        <v>3</v>
      </c>
      <c r="AG157" s="1">
        <f t="shared" si="123"/>
        <v>100</v>
      </c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78"/>
      <c r="AT157" s="21">
        <f t="shared" si="124"/>
        <v>90.595238095238102</v>
      </c>
      <c r="AU157" s="52"/>
      <c r="AV157" s="17"/>
      <c r="AW157" s="49"/>
      <c r="AX157" s="14"/>
    </row>
    <row r="158" spans="1:50" s="16" customFormat="1" ht="16.5" customHeight="1" x14ac:dyDescent="0.2">
      <c r="A158" s="50">
        <v>14</v>
      </c>
      <c r="B158" s="71">
        <v>18101102</v>
      </c>
      <c r="C158" s="69" t="s">
        <v>194</v>
      </c>
      <c r="D158" s="1">
        <v>3</v>
      </c>
      <c r="E158" s="21">
        <f t="shared" si="109"/>
        <v>100</v>
      </c>
      <c r="F158" s="21">
        <v>2</v>
      </c>
      <c r="G158" s="21">
        <f t="shared" si="110"/>
        <v>100</v>
      </c>
      <c r="H158" s="21">
        <v>3</v>
      </c>
      <c r="I158" s="21">
        <f t="shared" si="111"/>
        <v>100</v>
      </c>
      <c r="J158" s="21">
        <v>5</v>
      </c>
      <c r="K158" s="21">
        <f t="shared" si="112"/>
        <v>100</v>
      </c>
      <c r="L158" s="21">
        <v>5</v>
      </c>
      <c r="M158" s="21">
        <f t="shared" si="113"/>
        <v>100</v>
      </c>
      <c r="N158" s="21">
        <v>4</v>
      </c>
      <c r="O158" s="21">
        <f t="shared" si="114"/>
        <v>100</v>
      </c>
      <c r="P158" s="1">
        <v>3</v>
      </c>
      <c r="Q158" s="21">
        <f t="shared" si="115"/>
        <v>100</v>
      </c>
      <c r="R158" s="1">
        <v>3</v>
      </c>
      <c r="S158" s="21">
        <f t="shared" si="116"/>
        <v>100</v>
      </c>
      <c r="T158" s="1">
        <v>2</v>
      </c>
      <c r="U158" s="1">
        <f t="shared" si="117"/>
        <v>100</v>
      </c>
      <c r="V158" s="21">
        <v>4</v>
      </c>
      <c r="W158" s="21">
        <f t="shared" si="118"/>
        <v>100</v>
      </c>
      <c r="X158" s="1">
        <v>2</v>
      </c>
      <c r="Y158" s="1">
        <f t="shared" si="119"/>
        <v>100</v>
      </c>
      <c r="Z158" s="21">
        <v>4</v>
      </c>
      <c r="AA158" s="21">
        <f t="shared" si="120"/>
        <v>100</v>
      </c>
      <c r="AB158" s="1">
        <v>3</v>
      </c>
      <c r="AC158" s="21">
        <f t="shared" si="121"/>
        <v>100</v>
      </c>
      <c r="AD158" s="1">
        <v>3</v>
      </c>
      <c r="AE158" s="21">
        <f t="shared" si="122"/>
        <v>100</v>
      </c>
      <c r="AF158" s="1">
        <v>3</v>
      </c>
      <c r="AG158" s="1">
        <f t="shared" si="123"/>
        <v>100</v>
      </c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78"/>
      <c r="AT158" s="21">
        <f t="shared" si="124"/>
        <v>100</v>
      </c>
      <c r="AU158" s="52"/>
      <c r="AV158" s="17"/>
      <c r="AW158" s="49"/>
      <c r="AX158" s="14"/>
    </row>
    <row r="159" spans="1:50" s="16" customFormat="1" ht="16.5" customHeight="1" x14ac:dyDescent="0.2">
      <c r="A159" s="50">
        <v>15</v>
      </c>
      <c r="B159" s="71">
        <v>18101051</v>
      </c>
      <c r="C159" s="19" t="s">
        <v>195</v>
      </c>
      <c r="D159" s="1">
        <v>3</v>
      </c>
      <c r="E159" s="21">
        <f t="shared" si="109"/>
        <v>100</v>
      </c>
      <c r="F159" s="21">
        <v>2</v>
      </c>
      <c r="G159" s="21">
        <f t="shared" si="110"/>
        <v>100</v>
      </c>
      <c r="H159" s="21">
        <v>3</v>
      </c>
      <c r="I159" s="21">
        <f t="shared" si="111"/>
        <v>100</v>
      </c>
      <c r="J159" s="21">
        <v>5</v>
      </c>
      <c r="K159" s="21">
        <f t="shared" si="112"/>
        <v>100</v>
      </c>
      <c r="L159" s="21">
        <v>5</v>
      </c>
      <c r="M159" s="21">
        <f t="shared" si="113"/>
        <v>100</v>
      </c>
      <c r="N159" s="21">
        <v>4</v>
      </c>
      <c r="O159" s="21">
        <f t="shared" si="114"/>
        <v>100</v>
      </c>
      <c r="P159" s="1">
        <v>3</v>
      </c>
      <c r="Q159" s="21">
        <f t="shared" si="115"/>
        <v>100</v>
      </c>
      <c r="R159" s="1">
        <v>3</v>
      </c>
      <c r="S159" s="21">
        <f t="shared" si="116"/>
        <v>100</v>
      </c>
      <c r="T159" s="1">
        <v>2</v>
      </c>
      <c r="U159" s="1">
        <f t="shared" si="117"/>
        <v>100</v>
      </c>
      <c r="V159" s="21">
        <v>4</v>
      </c>
      <c r="W159" s="21">
        <f t="shared" si="118"/>
        <v>100</v>
      </c>
      <c r="X159" s="1">
        <v>2</v>
      </c>
      <c r="Y159" s="1">
        <f t="shared" si="119"/>
        <v>100</v>
      </c>
      <c r="Z159" s="21">
        <v>4</v>
      </c>
      <c r="AA159" s="21">
        <f t="shared" si="120"/>
        <v>100</v>
      </c>
      <c r="AB159" s="1">
        <v>3</v>
      </c>
      <c r="AC159" s="21">
        <f t="shared" si="121"/>
        <v>100</v>
      </c>
      <c r="AD159" s="1">
        <v>3</v>
      </c>
      <c r="AE159" s="21">
        <f t="shared" si="122"/>
        <v>100</v>
      </c>
      <c r="AF159" s="1">
        <v>3</v>
      </c>
      <c r="AG159" s="1">
        <f t="shared" si="123"/>
        <v>100</v>
      </c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78"/>
      <c r="AT159" s="21">
        <f t="shared" si="124"/>
        <v>100</v>
      </c>
      <c r="AU159" s="52"/>
      <c r="AV159" s="17"/>
      <c r="AW159" s="49"/>
      <c r="AX159" s="14"/>
    </row>
    <row r="160" spans="1:50" s="16" customFormat="1" ht="16.5" customHeight="1" x14ac:dyDescent="0.2">
      <c r="A160" s="50">
        <v>16</v>
      </c>
      <c r="B160" s="71">
        <v>18102007</v>
      </c>
      <c r="C160" s="69" t="s">
        <v>196</v>
      </c>
      <c r="D160" s="1">
        <v>3</v>
      </c>
      <c r="E160" s="21">
        <f t="shared" si="109"/>
        <v>100</v>
      </c>
      <c r="F160" s="21">
        <v>2</v>
      </c>
      <c r="G160" s="21">
        <f t="shared" si="110"/>
        <v>100</v>
      </c>
      <c r="H160" s="21">
        <v>3</v>
      </c>
      <c r="I160" s="21">
        <f t="shared" si="111"/>
        <v>100</v>
      </c>
      <c r="J160" s="21">
        <v>5</v>
      </c>
      <c r="K160" s="21">
        <f t="shared" si="112"/>
        <v>100</v>
      </c>
      <c r="L160" s="21">
        <v>5</v>
      </c>
      <c r="M160" s="21">
        <f t="shared" si="113"/>
        <v>100</v>
      </c>
      <c r="N160" s="21">
        <f>4-1</f>
        <v>3</v>
      </c>
      <c r="O160" s="21">
        <f t="shared" si="114"/>
        <v>75</v>
      </c>
      <c r="P160" s="1">
        <v>3</v>
      </c>
      <c r="Q160" s="21">
        <f t="shared" si="115"/>
        <v>100</v>
      </c>
      <c r="R160" s="1">
        <v>3</v>
      </c>
      <c r="S160" s="21">
        <f t="shared" si="116"/>
        <v>100</v>
      </c>
      <c r="T160" s="1">
        <v>2</v>
      </c>
      <c r="U160" s="1">
        <f t="shared" si="117"/>
        <v>100</v>
      </c>
      <c r="V160" s="21">
        <v>4</v>
      </c>
      <c r="W160" s="21">
        <f t="shared" si="118"/>
        <v>100</v>
      </c>
      <c r="X160" s="1">
        <v>2</v>
      </c>
      <c r="Y160" s="1">
        <f t="shared" si="119"/>
        <v>100</v>
      </c>
      <c r="Z160" s="21">
        <v>4</v>
      </c>
      <c r="AA160" s="21">
        <f t="shared" si="120"/>
        <v>100</v>
      </c>
      <c r="AB160" s="1">
        <v>3</v>
      </c>
      <c r="AC160" s="21">
        <f t="shared" si="121"/>
        <v>100</v>
      </c>
      <c r="AD160" s="1">
        <f>3-1</f>
        <v>2</v>
      </c>
      <c r="AE160" s="21">
        <f t="shared" si="122"/>
        <v>66.666666666666657</v>
      </c>
      <c r="AF160" s="1">
        <v>3</v>
      </c>
      <c r="AG160" s="1">
        <f t="shared" si="123"/>
        <v>100</v>
      </c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78"/>
      <c r="AT160" s="21">
        <f t="shared" si="124"/>
        <v>95.833333333333329</v>
      </c>
      <c r="AU160" s="52"/>
      <c r="AV160" s="17"/>
      <c r="AW160" s="49"/>
      <c r="AX160" s="14"/>
    </row>
    <row r="161" spans="1:50" s="16" customFormat="1" ht="16.5" customHeight="1" x14ac:dyDescent="0.2">
      <c r="A161" s="50">
        <v>17</v>
      </c>
      <c r="B161" s="71">
        <v>18101170</v>
      </c>
      <c r="C161" s="19" t="s">
        <v>197</v>
      </c>
      <c r="D161" s="1">
        <v>3</v>
      </c>
      <c r="E161" s="21">
        <f t="shared" si="109"/>
        <v>100</v>
      </c>
      <c r="F161" s="21">
        <v>2</v>
      </c>
      <c r="G161" s="21">
        <f t="shared" si="110"/>
        <v>100</v>
      </c>
      <c r="H161" s="21">
        <v>3</v>
      </c>
      <c r="I161" s="21">
        <f t="shared" si="111"/>
        <v>100</v>
      </c>
      <c r="J161" s="21">
        <v>5</v>
      </c>
      <c r="K161" s="21">
        <f t="shared" si="112"/>
        <v>100</v>
      </c>
      <c r="L161" s="21">
        <f>5-1</f>
        <v>4</v>
      </c>
      <c r="M161" s="21">
        <f t="shared" si="113"/>
        <v>80</v>
      </c>
      <c r="N161" s="21">
        <v>4</v>
      </c>
      <c r="O161" s="21">
        <f t="shared" si="114"/>
        <v>100</v>
      </c>
      <c r="P161" s="1">
        <v>3</v>
      </c>
      <c r="Q161" s="21">
        <f t="shared" si="115"/>
        <v>100</v>
      </c>
      <c r="R161" s="1">
        <v>3</v>
      </c>
      <c r="S161" s="21">
        <f t="shared" si="116"/>
        <v>100</v>
      </c>
      <c r="T161" s="1">
        <v>2</v>
      </c>
      <c r="U161" s="1">
        <f t="shared" si="117"/>
        <v>100</v>
      </c>
      <c r="V161" s="21">
        <v>4</v>
      </c>
      <c r="W161" s="21">
        <f t="shared" si="118"/>
        <v>100</v>
      </c>
      <c r="X161" s="1">
        <v>2</v>
      </c>
      <c r="Y161" s="1">
        <f t="shared" si="119"/>
        <v>100</v>
      </c>
      <c r="Z161" s="21">
        <v>4</v>
      </c>
      <c r="AA161" s="21">
        <f t="shared" si="120"/>
        <v>100</v>
      </c>
      <c r="AB161" s="1">
        <v>3</v>
      </c>
      <c r="AC161" s="21">
        <f t="shared" si="121"/>
        <v>100</v>
      </c>
      <c r="AD161" s="1">
        <f>2-2</f>
        <v>0</v>
      </c>
      <c r="AE161" s="21">
        <f t="shared" si="122"/>
        <v>0</v>
      </c>
      <c r="AF161" s="1">
        <v>3</v>
      </c>
      <c r="AG161" s="1">
        <f t="shared" si="123"/>
        <v>100</v>
      </c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78"/>
      <c r="AT161" s="21">
        <f t="shared" si="124"/>
        <v>91.428571428571431</v>
      </c>
      <c r="AU161" s="52"/>
      <c r="AV161" s="17"/>
      <c r="AW161" s="49"/>
      <c r="AX161" s="14"/>
    </row>
    <row r="162" spans="1:50" s="16" customFormat="1" ht="16.5" customHeight="1" x14ac:dyDescent="0.2">
      <c r="A162" s="50">
        <v>18</v>
      </c>
      <c r="B162" s="71">
        <v>18102059</v>
      </c>
      <c r="C162" s="19" t="s">
        <v>198</v>
      </c>
      <c r="D162" s="1">
        <v>3</v>
      </c>
      <c r="E162" s="21">
        <f t="shared" si="109"/>
        <v>100</v>
      </c>
      <c r="F162" s="21">
        <v>2</v>
      </c>
      <c r="G162" s="21">
        <f t="shared" si="110"/>
        <v>100</v>
      </c>
      <c r="H162" s="21">
        <v>3</v>
      </c>
      <c r="I162" s="21">
        <f t="shared" si="111"/>
        <v>100</v>
      </c>
      <c r="J162" s="21">
        <v>5</v>
      </c>
      <c r="K162" s="21">
        <f t="shared" si="112"/>
        <v>100</v>
      </c>
      <c r="L162" s="21">
        <f>5-1</f>
        <v>4</v>
      </c>
      <c r="M162" s="21">
        <f t="shared" si="113"/>
        <v>80</v>
      </c>
      <c r="N162" s="21">
        <f>4-1</f>
        <v>3</v>
      </c>
      <c r="O162" s="21">
        <f t="shared" si="114"/>
        <v>75</v>
      </c>
      <c r="P162" s="1">
        <v>3</v>
      </c>
      <c r="Q162" s="21">
        <f t="shared" si="115"/>
        <v>100</v>
      </c>
      <c r="R162" s="1">
        <v>3</v>
      </c>
      <c r="S162" s="21">
        <f t="shared" si="116"/>
        <v>100</v>
      </c>
      <c r="T162" s="1">
        <v>2</v>
      </c>
      <c r="U162" s="1">
        <f t="shared" si="117"/>
        <v>100</v>
      </c>
      <c r="V162" s="21">
        <v>4</v>
      </c>
      <c r="W162" s="21">
        <f t="shared" si="118"/>
        <v>100</v>
      </c>
      <c r="X162" s="1">
        <v>2</v>
      </c>
      <c r="Y162" s="1">
        <f t="shared" si="119"/>
        <v>100</v>
      </c>
      <c r="Z162" s="21">
        <v>4</v>
      </c>
      <c r="AA162" s="21">
        <f t="shared" si="120"/>
        <v>100</v>
      </c>
      <c r="AB162" s="1">
        <v>3</v>
      </c>
      <c r="AC162" s="21">
        <f t="shared" si="121"/>
        <v>100</v>
      </c>
      <c r="AD162" s="1">
        <f>3-1</f>
        <v>2</v>
      </c>
      <c r="AE162" s="21">
        <f t="shared" si="122"/>
        <v>66.666666666666657</v>
      </c>
      <c r="AF162" s="1">
        <v>3</v>
      </c>
      <c r="AG162" s="1">
        <f t="shared" si="123"/>
        <v>100</v>
      </c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78"/>
      <c r="AT162" s="21">
        <f t="shared" si="124"/>
        <v>94.404761904761898</v>
      </c>
      <c r="AU162" s="52"/>
      <c r="AV162" s="17"/>
      <c r="AW162" s="49"/>
      <c r="AX162" s="14"/>
    </row>
    <row r="163" spans="1:50" s="16" customFormat="1" ht="16.5" customHeight="1" x14ac:dyDescent="0.2">
      <c r="A163" s="50">
        <v>19</v>
      </c>
      <c r="B163" s="71">
        <v>18103020</v>
      </c>
      <c r="C163" s="19" t="s">
        <v>199</v>
      </c>
      <c r="D163" s="1">
        <v>3</v>
      </c>
      <c r="E163" s="21">
        <f t="shared" si="109"/>
        <v>100</v>
      </c>
      <c r="F163" s="21">
        <v>2</v>
      </c>
      <c r="G163" s="21">
        <f t="shared" si="110"/>
        <v>100</v>
      </c>
      <c r="H163" s="21">
        <v>3</v>
      </c>
      <c r="I163" s="21">
        <f t="shared" si="111"/>
        <v>100</v>
      </c>
      <c r="J163" s="21">
        <v>5</v>
      </c>
      <c r="K163" s="21">
        <f t="shared" si="112"/>
        <v>100</v>
      </c>
      <c r="L163" s="21">
        <v>5</v>
      </c>
      <c r="M163" s="21">
        <f t="shared" si="113"/>
        <v>100</v>
      </c>
      <c r="N163" s="21">
        <v>4</v>
      </c>
      <c r="O163" s="21">
        <f t="shared" si="114"/>
        <v>100</v>
      </c>
      <c r="P163" s="1">
        <v>3</v>
      </c>
      <c r="Q163" s="21">
        <f t="shared" si="115"/>
        <v>100</v>
      </c>
      <c r="R163" s="1">
        <v>3</v>
      </c>
      <c r="S163" s="21">
        <f t="shared" si="116"/>
        <v>100</v>
      </c>
      <c r="T163" s="1">
        <v>2</v>
      </c>
      <c r="U163" s="1">
        <f t="shared" si="117"/>
        <v>100</v>
      </c>
      <c r="V163" s="21">
        <v>4</v>
      </c>
      <c r="W163" s="21">
        <f t="shared" si="118"/>
        <v>100</v>
      </c>
      <c r="X163" s="1">
        <v>2</v>
      </c>
      <c r="Y163" s="1">
        <f t="shared" si="119"/>
        <v>100</v>
      </c>
      <c r="Z163" s="21">
        <v>4</v>
      </c>
      <c r="AA163" s="21">
        <f t="shared" si="120"/>
        <v>100</v>
      </c>
      <c r="AB163" s="1">
        <v>3</v>
      </c>
      <c r="AC163" s="21">
        <f t="shared" si="121"/>
        <v>100</v>
      </c>
      <c r="AD163" s="1">
        <v>3</v>
      </c>
      <c r="AE163" s="21">
        <f t="shared" si="122"/>
        <v>100</v>
      </c>
      <c r="AF163" s="1">
        <v>3</v>
      </c>
      <c r="AG163" s="1">
        <f t="shared" si="123"/>
        <v>100</v>
      </c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78"/>
      <c r="AT163" s="21">
        <f t="shared" si="124"/>
        <v>100</v>
      </c>
      <c r="AU163" s="52"/>
      <c r="AV163" s="17"/>
      <c r="AW163" s="49"/>
      <c r="AX163" s="14"/>
    </row>
    <row r="164" spans="1:50" s="16" customFormat="1" ht="16.5" customHeight="1" x14ac:dyDescent="0.2">
      <c r="A164" s="50">
        <v>20</v>
      </c>
      <c r="B164" s="71">
        <v>18101172</v>
      </c>
      <c r="C164" s="19" t="s">
        <v>200</v>
      </c>
      <c r="D164" s="1">
        <v>3</v>
      </c>
      <c r="E164" s="21">
        <f t="shared" si="109"/>
        <v>100</v>
      </c>
      <c r="F164" s="21">
        <v>2</v>
      </c>
      <c r="G164" s="21">
        <f t="shared" si="110"/>
        <v>100</v>
      </c>
      <c r="H164" s="21">
        <v>3</v>
      </c>
      <c r="I164" s="21">
        <f t="shared" si="111"/>
        <v>100</v>
      </c>
      <c r="J164" s="21">
        <f>5-1</f>
        <v>4</v>
      </c>
      <c r="K164" s="21">
        <f t="shared" si="112"/>
        <v>80</v>
      </c>
      <c r="L164" s="21">
        <v>5</v>
      </c>
      <c r="M164" s="21">
        <f t="shared" si="113"/>
        <v>100</v>
      </c>
      <c r="N164" s="21">
        <v>4</v>
      </c>
      <c r="O164" s="21">
        <f t="shared" si="114"/>
        <v>100</v>
      </c>
      <c r="P164" s="1">
        <v>3</v>
      </c>
      <c r="Q164" s="21">
        <f t="shared" si="115"/>
        <v>100</v>
      </c>
      <c r="R164" s="1">
        <v>3</v>
      </c>
      <c r="S164" s="21">
        <f t="shared" si="116"/>
        <v>100</v>
      </c>
      <c r="T164" s="1">
        <v>2</v>
      </c>
      <c r="U164" s="1">
        <f t="shared" si="117"/>
        <v>100</v>
      </c>
      <c r="V164" s="21">
        <v>3</v>
      </c>
      <c r="W164" s="21">
        <f t="shared" si="118"/>
        <v>75</v>
      </c>
      <c r="X164" s="1">
        <v>2</v>
      </c>
      <c r="Y164" s="1">
        <f t="shared" si="119"/>
        <v>100</v>
      </c>
      <c r="Z164" s="21">
        <v>4</v>
      </c>
      <c r="AA164" s="21">
        <f t="shared" si="120"/>
        <v>100</v>
      </c>
      <c r="AB164" s="1">
        <v>3</v>
      </c>
      <c r="AC164" s="21">
        <f t="shared" si="121"/>
        <v>100</v>
      </c>
      <c r="AD164" s="1">
        <v>2</v>
      </c>
      <c r="AE164" s="21">
        <f t="shared" si="122"/>
        <v>66.666666666666657</v>
      </c>
      <c r="AF164" s="1">
        <v>3</v>
      </c>
      <c r="AG164" s="1">
        <f t="shared" si="123"/>
        <v>100</v>
      </c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78"/>
      <c r="AT164" s="21">
        <f t="shared" si="124"/>
        <v>94.404761904761898</v>
      </c>
      <c r="AU164" s="52"/>
      <c r="AV164" s="17"/>
      <c r="AW164" s="49"/>
      <c r="AX164" s="14"/>
    </row>
    <row r="165" spans="1:50" s="16" customFormat="1" ht="16.5" customHeight="1" x14ac:dyDescent="0.2">
      <c r="A165" s="54"/>
      <c r="B165" s="74"/>
      <c r="C165" s="14"/>
      <c r="D165" s="1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P165" s="15"/>
      <c r="Q165" s="2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2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52"/>
      <c r="AV165" s="17"/>
      <c r="AW165" s="49"/>
      <c r="AX165" s="14"/>
    </row>
    <row r="166" spans="1:50" s="16" customFormat="1" ht="16.5" customHeight="1" x14ac:dyDescent="0.2">
      <c r="A166" s="54"/>
      <c r="B166" s="74"/>
      <c r="C166" s="14"/>
      <c r="D166" s="1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P166" s="15"/>
      <c r="Q166" s="2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2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52"/>
      <c r="AV166" s="17"/>
      <c r="AW166" s="49"/>
      <c r="AX166" s="14"/>
    </row>
    <row r="167" spans="1:50" s="16" customFormat="1" ht="16.5" customHeight="1" x14ac:dyDescent="0.2">
      <c r="A167" s="54"/>
      <c r="B167" s="54"/>
      <c r="C167" s="55"/>
      <c r="D167" s="76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P167" s="76"/>
      <c r="Q167" s="85"/>
      <c r="R167" s="76"/>
      <c r="S167" s="76"/>
      <c r="T167" s="76"/>
      <c r="U167" s="76"/>
      <c r="V167" s="76"/>
      <c r="W167" s="76"/>
      <c r="X167" s="76"/>
      <c r="Y167" s="76"/>
      <c r="Z167" s="76"/>
      <c r="AA167" s="76"/>
      <c r="AB167" s="76"/>
      <c r="AC167" s="85"/>
      <c r="AD167" s="76"/>
      <c r="AE167" s="76"/>
      <c r="AF167" s="76"/>
      <c r="AG167" s="76"/>
      <c r="AH167" s="76"/>
      <c r="AI167" s="76"/>
      <c r="AJ167" s="76"/>
      <c r="AK167" s="76"/>
      <c r="AL167" s="76"/>
      <c r="AM167" s="76"/>
      <c r="AN167" s="76"/>
      <c r="AO167" s="76"/>
      <c r="AP167" s="76"/>
      <c r="AQ167" s="76"/>
      <c r="AR167" s="76"/>
      <c r="AS167" s="76"/>
      <c r="AT167" s="76"/>
      <c r="AU167" s="54"/>
      <c r="AV167" s="17"/>
      <c r="AW167" s="49"/>
      <c r="AX167" s="14"/>
    </row>
    <row r="168" spans="1:50" s="16" customFormat="1" ht="16.5" customHeight="1" x14ac:dyDescent="0.2">
      <c r="A168" s="50">
        <v>1</v>
      </c>
      <c r="B168" s="71">
        <v>18102018</v>
      </c>
      <c r="C168" s="69" t="s">
        <v>201</v>
      </c>
      <c r="D168" s="1">
        <v>3</v>
      </c>
      <c r="E168" s="21">
        <f t="shared" ref="E168:E187" si="125">D168/3*100</f>
        <v>100</v>
      </c>
      <c r="F168" s="21">
        <v>2</v>
      </c>
      <c r="G168" s="21">
        <f t="shared" ref="G168:G187" si="126">F168/2*100</f>
        <v>100</v>
      </c>
      <c r="H168" s="21">
        <v>3</v>
      </c>
      <c r="I168" s="21">
        <f t="shared" ref="I168:I187" si="127">H168/3*100</f>
        <v>100</v>
      </c>
      <c r="J168" s="21">
        <v>5</v>
      </c>
      <c r="K168" s="21">
        <f t="shared" ref="K168:K187" si="128">J168/5*100</f>
        <v>100</v>
      </c>
      <c r="L168" s="21">
        <f>5-1</f>
        <v>4</v>
      </c>
      <c r="M168" s="21">
        <f t="shared" ref="M168:M187" si="129">L168/5*100</f>
        <v>80</v>
      </c>
      <c r="N168" s="21">
        <f>4-1</f>
        <v>3</v>
      </c>
      <c r="O168" s="21">
        <f t="shared" ref="O168:O187" si="130">N168/4*100</f>
        <v>75</v>
      </c>
      <c r="P168" s="1">
        <v>3</v>
      </c>
      <c r="Q168" s="21">
        <f t="shared" ref="Q168:Q187" si="131">P168/3*100</f>
        <v>100</v>
      </c>
      <c r="R168" s="1">
        <v>3</v>
      </c>
      <c r="S168" s="21">
        <f t="shared" ref="S168:S187" si="132">R168/3*100</f>
        <v>100</v>
      </c>
      <c r="T168" s="1">
        <v>2</v>
      </c>
      <c r="U168" s="1">
        <f t="shared" ref="U168:U187" si="133">T168/2*100</f>
        <v>100</v>
      </c>
      <c r="V168" s="21">
        <v>4</v>
      </c>
      <c r="W168" s="21">
        <f t="shared" ref="W168:W187" si="134">V168/4*100</f>
        <v>100</v>
      </c>
      <c r="X168" s="1">
        <v>2</v>
      </c>
      <c r="Y168" s="1">
        <f t="shared" ref="Y168:Y187" si="135">X168/2*100</f>
        <v>100</v>
      </c>
      <c r="Z168" s="21">
        <v>4</v>
      </c>
      <c r="AA168" s="21">
        <f t="shared" ref="AA168:AA187" si="136">Z168/4*100</f>
        <v>100</v>
      </c>
      <c r="AB168" s="1">
        <v>3</v>
      </c>
      <c r="AC168" s="21">
        <f t="shared" ref="AC168:AC187" si="137">AB168/3*100</f>
        <v>100</v>
      </c>
      <c r="AD168" s="1">
        <v>3</v>
      </c>
      <c r="AE168" s="21">
        <f t="shared" ref="AE168:AE187" si="138">AD168/3*100</f>
        <v>100</v>
      </c>
      <c r="AF168" s="1">
        <v>2</v>
      </c>
      <c r="AG168" s="1">
        <f t="shared" ref="AG168:AG187" si="139">AF168/3*100</f>
        <v>66.666666666666657</v>
      </c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78"/>
      <c r="AT168" s="21">
        <f t="shared" ref="AT168:AT187" si="140">AVERAGE(Q168,S168,U168,W168,Y168,AA168,AC168,AE168,AG168,AI168,AK168,AM168,AO168,AQ168,AS168,K168,M168,I168,G168,O168)</f>
        <v>94.404761904761898</v>
      </c>
      <c r="AU168" s="52" t="s">
        <v>7</v>
      </c>
      <c r="AV168" s="17"/>
      <c r="AW168" s="49"/>
      <c r="AX168" s="14"/>
    </row>
    <row r="169" spans="1:50" s="16" customFormat="1" ht="16.5" customHeight="1" x14ac:dyDescent="0.2">
      <c r="A169" s="50">
        <v>2</v>
      </c>
      <c r="B169" s="71">
        <v>18103004</v>
      </c>
      <c r="C169" s="69" t="s">
        <v>202</v>
      </c>
      <c r="D169" s="1">
        <v>3</v>
      </c>
      <c r="E169" s="21">
        <f t="shared" si="125"/>
        <v>100</v>
      </c>
      <c r="F169" s="21">
        <v>2</v>
      </c>
      <c r="G169" s="21">
        <f t="shared" si="126"/>
        <v>100</v>
      </c>
      <c r="H169" s="21">
        <v>3</v>
      </c>
      <c r="I169" s="21">
        <f t="shared" si="127"/>
        <v>100</v>
      </c>
      <c r="J169" s="21">
        <v>5</v>
      </c>
      <c r="K169" s="21">
        <f t="shared" si="128"/>
        <v>100</v>
      </c>
      <c r="L169" s="21">
        <f>5-1</f>
        <v>4</v>
      </c>
      <c r="M169" s="21">
        <f t="shared" si="129"/>
        <v>80</v>
      </c>
      <c r="N169" s="21">
        <v>4</v>
      </c>
      <c r="O169" s="21">
        <f t="shared" si="130"/>
        <v>100</v>
      </c>
      <c r="P169" s="1">
        <v>3</v>
      </c>
      <c r="Q169" s="21">
        <f t="shared" si="131"/>
        <v>100</v>
      </c>
      <c r="R169" s="1">
        <v>3</v>
      </c>
      <c r="S169" s="21">
        <f t="shared" si="132"/>
        <v>100</v>
      </c>
      <c r="T169" s="1">
        <v>2</v>
      </c>
      <c r="U169" s="1">
        <f t="shared" si="133"/>
        <v>100</v>
      </c>
      <c r="V169" s="21">
        <v>4</v>
      </c>
      <c r="W169" s="21">
        <f t="shared" si="134"/>
        <v>100</v>
      </c>
      <c r="X169" s="1">
        <v>2</v>
      </c>
      <c r="Y169" s="1">
        <f t="shared" si="135"/>
        <v>100</v>
      </c>
      <c r="Z169" s="21">
        <v>4</v>
      </c>
      <c r="AA169" s="21">
        <f t="shared" si="136"/>
        <v>100</v>
      </c>
      <c r="AB169" s="1">
        <v>3</v>
      </c>
      <c r="AC169" s="21">
        <f t="shared" si="137"/>
        <v>100</v>
      </c>
      <c r="AD169" s="1">
        <v>3</v>
      </c>
      <c r="AE169" s="21">
        <f t="shared" si="138"/>
        <v>100</v>
      </c>
      <c r="AF169" s="1">
        <v>3</v>
      </c>
      <c r="AG169" s="1">
        <f t="shared" si="139"/>
        <v>100</v>
      </c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78"/>
      <c r="AT169" s="21">
        <f t="shared" si="140"/>
        <v>98.571428571428569</v>
      </c>
      <c r="AU169" s="52"/>
      <c r="AV169" s="17"/>
      <c r="AW169" s="49"/>
      <c r="AX169" s="14"/>
    </row>
    <row r="170" spans="1:50" s="16" customFormat="1" ht="16.5" customHeight="1" x14ac:dyDescent="0.2">
      <c r="A170" s="50">
        <v>3</v>
      </c>
      <c r="B170" s="71">
        <v>18103035</v>
      </c>
      <c r="C170" s="69" t="s">
        <v>203</v>
      </c>
      <c r="D170" s="1">
        <v>3</v>
      </c>
      <c r="E170" s="21">
        <f t="shared" si="125"/>
        <v>100</v>
      </c>
      <c r="F170" s="21">
        <v>2</v>
      </c>
      <c r="G170" s="21">
        <f t="shared" si="126"/>
        <v>100</v>
      </c>
      <c r="H170" s="21">
        <v>3</v>
      </c>
      <c r="I170" s="21">
        <f t="shared" si="127"/>
        <v>100</v>
      </c>
      <c r="J170" s="21">
        <v>5</v>
      </c>
      <c r="K170" s="21">
        <f t="shared" si="128"/>
        <v>100</v>
      </c>
      <c r="L170" s="21">
        <v>5</v>
      </c>
      <c r="M170" s="21">
        <f t="shared" si="129"/>
        <v>100</v>
      </c>
      <c r="N170" s="21">
        <f>4-1</f>
        <v>3</v>
      </c>
      <c r="O170" s="21">
        <f t="shared" si="130"/>
        <v>75</v>
      </c>
      <c r="P170" s="1">
        <v>3</v>
      </c>
      <c r="Q170" s="21">
        <f t="shared" si="131"/>
        <v>100</v>
      </c>
      <c r="R170" s="1">
        <v>3</v>
      </c>
      <c r="S170" s="21">
        <f t="shared" si="132"/>
        <v>100</v>
      </c>
      <c r="T170" s="1">
        <v>2</v>
      </c>
      <c r="U170" s="1">
        <f t="shared" si="133"/>
        <v>100</v>
      </c>
      <c r="V170" s="21">
        <v>4</v>
      </c>
      <c r="W170" s="21">
        <f t="shared" si="134"/>
        <v>100</v>
      </c>
      <c r="X170" s="1">
        <v>2</v>
      </c>
      <c r="Y170" s="1">
        <f t="shared" si="135"/>
        <v>100</v>
      </c>
      <c r="Z170" s="21">
        <v>4</v>
      </c>
      <c r="AA170" s="21">
        <f t="shared" si="136"/>
        <v>100</v>
      </c>
      <c r="AB170" s="1">
        <v>3</v>
      </c>
      <c r="AC170" s="21">
        <f t="shared" si="137"/>
        <v>100</v>
      </c>
      <c r="AD170" s="1">
        <v>3</v>
      </c>
      <c r="AE170" s="21">
        <f t="shared" si="138"/>
        <v>100</v>
      </c>
      <c r="AF170" s="1">
        <v>3</v>
      </c>
      <c r="AG170" s="1">
        <f t="shared" si="139"/>
        <v>100</v>
      </c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78"/>
      <c r="AT170" s="21">
        <f t="shared" si="140"/>
        <v>98.214285714285708</v>
      </c>
      <c r="AU170" s="52"/>
      <c r="AV170" s="17"/>
      <c r="AW170" s="49"/>
      <c r="AX170" s="14"/>
    </row>
    <row r="171" spans="1:50" s="16" customFormat="1" ht="16.5" customHeight="1" x14ac:dyDescent="0.2">
      <c r="A171" s="50">
        <v>4</v>
      </c>
      <c r="B171" s="71">
        <v>18108013</v>
      </c>
      <c r="C171" s="19" t="s">
        <v>204</v>
      </c>
      <c r="D171" s="1">
        <v>3</v>
      </c>
      <c r="E171" s="21">
        <f t="shared" si="125"/>
        <v>100</v>
      </c>
      <c r="F171" s="21">
        <v>2</v>
      </c>
      <c r="G171" s="21">
        <f t="shared" si="126"/>
        <v>100</v>
      </c>
      <c r="H171" s="21">
        <v>3</v>
      </c>
      <c r="I171" s="21">
        <f t="shared" si="127"/>
        <v>100</v>
      </c>
      <c r="J171" s="21">
        <f>5-1</f>
        <v>4</v>
      </c>
      <c r="K171" s="21">
        <f t="shared" si="128"/>
        <v>80</v>
      </c>
      <c r="L171" s="21">
        <v>5</v>
      </c>
      <c r="M171" s="21">
        <f t="shared" si="129"/>
        <v>100</v>
      </c>
      <c r="N171" s="21">
        <v>4</v>
      </c>
      <c r="O171" s="21">
        <f t="shared" si="130"/>
        <v>100</v>
      </c>
      <c r="P171" s="1">
        <v>3</v>
      </c>
      <c r="Q171" s="21">
        <f t="shared" si="131"/>
        <v>100</v>
      </c>
      <c r="R171" s="1">
        <v>3</v>
      </c>
      <c r="S171" s="21">
        <f t="shared" si="132"/>
        <v>100</v>
      </c>
      <c r="T171" s="1">
        <v>2</v>
      </c>
      <c r="U171" s="1">
        <f t="shared" si="133"/>
        <v>100</v>
      </c>
      <c r="V171" s="21">
        <v>4</v>
      </c>
      <c r="W171" s="21">
        <f t="shared" si="134"/>
        <v>100</v>
      </c>
      <c r="X171" s="1">
        <v>2</v>
      </c>
      <c r="Y171" s="1">
        <f t="shared" si="135"/>
        <v>100</v>
      </c>
      <c r="Z171" s="21">
        <v>4</v>
      </c>
      <c r="AA171" s="21">
        <f t="shared" si="136"/>
        <v>100</v>
      </c>
      <c r="AB171" s="1">
        <v>3</v>
      </c>
      <c r="AC171" s="21">
        <f t="shared" si="137"/>
        <v>100</v>
      </c>
      <c r="AD171" s="1">
        <v>3</v>
      </c>
      <c r="AE171" s="21">
        <f t="shared" si="138"/>
        <v>100</v>
      </c>
      <c r="AF171" s="1">
        <v>2</v>
      </c>
      <c r="AG171" s="1">
        <f t="shared" si="139"/>
        <v>66.666666666666657</v>
      </c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78"/>
      <c r="AT171" s="21">
        <f t="shared" si="140"/>
        <v>96.190476190476176</v>
      </c>
      <c r="AU171" s="52"/>
      <c r="AV171" s="17"/>
      <c r="AW171" s="49"/>
      <c r="AX171" s="14"/>
    </row>
    <row r="172" spans="1:50" s="16" customFormat="1" ht="16.5" customHeight="1" x14ac:dyDescent="0.2">
      <c r="A172" s="50">
        <v>5</v>
      </c>
      <c r="B172" s="71">
        <v>18103001</v>
      </c>
      <c r="C172" s="69" t="s">
        <v>205</v>
      </c>
      <c r="D172" s="1">
        <v>3</v>
      </c>
      <c r="E172" s="21">
        <f t="shared" si="125"/>
        <v>100</v>
      </c>
      <c r="F172" s="21">
        <v>2</v>
      </c>
      <c r="G172" s="21">
        <f t="shared" si="126"/>
        <v>100</v>
      </c>
      <c r="H172" s="21">
        <v>3</v>
      </c>
      <c r="I172" s="21">
        <f t="shared" si="127"/>
        <v>100</v>
      </c>
      <c r="J172" s="21">
        <v>5</v>
      </c>
      <c r="K172" s="21">
        <f t="shared" si="128"/>
        <v>100</v>
      </c>
      <c r="L172" s="21">
        <v>5</v>
      </c>
      <c r="M172" s="21">
        <f t="shared" si="129"/>
        <v>100</v>
      </c>
      <c r="N172" s="21">
        <v>4</v>
      </c>
      <c r="O172" s="21">
        <f t="shared" si="130"/>
        <v>100</v>
      </c>
      <c r="P172" s="1">
        <v>3</v>
      </c>
      <c r="Q172" s="21">
        <f t="shared" si="131"/>
        <v>100</v>
      </c>
      <c r="R172" s="1">
        <v>3</v>
      </c>
      <c r="S172" s="21">
        <f t="shared" si="132"/>
        <v>100</v>
      </c>
      <c r="T172" s="1">
        <v>2</v>
      </c>
      <c r="U172" s="1">
        <f t="shared" si="133"/>
        <v>100</v>
      </c>
      <c r="V172" s="21">
        <v>4</v>
      </c>
      <c r="W172" s="21">
        <f t="shared" si="134"/>
        <v>100</v>
      </c>
      <c r="X172" s="1">
        <v>2</v>
      </c>
      <c r="Y172" s="1">
        <f t="shared" si="135"/>
        <v>100</v>
      </c>
      <c r="Z172" s="21">
        <v>4</v>
      </c>
      <c r="AA172" s="21">
        <f t="shared" si="136"/>
        <v>100</v>
      </c>
      <c r="AB172" s="1">
        <v>3</v>
      </c>
      <c r="AC172" s="21">
        <f t="shared" si="137"/>
        <v>100</v>
      </c>
      <c r="AD172" s="1">
        <v>3</v>
      </c>
      <c r="AE172" s="21">
        <f t="shared" si="138"/>
        <v>100</v>
      </c>
      <c r="AF172" s="1">
        <v>3</v>
      </c>
      <c r="AG172" s="1">
        <f t="shared" si="139"/>
        <v>100</v>
      </c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78"/>
      <c r="AT172" s="21">
        <f t="shared" si="140"/>
        <v>100</v>
      </c>
      <c r="AU172" s="52"/>
      <c r="AV172" s="17"/>
      <c r="AW172" s="49"/>
      <c r="AX172" s="14"/>
    </row>
    <row r="173" spans="1:50" s="16" customFormat="1" ht="16.5" customHeight="1" x14ac:dyDescent="0.2">
      <c r="A173" s="50">
        <v>6</v>
      </c>
      <c r="B173" s="71">
        <v>18101050</v>
      </c>
      <c r="C173" s="69" t="s">
        <v>206</v>
      </c>
      <c r="D173" s="1">
        <v>3</v>
      </c>
      <c r="E173" s="21">
        <f t="shared" si="125"/>
        <v>100</v>
      </c>
      <c r="F173" s="21">
        <v>2</v>
      </c>
      <c r="G173" s="21">
        <f t="shared" si="126"/>
        <v>100</v>
      </c>
      <c r="H173" s="21">
        <v>3</v>
      </c>
      <c r="I173" s="21">
        <f t="shared" si="127"/>
        <v>100</v>
      </c>
      <c r="J173" s="21">
        <v>5</v>
      </c>
      <c r="K173" s="21">
        <f t="shared" si="128"/>
        <v>100</v>
      </c>
      <c r="L173" s="21">
        <f>5-1</f>
        <v>4</v>
      </c>
      <c r="M173" s="21">
        <f t="shared" si="129"/>
        <v>80</v>
      </c>
      <c r="N173" s="21">
        <v>4</v>
      </c>
      <c r="O173" s="21">
        <f t="shared" si="130"/>
        <v>100</v>
      </c>
      <c r="P173" s="1">
        <v>3</v>
      </c>
      <c r="Q173" s="21">
        <f t="shared" si="131"/>
        <v>100</v>
      </c>
      <c r="R173" s="1">
        <v>3</v>
      </c>
      <c r="S173" s="21">
        <f t="shared" si="132"/>
        <v>100</v>
      </c>
      <c r="T173" s="1">
        <v>2</v>
      </c>
      <c r="U173" s="1">
        <f t="shared" si="133"/>
        <v>100</v>
      </c>
      <c r="V173" s="21">
        <v>4</v>
      </c>
      <c r="W173" s="21">
        <f t="shared" si="134"/>
        <v>100</v>
      </c>
      <c r="X173" s="1">
        <v>2</v>
      </c>
      <c r="Y173" s="1">
        <f t="shared" si="135"/>
        <v>100</v>
      </c>
      <c r="Z173" s="21" t="s">
        <v>452</v>
      </c>
      <c r="AA173" s="21"/>
      <c r="AB173" s="1">
        <v>3</v>
      </c>
      <c r="AC173" s="21">
        <f t="shared" si="137"/>
        <v>100</v>
      </c>
      <c r="AD173" s="1">
        <v>3</v>
      </c>
      <c r="AE173" s="21">
        <f t="shared" si="138"/>
        <v>100</v>
      </c>
      <c r="AF173" s="1">
        <v>3</v>
      </c>
      <c r="AG173" s="1">
        <f t="shared" si="139"/>
        <v>100</v>
      </c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78"/>
      <c r="AT173" s="21">
        <f t="shared" si="140"/>
        <v>98.461538461538467</v>
      </c>
      <c r="AU173" s="52"/>
      <c r="AV173" s="17"/>
      <c r="AW173" s="49"/>
      <c r="AX173" s="14"/>
    </row>
    <row r="174" spans="1:50" s="16" customFormat="1" ht="16.5" customHeight="1" x14ac:dyDescent="0.2">
      <c r="A174" s="50">
        <v>7</v>
      </c>
      <c r="B174" s="71">
        <v>18103016</v>
      </c>
      <c r="C174" s="18" t="s">
        <v>207</v>
      </c>
      <c r="D174" s="1">
        <v>3</v>
      </c>
      <c r="E174" s="21">
        <f t="shared" si="125"/>
        <v>100</v>
      </c>
      <c r="F174" s="21">
        <v>2</v>
      </c>
      <c r="G174" s="21">
        <f t="shared" si="126"/>
        <v>100</v>
      </c>
      <c r="H174" s="21">
        <v>3</v>
      </c>
      <c r="I174" s="21">
        <f t="shared" si="127"/>
        <v>100</v>
      </c>
      <c r="J174" s="21">
        <v>5</v>
      </c>
      <c r="K174" s="21">
        <f t="shared" si="128"/>
        <v>100</v>
      </c>
      <c r="L174" s="21">
        <v>5</v>
      </c>
      <c r="M174" s="21">
        <f t="shared" si="129"/>
        <v>100</v>
      </c>
      <c r="N174" s="21">
        <v>4</v>
      </c>
      <c r="O174" s="21">
        <f t="shared" si="130"/>
        <v>100</v>
      </c>
      <c r="P174" s="1">
        <v>3</v>
      </c>
      <c r="Q174" s="21">
        <f t="shared" si="131"/>
        <v>100</v>
      </c>
      <c r="R174" s="1">
        <v>3</v>
      </c>
      <c r="S174" s="21">
        <f t="shared" si="132"/>
        <v>100</v>
      </c>
      <c r="T174" s="1">
        <v>2</v>
      </c>
      <c r="U174" s="1">
        <f t="shared" si="133"/>
        <v>100</v>
      </c>
      <c r="V174" s="21">
        <v>4</v>
      </c>
      <c r="W174" s="21">
        <f t="shared" si="134"/>
        <v>100</v>
      </c>
      <c r="X174" s="1">
        <v>2</v>
      </c>
      <c r="Y174" s="1">
        <f t="shared" si="135"/>
        <v>100</v>
      </c>
      <c r="Z174" s="21">
        <v>4</v>
      </c>
      <c r="AA174" s="21">
        <f t="shared" si="136"/>
        <v>100</v>
      </c>
      <c r="AB174" s="1">
        <v>3</v>
      </c>
      <c r="AC174" s="21">
        <f t="shared" si="137"/>
        <v>100</v>
      </c>
      <c r="AD174" s="1">
        <v>3</v>
      </c>
      <c r="AE174" s="21">
        <f t="shared" si="138"/>
        <v>100</v>
      </c>
      <c r="AF174" s="1">
        <v>3</v>
      </c>
      <c r="AG174" s="1">
        <f t="shared" si="139"/>
        <v>100</v>
      </c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78"/>
      <c r="AT174" s="21">
        <f t="shared" si="140"/>
        <v>100</v>
      </c>
      <c r="AU174" s="52"/>
      <c r="AV174" s="17"/>
      <c r="AW174" s="49"/>
      <c r="AX174" s="14"/>
    </row>
    <row r="175" spans="1:50" s="16" customFormat="1" ht="16.5" customHeight="1" x14ac:dyDescent="0.2">
      <c r="A175" s="50">
        <v>8</v>
      </c>
      <c r="B175" s="71">
        <v>18101045</v>
      </c>
      <c r="C175" s="69" t="s">
        <v>208</v>
      </c>
      <c r="D175" s="1">
        <v>3</v>
      </c>
      <c r="E175" s="21">
        <f t="shared" si="125"/>
        <v>100</v>
      </c>
      <c r="F175" s="21">
        <v>2</v>
      </c>
      <c r="G175" s="21">
        <f t="shared" si="126"/>
        <v>100</v>
      </c>
      <c r="H175" s="21">
        <v>3</v>
      </c>
      <c r="I175" s="21">
        <f t="shared" si="127"/>
        <v>100</v>
      </c>
      <c r="J175" s="21">
        <v>5</v>
      </c>
      <c r="K175" s="21">
        <f t="shared" si="128"/>
        <v>100</v>
      </c>
      <c r="L175" s="21">
        <v>5</v>
      </c>
      <c r="M175" s="21">
        <f t="shared" si="129"/>
        <v>100</v>
      </c>
      <c r="N175" s="21">
        <f>4-1</f>
        <v>3</v>
      </c>
      <c r="O175" s="21">
        <f t="shared" si="130"/>
        <v>75</v>
      </c>
      <c r="P175" s="1">
        <v>3</v>
      </c>
      <c r="Q175" s="21">
        <f t="shared" si="131"/>
        <v>100</v>
      </c>
      <c r="R175" s="1">
        <v>3</v>
      </c>
      <c r="S175" s="21">
        <f t="shared" si="132"/>
        <v>100</v>
      </c>
      <c r="T175" s="1">
        <v>2</v>
      </c>
      <c r="U175" s="1">
        <f t="shared" si="133"/>
        <v>100</v>
      </c>
      <c r="V175" s="21">
        <v>4</v>
      </c>
      <c r="W175" s="21">
        <f t="shared" si="134"/>
        <v>100</v>
      </c>
      <c r="X175" s="1">
        <v>2</v>
      </c>
      <c r="Y175" s="1">
        <f t="shared" si="135"/>
        <v>100</v>
      </c>
      <c r="Z175" s="21">
        <v>4</v>
      </c>
      <c r="AA175" s="21">
        <f t="shared" si="136"/>
        <v>100</v>
      </c>
      <c r="AB175" s="1">
        <v>3</v>
      </c>
      <c r="AC175" s="21">
        <f t="shared" si="137"/>
        <v>100</v>
      </c>
      <c r="AD175" s="1">
        <f>2-1</f>
        <v>1</v>
      </c>
      <c r="AE175" s="21">
        <f t="shared" si="138"/>
        <v>33.333333333333329</v>
      </c>
      <c r="AF175" s="1">
        <v>2</v>
      </c>
      <c r="AG175" s="1">
        <f t="shared" si="139"/>
        <v>66.666666666666657</v>
      </c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78"/>
      <c r="AT175" s="21">
        <f t="shared" si="140"/>
        <v>91.071428571428569</v>
      </c>
      <c r="AU175" s="52"/>
      <c r="AV175" s="17"/>
      <c r="AW175" s="49"/>
      <c r="AX175" s="14"/>
    </row>
    <row r="176" spans="1:50" s="16" customFormat="1" ht="16.5" customHeight="1" x14ac:dyDescent="0.2">
      <c r="A176" s="50">
        <v>9</v>
      </c>
      <c r="B176" s="71">
        <v>18101007</v>
      </c>
      <c r="C176" s="20" t="s">
        <v>209</v>
      </c>
      <c r="D176" s="1">
        <f>3-1</f>
        <v>2</v>
      </c>
      <c r="E176" s="21">
        <f t="shared" si="125"/>
        <v>66.666666666666657</v>
      </c>
      <c r="F176" s="21">
        <f>2-1</f>
        <v>1</v>
      </c>
      <c r="G176" s="21">
        <f t="shared" si="126"/>
        <v>50</v>
      </c>
      <c r="H176" s="21">
        <v>3</v>
      </c>
      <c r="I176" s="21">
        <f t="shared" si="127"/>
        <v>100</v>
      </c>
      <c r="J176" s="21">
        <v>5</v>
      </c>
      <c r="K176" s="21">
        <f t="shared" si="128"/>
        <v>100</v>
      </c>
      <c r="L176" s="21">
        <v>5</v>
      </c>
      <c r="M176" s="21">
        <f t="shared" si="129"/>
        <v>100</v>
      </c>
      <c r="N176" s="21">
        <f>4-1</f>
        <v>3</v>
      </c>
      <c r="O176" s="21">
        <f t="shared" si="130"/>
        <v>75</v>
      </c>
      <c r="P176" s="1">
        <v>3</v>
      </c>
      <c r="Q176" s="21">
        <f t="shared" si="131"/>
        <v>100</v>
      </c>
      <c r="R176" s="1">
        <v>3</v>
      </c>
      <c r="S176" s="21">
        <f t="shared" si="132"/>
        <v>100</v>
      </c>
      <c r="T176" s="1">
        <v>2</v>
      </c>
      <c r="U176" s="1">
        <f t="shared" si="133"/>
        <v>100</v>
      </c>
      <c r="V176" s="21">
        <v>4</v>
      </c>
      <c r="W176" s="21">
        <f t="shared" si="134"/>
        <v>100</v>
      </c>
      <c r="X176" s="1">
        <v>2</v>
      </c>
      <c r="Y176" s="1">
        <f t="shared" si="135"/>
        <v>100</v>
      </c>
      <c r="Z176" s="21">
        <v>4</v>
      </c>
      <c r="AA176" s="21">
        <f t="shared" si="136"/>
        <v>100</v>
      </c>
      <c r="AB176" s="1">
        <v>3</v>
      </c>
      <c r="AC176" s="21">
        <f t="shared" si="137"/>
        <v>100</v>
      </c>
      <c r="AD176" s="1">
        <f>3-2</f>
        <v>1</v>
      </c>
      <c r="AE176" s="21">
        <f t="shared" si="138"/>
        <v>33.333333333333329</v>
      </c>
      <c r="AF176" s="1">
        <v>2</v>
      </c>
      <c r="AG176" s="1">
        <f t="shared" si="139"/>
        <v>66.666666666666657</v>
      </c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78"/>
      <c r="AT176" s="21">
        <f t="shared" si="140"/>
        <v>87.5</v>
      </c>
      <c r="AU176" s="52"/>
      <c r="AV176" s="17"/>
      <c r="AW176" s="49"/>
      <c r="AX176" s="14"/>
    </row>
    <row r="177" spans="1:50" s="16" customFormat="1" ht="16.5" customHeight="1" x14ac:dyDescent="0.2">
      <c r="A177" s="50">
        <v>10</v>
      </c>
      <c r="B177" s="36">
        <v>18101201</v>
      </c>
      <c r="C177" s="19" t="s">
        <v>210</v>
      </c>
      <c r="D177" s="1">
        <v>3</v>
      </c>
      <c r="E177" s="21">
        <f t="shared" si="125"/>
        <v>100</v>
      </c>
      <c r="F177" s="21">
        <v>2</v>
      </c>
      <c r="G177" s="21">
        <f t="shared" si="126"/>
        <v>100</v>
      </c>
      <c r="H177" s="21">
        <v>3</v>
      </c>
      <c r="I177" s="21">
        <f t="shared" si="127"/>
        <v>100</v>
      </c>
      <c r="J177" s="21">
        <v>5</v>
      </c>
      <c r="K177" s="21">
        <f t="shared" si="128"/>
        <v>100</v>
      </c>
      <c r="L177" s="21">
        <v>5</v>
      </c>
      <c r="M177" s="21">
        <f t="shared" si="129"/>
        <v>100</v>
      </c>
      <c r="N177" s="21">
        <v>4</v>
      </c>
      <c r="O177" s="21">
        <f t="shared" si="130"/>
        <v>100</v>
      </c>
      <c r="P177" s="1">
        <v>3</v>
      </c>
      <c r="Q177" s="21">
        <f t="shared" si="131"/>
        <v>100</v>
      </c>
      <c r="R177" s="1">
        <v>3</v>
      </c>
      <c r="S177" s="21">
        <f t="shared" si="132"/>
        <v>100</v>
      </c>
      <c r="T177" s="1">
        <v>2</v>
      </c>
      <c r="U177" s="1">
        <f t="shared" si="133"/>
        <v>100</v>
      </c>
      <c r="V177" s="21">
        <v>4</v>
      </c>
      <c r="W177" s="21">
        <f t="shared" si="134"/>
        <v>100</v>
      </c>
      <c r="X177" s="1">
        <v>2</v>
      </c>
      <c r="Y177" s="1">
        <f t="shared" si="135"/>
        <v>100</v>
      </c>
      <c r="Z177" s="21">
        <v>4</v>
      </c>
      <c r="AA177" s="21">
        <f t="shared" si="136"/>
        <v>100</v>
      </c>
      <c r="AB177" s="1">
        <v>3</v>
      </c>
      <c r="AC177" s="21">
        <f t="shared" si="137"/>
        <v>100</v>
      </c>
      <c r="AD177" s="1">
        <v>3</v>
      </c>
      <c r="AE177" s="21">
        <f t="shared" si="138"/>
        <v>100</v>
      </c>
      <c r="AF177" s="1">
        <v>3</v>
      </c>
      <c r="AG177" s="1">
        <f t="shared" si="139"/>
        <v>100</v>
      </c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78"/>
      <c r="AT177" s="21">
        <f t="shared" si="140"/>
        <v>100</v>
      </c>
      <c r="AU177" s="52"/>
      <c r="AV177" s="17"/>
      <c r="AW177" s="49"/>
      <c r="AX177" s="14"/>
    </row>
    <row r="178" spans="1:50" s="16" customFormat="1" ht="16.5" customHeight="1" x14ac:dyDescent="0.2">
      <c r="A178" s="50">
        <v>11</v>
      </c>
      <c r="B178" s="36">
        <v>18101209</v>
      </c>
      <c r="C178" s="19" t="s">
        <v>211</v>
      </c>
      <c r="D178" s="1">
        <v>3</v>
      </c>
      <c r="E178" s="21">
        <f t="shared" si="125"/>
        <v>100</v>
      </c>
      <c r="F178" s="21">
        <v>2</v>
      </c>
      <c r="G178" s="21">
        <f t="shared" si="126"/>
        <v>100</v>
      </c>
      <c r="H178" s="21">
        <v>3</v>
      </c>
      <c r="I178" s="21">
        <f t="shared" si="127"/>
        <v>100</v>
      </c>
      <c r="J178" s="21">
        <v>5</v>
      </c>
      <c r="K178" s="21">
        <f t="shared" si="128"/>
        <v>100</v>
      </c>
      <c r="L178" s="21">
        <v>5</v>
      </c>
      <c r="M178" s="21">
        <f t="shared" si="129"/>
        <v>100</v>
      </c>
      <c r="N178" s="21">
        <v>4</v>
      </c>
      <c r="O178" s="21">
        <f t="shared" si="130"/>
        <v>100</v>
      </c>
      <c r="P178" s="1">
        <v>3</v>
      </c>
      <c r="Q178" s="21">
        <f t="shared" si="131"/>
        <v>100</v>
      </c>
      <c r="R178" s="1">
        <v>3</v>
      </c>
      <c r="S178" s="21">
        <f t="shared" si="132"/>
        <v>100</v>
      </c>
      <c r="T178" s="1">
        <v>2</v>
      </c>
      <c r="U178" s="1">
        <f t="shared" si="133"/>
        <v>100</v>
      </c>
      <c r="V178" s="21">
        <v>4</v>
      </c>
      <c r="W178" s="21">
        <f t="shared" si="134"/>
        <v>100</v>
      </c>
      <c r="X178" s="1">
        <v>2</v>
      </c>
      <c r="Y178" s="1">
        <f t="shared" si="135"/>
        <v>100</v>
      </c>
      <c r="Z178" s="21">
        <v>4</v>
      </c>
      <c r="AA178" s="21">
        <f t="shared" si="136"/>
        <v>100</v>
      </c>
      <c r="AB178" s="1">
        <v>3</v>
      </c>
      <c r="AC178" s="21">
        <f t="shared" si="137"/>
        <v>100</v>
      </c>
      <c r="AD178" s="1">
        <v>3</v>
      </c>
      <c r="AE178" s="21">
        <f t="shared" si="138"/>
        <v>100</v>
      </c>
      <c r="AF178" s="1">
        <v>3</v>
      </c>
      <c r="AG178" s="1">
        <f t="shared" si="139"/>
        <v>100</v>
      </c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78"/>
      <c r="AT178" s="21">
        <f t="shared" si="140"/>
        <v>100</v>
      </c>
      <c r="AU178" s="52"/>
      <c r="AV178" s="17"/>
      <c r="AW178" s="49"/>
      <c r="AX178" s="14"/>
    </row>
    <row r="179" spans="1:50" s="16" customFormat="1" ht="16.5" customHeight="1" x14ac:dyDescent="0.2">
      <c r="A179" s="50">
        <v>12</v>
      </c>
      <c r="B179" s="71">
        <v>18101176</v>
      </c>
      <c r="C179" s="69" t="s">
        <v>212</v>
      </c>
      <c r="D179" s="1">
        <v>3</v>
      </c>
      <c r="E179" s="21">
        <f t="shared" si="125"/>
        <v>100</v>
      </c>
      <c r="F179" s="21">
        <f>2-1</f>
        <v>1</v>
      </c>
      <c r="G179" s="21">
        <f t="shared" si="126"/>
        <v>50</v>
      </c>
      <c r="H179" s="21">
        <v>3</v>
      </c>
      <c r="I179" s="21">
        <f t="shared" si="127"/>
        <v>100</v>
      </c>
      <c r="J179" s="21">
        <v>5</v>
      </c>
      <c r="K179" s="21">
        <f t="shared" si="128"/>
        <v>100</v>
      </c>
      <c r="L179" s="21">
        <v>5</v>
      </c>
      <c r="M179" s="21">
        <f t="shared" si="129"/>
        <v>100</v>
      </c>
      <c r="N179" s="21">
        <v>4</v>
      </c>
      <c r="O179" s="21">
        <f t="shared" si="130"/>
        <v>100</v>
      </c>
      <c r="P179" s="1">
        <v>3</v>
      </c>
      <c r="Q179" s="21">
        <f t="shared" si="131"/>
        <v>100</v>
      </c>
      <c r="R179" s="1">
        <v>3</v>
      </c>
      <c r="S179" s="21">
        <f t="shared" si="132"/>
        <v>100</v>
      </c>
      <c r="T179" s="1">
        <v>2</v>
      </c>
      <c r="U179" s="1">
        <f t="shared" si="133"/>
        <v>100</v>
      </c>
      <c r="V179" s="21">
        <v>4</v>
      </c>
      <c r="W179" s="21">
        <f t="shared" si="134"/>
        <v>100</v>
      </c>
      <c r="X179" s="1">
        <v>2</v>
      </c>
      <c r="Y179" s="1">
        <f t="shared" si="135"/>
        <v>100</v>
      </c>
      <c r="Z179" s="21">
        <v>4</v>
      </c>
      <c r="AA179" s="21">
        <f t="shared" si="136"/>
        <v>100</v>
      </c>
      <c r="AB179" s="1">
        <v>3</v>
      </c>
      <c r="AC179" s="21">
        <f t="shared" si="137"/>
        <v>100</v>
      </c>
      <c r="AD179" s="1">
        <v>3</v>
      </c>
      <c r="AE179" s="21">
        <f t="shared" si="138"/>
        <v>100</v>
      </c>
      <c r="AF179" s="1">
        <v>3</v>
      </c>
      <c r="AG179" s="1">
        <f t="shared" si="139"/>
        <v>100</v>
      </c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78"/>
      <c r="AT179" s="21">
        <f t="shared" si="140"/>
        <v>96.428571428571431</v>
      </c>
      <c r="AU179" s="52"/>
      <c r="AV179" s="17"/>
      <c r="AW179" s="49"/>
      <c r="AX179" s="14"/>
    </row>
    <row r="180" spans="1:50" s="16" customFormat="1" ht="16.5" customHeight="1" x14ac:dyDescent="0.2">
      <c r="A180" s="50">
        <v>13</v>
      </c>
      <c r="B180" s="71">
        <v>18101110</v>
      </c>
      <c r="C180" s="69" t="s">
        <v>213</v>
      </c>
      <c r="D180" s="1">
        <v>3</v>
      </c>
      <c r="E180" s="21">
        <f t="shared" si="125"/>
        <v>100</v>
      </c>
      <c r="F180" s="21">
        <v>2</v>
      </c>
      <c r="G180" s="21">
        <f t="shared" si="126"/>
        <v>100</v>
      </c>
      <c r="H180" s="21">
        <v>3</v>
      </c>
      <c r="I180" s="21">
        <f t="shared" si="127"/>
        <v>100</v>
      </c>
      <c r="J180" s="21">
        <v>5</v>
      </c>
      <c r="K180" s="21">
        <f t="shared" si="128"/>
        <v>100</v>
      </c>
      <c r="L180" s="21">
        <v>5</v>
      </c>
      <c r="M180" s="21">
        <f t="shared" si="129"/>
        <v>100</v>
      </c>
      <c r="N180" s="21">
        <v>4</v>
      </c>
      <c r="O180" s="21">
        <f t="shared" si="130"/>
        <v>100</v>
      </c>
      <c r="P180" s="1">
        <v>3</v>
      </c>
      <c r="Q180" s="21">
        <f t="shared" si="131"/>
        <v>100</v>
      </c>
      <c r="R180" s="1">
        <v>3</v>
      </c>
      <c r="S180" s="21">
        <f t="shared" si="132"/>
        <v>100</v>
      </c>
      <c r="T180" s="1">
        <v>2</v>
      </c>
      <c r="U180" s="1">
        <f t="shared" si="133"/>
        <v>100</v>
      </c>
      <c r="V180" s="21">
        <v>4</v>
      </c>
      <c r="W180" s="21">
        <f t="shared" si="134"/>
        <v>100</v>
      </c>
      <c r="X180" s="1">
        <v>2</v>
      </c>
      <c r="Y180" s="1">
        <f t="shared" si="135"/>
        <v>100</v>
      </c>
      <c r="Z180" s="21">
        <v>4</v>
      </c>
      <c r="AA180" s="21">
        <f t="shared" si="136"/>
        <v>100</v>
      </c>
      <c r="AB180" s="1">
        <v>3</v>
      </c>
      <c r="AC180" s="21">
        <f t="shared" si="137"/>
        <v>100</v>
      </c>
      <c r="AD180" s="1">
        <v>3</v>
      </c>
      <c r="AE180" s="21">
        <f t="shared" si="138"/>
        <v>100</v>
      </c>
      <c r="AF180" s="1">
        <v>3</v>
      </c>
      <c r="AG180" s="1">
        <f t="shared" si="139"/>
        <v>100</v>
      </c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78"/>
      <c r="AT180" s="21">
        <f t="shared" si="140"/>
        <v>100</v>
      </c>
      <c r="AU180" s="52"/>
      <c r="AV180" s="17"/>
      <c r="AW180" s="49"/>
      <c r="AX180" s="14"/>
    </row>
    <row r="181" spans="1:50" s="16" customFormat="1" ht="16.5" customHeight="1" x14ac:dyDescent="0.2">
      <c r="A181" s="50">
        <v>14</v>
      </c>
      <c r="B181" s="71">
        <v>18102016</v>
      </c>
      <c r="C181" s="69" t="s">
        <v>214</v>
      </c>
      <c r="D181" s="1">
        <v>3</v>
      </c>
      <c r="E181" s="21">
        <f t="shared" si="125"/>
        <v>100</v>
      </c>
      <c r="F181" s="21">
        <v>2</v>
      </c>
      <c r="G181" s="21">
        <f t="shared" si="126"/>
        <v>100</v>
      </c>
      <c r="H181" s="21">
        <v>3</v>
      </c>
      <c r="I181" s="21">
        <f t="shared" si="127"/>
        <v>100</v>
      </c>
      <c r="J181" s="21">
        <v>5</v>
      </c>
      <c r="K181" s="21">
        <f t="shared" si="128"/>
        <v>100</v>
      </c>
      <c r="L181" s="21">
        <v>5</v>
      </c>
      <c r="M181" s="21">
        <f t="shared" si="129"/>
        <v>100</v>
      </c>
      <c r="N181" s="21">
        <v>4</v>
      </c>
      <c r="O181" s="21">
        <f t="shared" si="130"/>
        <v>100</v>
      </c>
      <c r="P181" s="1">
        <v>3</v>
      </c>
      <c r="Q181" s="21">
        <f t="shared" si="131"/>
        <v>100</v>
      </c>
      <c r="R181" s="1">
        <v>3</v>
      </c>
      <c r="S181" s="21">
        <f t="shared" si="132"/>
        <v>100</v>
      </c>
      <c r="T181" s="1">
        <v>2</v>
      </c>
      <c r="U181" s="1">
        <f t="shared" si="133"/>
        <v>100</v>
      </c>
      <c r="V181" s="21">
        <v>4</v>
      </c>
      <c r="W181" s="21">
        <f t="shared" si="134"/>
        <v>100</v>
      </c>
      <c r="X181" s="1">
        <v>2</v>
      </c>
      <c r="Y181" s="1">
        <f t="shared" si="135"/>
        <v>100</v>
      </c>
      <c r="Z181" s="21">
        <v>4</v>
      </c>
      <c r="AA181" s="21">
        <f t="shared" si="136"/>
        <v>100</v>
      </c>
      <c r="AB181" s="1">
        <v>3</v>
      </c>
      <c r="AC181" s="21">
        <f t="shared" si="137"/>
        <v>100</v>
      </c>
      <c r="AD181" s="1">
        <v>3</v>
      </c>
      <c r="AE181" s="21">
        <f t="shared" si="138"/>
        <v>100</v>
      </c>
      <c r="AF181" s="1">
        <v>3</v>
      </c>
      <c r="AG181" s="1">
        <f t="shared" si="139"/>
        <v>100</v>
      </c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78"/>
      <c r="AT181" s="21">
        <f t="shared" si="140"/>
        <v>100</v>
      </c>
      <c r="AU181" s="52"/>
      <c r="AV181" s="17"/>
      <c r="AW181" s="49"/>
      <c r="AX181" s="14"/>
    </row>
    <row r="182" spans="1:50" s="16" customFormat="1" ht="16.5" customHeight="1" x14ac:dyDescent="0.2">
      <c r="A182" s="50">
        <v>15</v>
      </c>
      <c r="B182" s="71">
        <v>18101138</v>
      </c>
      <c r="C182" s="69" t="s">
        <v>215</v>
      </c>
      <c r="D182" s="1">
        <v>3</v>
      </c>
      <c r="E182" s="21">
        <f t="shared" si="125"/>
        <v>100</v>
      </c>
      <c r="F182" s="21">
        <v>2</v>
      </c>
      <c r="G182" s="21">
        <f t="shared" si="126"/>
        <v>100</v>
      </c>
      <c r="H182" s="21">
        <v>3</v>
      </c>
      <c r="I182" s="21">
        <f t="shared" si="127"/>
        <v>100</v>
      </c>
      <c r="J182" s="21">
        <f>5-2</f>
        <v>3</v>
      </c>
      <c r="K182" s="21">
        <f t="shared" si="128"/>
        <v>60</v>
      </c>
      <c r="L182" s="21">
        <f>4-2</f>
        <v>2</v>
      </c>
      <c r="M182" s="21">
        <f t="shared" si="129"/>
        <v>40</v>
      </c>
      <c r="N182" s="21">
        <f>4-1</f>
        <v>3</v>
      </c>
      <c r="O182" s="21">
        <f t="shared" si="130"/>
        <v>75</v>
      </c>
      <c r="P182" s="1">
        <v>3</v>
      </c>
      <c r="Q182" s="21">
        <f t="shared" si="131"/>
        <v>100</v>
      </c>
      <c r="R182" s="1">
        <v>3</v>
      </c>
      <c r="S182" s="21">
        <f t="shared" si="132"/>
        <v>100</v>
      </c>
      <c r="T182" s="1">
        <v>2</v>
      </c>
      <c r="U182" s="1">
        <f t="shared" si="133"/>
        <v>100</v>
      </c>
      <c r="V182" s="21">
        <v>4</v>
      </c>
      <c r="W182" s="21">
        <f t="shared" si="134"/>
        <v>100</v>
      </c>
      <c r="X182" s="1">
        <v>2</v>
      </c>
      <c r="Y182" s="1">
        <f t="shared" si="135"/>
        <v>100</v>
      </c>
      <c r="Z182" s="21">
        <v>4</v>
      </c>
      <c r="AA182" s="21">
        <f t="shared" si="136"/>
        <v>100</v>
      </c>
      <c r="AB182" s="1">
        <f>3-1</f>
        <v>2</v>
      </c>
      <c r="AC182" s="21">
        <f t="shared" si="137"/>
        <v>66.666666666666657</v>
      </c>
      <c r="AD182" s="1">
        <v>3</v>
      </c>
      <c r="AE182" s="21">
        <f t="shared" si="138"/>
        <v>100</v>
      </c>
      <c r="AF182" s="1">
        <v>3</v>
      </c>
      <c r="AG182" s="1">
        <f t="shared" si="139"/>
        <v>100</v>
      </c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78"/>
      <c r="AT182" s="21">
        <f t="shared" si="140"/>
        <v>88.690476190476176</v>
      </c>
      <c r="AU182" s="52"/>
      <c r="AV182" s="17"/>
      <c r="AW182" s="49"/>
      <c r="AX182" s="14"/>
    </row>
    <row r="183" spans="1:50" s="16" customFormat="1" ht="16.5" customHeight="1" x14ac:dyDescent="0.2">
      <c r="A183" s="50">
        <v>16</v>
      </c>
      <c r="B183" s="71">
        <v>18102001</v>
      </c>
      <c r="C183" s="69" t="s">
        <v>216</v>
      </c>
      <c r="D183" s="1">
        <v>3</v>
      </c>
      <c r="E183" s="21">
        <f t="shared" si="125"/>
        <v>100</v>
      </c>
      <c r="F183" s="21">
        <v>2</v>
      </c>
      <c r="G183" s="21">
        <f t="shared" si="126"/>
        <v>100</v>
      </c>
      <c r="H183" s="21">
        <v>3</v>
      </c>
      <c r="I183" s="21">
        <f t="shared" si="127"/>
        <v>100</v>
      </c>
      <c r="J183" s="21">
        <v>5</v>
      </c>
      <c r="K183" s="21">
        <f t="shared" si="128"/>
        <v>100</v>
      </c>
      <c r="L183" s="21">
        <v>5</v>
      </c>
      <c r="M183" s="21">
        <f t="shared" si="129"/>
        <v>100</v>
      </c>
      <c r="N183" s="21">
        <v>4</v>
      </c>
      <c r="O183" s="21">
        <f t="shared" si="130"/>
        <v>100</v>
      </c>
      <c r="P183" s="1">
        <v>3</v>
      </c>
      <c r="Q183" s="21">
        <f t="shared" si="131"/>
        <v>100</v>
      </c>
      <c r="R183" s="1">
        <v>3</v>
      </c>
      <c r="S183" s="21">
        <f t="shared" si="132"/>
        <v>100</v>
      </c>
      <c r="T183" s="1">
        <v>2</v>
      </c>
      <c r="U183" s="1">
        <f t="shared" si="133"/>
        <v>100</v>
      </c>
      <c r="V183" s="21">
        <v>4</v>
      </c>
      <c r="W183" s="21">
        <f t="shared" si="134"/>
        <v>100</v>
      </c>
      <c r="X183" s="1">
        <v>2</v>
      </c>
      <c r="Y183" s="1">
        <f t="shared" si="135"/>
        <v>100</v>
      </c>
      <c r="Z183" s="21">
        <f>4-1</f>
        <v>3</v>
      </c>
      <c r="AA183" s="21">
        <f t="shared" si="136"/>
        <v>75</v>
      </c>
      <c r="AB183" s="1">
        <v>3</v>
      </c>
      <c r="AC183" s="21">
        <f t="shared" si="137"/>
        <v>100</v>
      </c>
      <c r="AD183" s="1">
        <v>3</v>
      </c>
      <c r="AE183" s="21">
        <f t="shared" si="138"/>
        <v>100</v>
      </c>
      <c r="AF183" s="1">
        <v>3</v>
      </c>
      <c r="AG183" s="1">
        <f t="shared" si="139"/>
        <v>100</v>
      </c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78"/>
      <c r="AT183" s="21">
        <f t="shared" si="140"/>
        <v>98.214285714285708</v>
      </c>
      <c r="AU183" s="52"/>
      <c r="AV183" s="17"/>
      <c r="AW183" s="49"/>
      <c r="AX183" s="14"/>
    </row>
    <row r="184" spans="1:50" s="16" customFormat="1" ht="16.5" customHeight="1" x14ac:dyDescent="0.2">
      <c r="A184" s="50">
        <v>17</v>
      </c>
      <c r="B184" s="36">
        <v>18102069</v>
      </c>
      <c r="C184" s="19" t="s">
        <v>217</v>
      </c>
      <c r="D184" s="1">
        <v>3</v>
      </c>
      <c r="E184" s="21">
        <f t="shared" si="125"/>
        <v>100</v>
      </c>
      <c r="F184" s="21">
        <v>2</v>
      </c>
      <c r="G184" s="21">
        <f t="shared" si="126"/>
        <v>100</v>
      </c>
      <c r="H184" s="21">
        <v>3</v>
      </c>
      <c r="I184" s="21">
        <f t="shared" si="127"/>
        <v>100</v>
      </c>
      <c r="J184" s="21">
        <v>5</v>
      </c>
      <c r="K184" s="21">
        <f t="shared" si="128"/>
        <v>100</v>
      </c>
      <c r="L184" s="21">
        <v>5</v>
      </c>
      <c r="M184" s="21">
        <f t="shared" si="129"/>
        <v>100</v>
      </c>
      <c r="N184" s="21">
        <f>4-1</f>
        <v>3</v>
      </c>
      <c r="O184" s="21">
        <f t="shared" si="130"/>
        <v>75</v>
      </c>
      <c r="P184" s="1">
        <v>3</v>
      </c>
      <c r="Q184" s="21">
        <f t="shared" si="131"/>
        <v>100</v>
      </c>
      <c r="R184" s="1">
        <v>3</v>
      </c>
      <c r="S184" s="21">
        <f t="shared" si="132"/>
        <v>100</v>
      </c>
      <c r="T184" s="1">
        <v>2</v>
      </c>
      <c r="U184" s="1">
        <f t="shared" si="133"/>
        <v>100</v>
      </c>
      <c r="V184" s="21">
        <v>4</v>
      </c>
      <c r="W184" s="21">
        <f t="shared" si="134"/>
        <v>100</v>
      </c>
      <c r="X184" s="1">
        <v>2</v>
      </c>
      <c r="Y184" s="1">
        <f t="shared" si="135"/>
        <v>100</v>
      </c>
      <c r="Z184" s="21">
        <v>4</v>
      </c>
      <c r="AA184" s="21">
        <f t="shared" si="136"/>
        <v>100</v>
      </c>
      <c r="AB184" s="1">
        <v>3</v>
      </c>
      <c r="AC184" s="21">
        <f t="shared" si="137"/>
        <v>100</v>
      </c>
      <c r="AD184" s="1">
        <v>3</v>
      </c>
      <c r="AE184" s="21">
        <f t="shared" si="138"/>
        <v>100</v>
      </c>
      <c r="AF184" s="1">
        <v>3</v>
      </c>
      <c r="AG184" s="1">
        <f t="shared" si="139"/>
        <v>100</v>
      </c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78"/>
      <c r="AT184" s="21">
        <f t="shared" si="140"/>
        <v>98.214285714285708</v>
      </c>
      <c r="AU184" s="52"/>
      <c r="AV184" s="17"/>
      <c r="AW184" s="49"/>
      <c r="AX184" s="14"/>
    </row>
    <row r="185" spans="1:50" s="16" customFormat="1" ht="16.5" customHeight="1" x14ac:dyDescent="0.2">
      <c r="A185" s="50">
        <v>18</v>
      </c>
      <c r="B185" s="36">
        <v>18103075</v>
      </c>
      <c r="C185" s="19" t="s">
        <v>218</v>
      </c>
      <c r="D185" s="1">
        <v>3</v>
      </c>
      <c r="E185" s="21">
        <f t="shared" si="125"/>
        <v>100</v>
      </c>
      <c r="F185" s="21">
        <v>2</v>
      </c>
      <c r="G185" s="21">
        <f t="shared" si="126"/>
        <v>100</v>
      </c>
      <c r="H185" s="21">
        <v>3</v>
      </c>
      <c r="I185" s="21">
        <f t="shared" si="127"/>
        <v>100</v>
      </c>
      <c r="J185" s="21">
        <v>5</v>
      </c>
      <c r="K185" s="21">
        <f t="shared" si="128"/>
        <v>100</v>
      </c>
      <c r="L185" s="21">
        <v>5</v>
      </c>
      <c r="M185" s="21">
        <f t="shared" si="129"/>
        <v>100</v>
      </c>
      <c r="N185" s="21">
        <v>4</v>
      </c>
      <c r="O185" s="21">
        <f t="shared" si="130"/>
        <v>100</v>
      </c>
      <c r="P185" s="1">
        <v>3</v>
      </c>
      <c r="Q185" s="21">
        <f t="shared" si="131"/>
        <v>100</v>
      </c>
      <c r="R185" s="1">
        <v>3</v>
      </c>
      <c r="S185" s="21">
        <f t="shared" si="132"/>
        <v>100</v>
      </c>
      <c r="T185" s="1">
        <v>2</v>
      </c>
      <c r="U185" s="1">
        <f t="shared" si="133"/>
        <v>100</v>
      </c>
      <c r="V185" s="21">
        <v>4</v>
      </c>
      <c r="W185" s="21">
        <f t="shared" si="134"/>
        <v>100</v>
      </c>
      <c r="X185" s="1">
        <v>2</v>
      </c>
      <c r="Y185" s="1">
        <f t="shared" si="135"/>
        <v>100</v>
      </c>
      <c r="Z185" s="21">
        <v>4</v>
      </c>
      <c r="AA185" s="21">
        <f t="shared" si="136"/>
        <v>100</v>
      </c>
      <c r="AB185" s="1">
        <f>3-1</f>
        <v>2</v>
      </c>
      <c r="AC185" s="21">
        <f t="shared" si="137"/>
        <v>66.666666666666657</v>
      </c>
      <c r="AD185" s="1">
        <v>3</v>
      </c>
      <c r="AE185" s="21">
        <f t="shared" si="138"/>
        <v>100</v>
      </c>
      <c r="AF185" s="1">
        <v>3</v>
      </c>
      <c r="AG185" s="1">
        <f t="shared" si="139"/>
        <v>100</v>
      </c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78"/>
      <c r="AT185" s="21">
        <f t="shared" si="140"/>
        <v>97.619047619047606</v>
      </c>
      <c r="AU185" s="52"/>
      <c r="AV185" s="17"/>
      <c r="AW185" s="49"/>
      <c r="AX185" s="14"/>
    </row>
    <row r="186" spans="1:50" s="16" customFormat="1" ht="16.5" customHeight="1" x14ac:dyDescent="0.2">
      <c r="A186" s="50">
        <v>19</v>
      </c>
      <c r="B186" s="71">
        <v>18101103</v>
      </c>
      <c r="C186" s="69" t="s">
        <v>219</v>
      </c>
      <c r="D186" s="1">
        <v>3</v>
      </c>
      <c r="E186" s="21">
        <f t="shared" si="125"/>
        <v>100</v>
      </c>
      <c r="F186" s="21">
        <v>2</v>
      </c>
      <c r="G186" s="21">
        <f t="shared" si="126"/>
        <v>100</v>
      </c>
      <c r="H186" s="21">
        <v>3</v>
      </c>
      <c r="I186" s="21">
        <f t="shared" si="127"/>
        <v>100</v>
      </c>
      <c r="J186" s="21">
        <v>5</v>
      </c>
      <c r="K186" s="21">
        <f t="shared" si="128"/>
        <v>100</v>
      </c>
      <c r="L186" s="21">
        <f>5-3</f>
        <v>2</v>
      </c>
      <c r="M186" s="21">
        <f t="shared" si="129"/>
        <v>40</v>
      </c>
      <c r="N186" s="21">
        <v>4</v>
      </c>
      <c r="O186" s="21">
        <f t="shared" si="130"/>
        <v>100</v>
      </c>
      <c r="P186" s="1">
        <v>3</v>
      </c>
      <c r="Q186" s="21">
        <f t="shared" si="131"/>
        <v>100</v>
      </c>
      <c r="R186" s="1">
        <v>3</v>
      </c>
      <c r="S186" s="21">
        <f t="shared" si="132"/>
        <v>100</v>
      </c>
      <c r="T186" s="1">
        <v>2</v>
      </c>
      <c r="U186" s="1">
        <f t="shared" si="133"/>
        <v>100</v>
      </c>
      <c r="V186" s="21">
        <v>4</v>
      </c>
      <c r="W186" s="21">
        <f t="shared" si="134"/>
        <v>100</v>
      </c>
      <c r="X186" s="1">
        <v>2</v>
      </c>
      <c r="Y186" s="1">
        <f t="shared" si="135"/>
        <v>100</v>
      </c>
      <c r="Z186" s="21">
        <v>4</v>
      </c>
      <c r="AA186" s="21">
        <f t="shared" si="136"/>
        <v>100</v>
      </c>
      <c r="AB186" s="1">
        <v>3</v>
      </c>
      <c r="AC186" s="21">
        <f t="shared" si="137"/>
        <v>100</v>
      </c>
      <c r="AD186" s="1">
        <v>3</v>
      </c>
      <c r="AE186" s="21">
        <f t="shared" si="138"/>
        <v>100</v>
      </c>
      <c r="AF186" s="1">
        <v>3</v>
      </c>
      <c r="AG186" s="1">
        <f t="shared" si="139"/>
        <v>100</v>
      </c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78"/>
      <c r="AT186" s="21">
        <f t="shared" si="140"/>
        <v>95.714285714285708</v>
      </c>
      <c r="AU186" s="52"/>
      <c r="AV186" s="17"/>
      <c r="AW186" s="49"/>
      <c r="AX186" s="14"/>
    </row>
    <row r="187" spans="1:50" s="16" customFormat="1" ht="16.5" customHeight="1" x14ac:dyDescent="0.2">
      <c r="A187" s="50">
        <v>20</v>
      </c>
      <c r="B187" s="71">
        <v>18104014</v>
      </c>
      <c r="C187" s="69" t="s">
        <v>220</v>
      </c>
      <c r="D187" s="1">
        <v>3</v>
      </c>
      <c r="E187" s="21">
        <f t="shared" si="125"/>
        <v>100</v>
      </c>
      <c r="F187" s="21">
        <v>2</v>
      </c>
      <c r="G187" s="21">
        <f t="shared" si="126"/>
        <v>100</v>
      </c>
      <c r="H187" s="21">
        <v>3</v>
      </c>
      <c r="I187" s="21">
        <f t="shared" si="127"/>
        <v>100</v>
      </c>
      <c r="J187" s="21">
        <v>5</v>
      </c>
      <c r="K187" s="21">
        <f t="shared" si="128"/>
        <v>100</v>
      </c>
      <c r="L187" s="21">
        <v>5</v>
      </c>
      <c r="M187" s="21">
        <f t="shared" si="129"/>
        <v>100</v>
      </c>
      <c r="N187" s="21">
        <f>4-1</f>
        <v>3</v>
      </c>
      <c r="O187" s="21">
        <f t="shared" si="130"/>
        <v>75</v>
      </c>
      <c r="P187" s="1">
        <v>3</v>
      </c>
      <c r="Q187" s="21">
        <f t="shared" si="131"/>
        <v>100</v>
      </c>
      <c r="R187" s="1">
        <v>3</v>
      </c>
      <c r="S187" s="21">
        <f t="shared" si="132"/>
        <v>100</v>
      </c>
      <c r="T187" s="1">
        <v>2</v>
      </c>
      <c r="U187" s="1">
        <f t="shared" si="133"/>
        <v>100</v>
      </c>
      <c r="V187" s="21">
        <v>4</v>
      </c>
      <c r="W187" s="21">
        <f t="shared" si="134"/>
        <v>100</v>
      </c>
      <c r="X187" s="1">
        <v>2</v>
      </c>
      <c r="Y187" s="1">
        <f t="shared" si="135"/>
        <v>100</v>
      </c>
      <c r="Z187" s="21">
        <v>4</v>
      </c>
      <c r="AA187" s="21">
        <f t="shared" si="136"/>
        <v>100</v>
      </c>
      <c r="AB187" s="1">
        <v>3</v>
      </c>
      <c r="AC187" s="21">
        <f t="shared" si="137"/>
        <v>100</v>
      </c>
      <c r="AD187" s="1">
        <v>3</v>
      </c>
      <c r="AE187" s="21">
        <f t="shared" si="138"/>
        <v>100</v>
      </c>
      <c r="AF187" s="1">
        <v>2</v>
      </c>
      <c r="AG187" s="1">
        <f t="shared" si="139"/>
        <v>66.666666666666657</v>
      </c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78"/>
      <c r="AT187" s="21">
        <f t="shared" si="140"/>
        <v>95.833333333333329</v>
      </c>
      <c r="AU187" s="52"/>
      <c r="AV187" s="17"/>
      <c r="AW187" s="49"/>
      <c r="AX187" s="14"/>
    </row>
    <row r="188" spans="1:50" s="16" customFormat="1" ht="16.5" customHeight="1" x14ac:dyDescent="0.2">
      <c r="A188" s="54"/>
      <c r="B188" s="74"/>
      <c r="C188" s="41"/>
      <c r="D188" s="1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P188" s="15"/>
      <c r="Q188" s="2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2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52"/>
      <c r="AV188" s="17"/>
      <c r="AW188" s="49"/>
      <c r="AX188" s="14"/>
    </row>
    <row r="189" spans="1:50" s="16" customFormat="1" ht="16.5" customHeight="1" x14ac:dyDescent="0.2">
      <c r="A189" s="54"/>
      <c r="B189" s="74"/>
      <c r="C189" s="41"/>
      <c r="D189" s="1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P189" s="15"/>
      <c r="Q189" s="2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2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52"/>
      <c r="AV189" s="17"/>
      <c r="AW189" s="49"/>
      <c r="AX189" s="14"/>
    </row>
    <row r="190" spans="1:50" s="16" customFormat="1" ht="16.5" customHeight="1" x14ac:dyDescent="0.2">
      <c r="A190" s="54"/>
      <c r="B190" s="54"/>
      <c r="C190" s="55"/>
      <c r="D190" s="76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P190" s="76"/>
      <c r="Q190" s="85"/>
      <c r="R190" s="76"/>
      <c r="S190" s="76"/>
      <c r="T190" s="76"/>
      <c r="U190" s="76"/>
      <c r="V190" s="76"/>
      <c r="W190" s="76"/>
      <c r="X190" s="76"/>
      <c r="Y190" s="76"/>
      <c r="Z190" s="76"/>
      <c r="AA190" s="76"/>
      <c r="AB190" s="76"/>
      <c r="AC190" s="85"/>
      <c r="AD190" s="76"/>
      <c r="AE190" s="76"/>
      <c r="AF190" s="76"/>
      <c r="AG190" s="76"/>
      <c r="AH190" s="76"/>
      <c r="AI190" s="76"/>
      <c r="AJ190" s="76"/>
      <c r="AK190" s="76"/>
      <c r="AL190" s="76"/>
      <c r="AM190" s="76"/>
      <c r="AN190" s="76"/>
      <c r="AO190" s="76"/>
      <c r="AP190" s="76"/>
      <c r="AQ190" s="76"/>
      <c r="AR190" s="76"/>
      <c r="AS190" s="76"/>
      <c r="AT190" s="76"/>
      <c r="AU190" s="54"/>
      <c r="AV190" s="17"/>
      <c r="AW190" s="49"/>
      <c r="AX190" s="14"/>
    </row>
    <row r="191" spans="1:50" s="16" customFormat="1" ht="16.5" customHeight="1" x14ac:dyDescent="0.2">
      <c r="A191" s="50">
        <v>1</v>
      </c>
      <c r="B191" s="71">
        <v>18101149</v>
      </c>
      <c r="C191" s="69" t="s">
        <v>221</v>
      </c>
      <c r="D191" s="1">
        <v>3</v>
      </c>
      <c r="E191" s="21">
        <f t="shared" ref="E191:E210" si="141">D191/3*100</f>
        <v>100</v>
      </c>
      <c r="F191" s="21">
        <v>2</v>
      </c>
      <c r="G191" s="21">
        <f t="shared" ref="G191:G210" si="142">F191/2*100</f>
        <v>100</v>
      </c>
      <c r="H191" s="21">
        <v>3</v>
      </c>
      <c r="I191" s="21">
        <f t="shared" ref="I191:I210" si="143">H191/3*100</f>
        <v>100</v>
      </c>
      <c r="J191" s="21">
        <v>5</v>
      </c>
      <c r="K191" s="21">
        <f t="shared" ref="K191:K210" si="144">J191/5*100</f>
        <v>100</v>
      </c>
      <c r="L191" s="21">
        <f>5-1</f>
        <v>4</v>
      </c>
      <c r="M191" s="21">
        <f t="shared" ref="M191:M210" si="145">L191/5*100</f>
        <v>80</v>
      </c>
      <c r="N191" s="21">
        <f>4-1+1</f>
        <v>4</v>
      </c>
      <c r="O191" s="21">
        <f t="shared" ref="O191:O210" si="146">N191/4*100</f>
        <v>100</v>
      </c>
      <c r="P191" s="1">
        <v>3</v>
      </c>
      <c r="Q191" s="21">
        <f t="shared" ref="Q191:Q210" si="147">P191/3*100</f>
        <v>100</v>
      </c>
      <c r="R191" s="1">
        <v>3</v>
      </c>
      <c r="S191" s="21">
        <f t="shared" ref="S191:S210" si="148">R191/3*100</f>
        <v>100</v>
      </c>
      <c r="T191" s="1">
        <v>2</v>
      </c>
      <c r="U191" s="1">
        <f t="shared" ref="U191:U210" si="149">T191/2*100</f>
        <v>100</v>
      </c>
      <c r="V191" s="21">
        <v>3</v>
      </c>
      <c r="W191" s="21">
        <f t="shared" ref="W191:W210" si="150">V191/4*100</f>
        <v>75</v>
      </c>
      <c r="X191" s="1">
        <v>2</v>
      </c>
      <c r="Y191" s="1">
        <f t="shared" ref="Y191:Y210" si="151">X191/2*100</f>
        <v>100</v>
      </c>
      <c r="Z191" s="21">
        <v>4</v>
      </c>
      <c r="AA191" s="21">
        <f t="shared" ref="AA191:AA210" si="152">Z191/4*100</f>
        <v>100</v>
      </c>
      <c r="AB191" s="1">
        <f>3-1</f>
        <v>2</v>
      </c>
      <c r="AC191" s="21">
        <f t="shared" ref="AC191:AC210" si="153">AB191/3*100</f>
        <v>66.666666666666657</v>
      </c>
      <c r="AD191" s="1">
        <v>3</v>
      </c>
      <c r="AE191" s="21">
        <f t="shared" ref="AE191:AE210" si="154">AD191/3*100</f>
        <v>100</v>
      </c>
      <c r="AF191" s="1">
        <v>3</v>
      </c>
      <c r="AG191" s="1">
        <f t="shared" ref="AG191:AG210" si="155">AF191/3*100</f>
        <v>100</v>
      </c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78"/>
      <c r="AT191" s="21">
        <f t="shared" ref="AT191:AT210" si="156">AVERAGE(Q191,S191,U191,W191,Y191,AA191,AC191,AE191,AG191,AI191,AK191,AM191,AO191,AQ191,AS191,K191,M191,I191,G191,O191)</f>
        <v>94.404761904761898</v>
      </c>
      <c r="AU191" s="62" t="s">
        <v>59</v>
      </c>
      <c r="AV191" s="17"/>
      <c r="AW191" s="49"/>
      <c r="AX191" s="14"/>
    </row>
    <row r="192" spans="1:50" s="16" customFormat="1" ht="16.5" customHeight="1" x14ac:dyDescent="0.2">
      <c r="A192" s="50">
        <v>2</v>
      </c>
      <c r="B192" s="71">
        <v>18101106</v>
      </c>
      <c r="C192" s="18" t="s">
        <v>222</v>
      </c>
      <c r="D192" s="1">
        <v>3</v>
      </c>
      <c r="E192" s="21">
        <f t="shared" si="141"/>
        <v>100</v>
      </c>
      <c r="F192" s="21">
        <v>2</v>
      </c>
      <c r="G192" s="21">
        <f t="shared" si="142"/>
        <v>100</v>
      </c>
      <c r="H192" s="21">
        <v>3</v>
      </c>
      <c r="I192" s="21">
        <f t="shared" si="143"/>
        <v>100</v>
      </c>
      <c r="J192" s="21">
        <v>5</v>
      </c>
      <c r="K192" s="21">
        <f t="shared" si="144"/>
        <v>100</v>
      </c>
      <c r="L192" s="21">
        <v>5</v>
      </c>
      <c r="M192" s="21">
        <f t="shared" si="145"/>
        <v>100</v>
      </c>
      <c r="N192" s="21">
        <v>4</v>
      </c>
      <c r="O192" s="21">
        <f t="shared" si="146"/>
        <v>100</v>
      </c>
      <c r="P192" s="1">
        <v>3</v>
      </c>
      <c r="Q192" s="21">
        <f t="shared" si="147"/>
        <v>100</v>
      </c>
      <c r="R192" s="1">
        <v>3</v>
      </c>
      <c r="S192" s="21">
        <f t="shared" si="148"/>
        <v>100</v>
      </c>
      <c r="T192" s="1">
        <v>2</v>
      </c>
      <c r="U192" s="1">
        <f t="shared" si="149"/>
        <v>100</v>
      </c>
      <c r="V192" s="21">
        <v>4</v>
      </c>
      <c r="W192" s="21">
        <f t="shared" si="150"/>
        <v>100</v>
      </c>
      <c r="X192" s="1">
        <v>2</v>
      </c>
      <c r="Y192" s="1">
        <f t="shared" si="151"/>
        <v>100</v>
      </c>
      <c r="Z192" s="21">
        <v>4</v>
      </c>
      <c r="AA192" s="21">
        <f t="shared" si="152"/>
        <v>100</v>
      </c>
      <c r="AB192" s="1">
        <v>3</v>
      </c>
      <c r="AC192" s="21">
        <f t="shared" si="153"/>
        <v>100</v>
      </c>
      <c r="AD192" s="1">
        <v>3</v>
      </c>
      <c r="AE192" s="21">
        <f t="shared" si="154"/>
        <v>100</v>
      </c>
      <c r="AF192" s="1">
        <v>3</v>
      </c>
      <c r="AG192" s="1">
        <f t="shared" si="155"/>
        <v>100</v>
      </c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78"/>
      <c r="AT192" s="21">
        <f t="shared" si="156"/>
        <v>100</v>
      </c>
      <c r="AU192" s="52"/>
      <c r="AV192" s="17"/>
      <c r="AW192" s="49"/>
      <c r="AX192" s="14"/>
    </row>
    <row r="193" spans="1:50" s="16" customFormat="1" ht="16.5" customHeight="1" x14ac:dyDescent="0.2">
      <c r="A193" s="50">
        <v>3</v>
      </c>
      <c r="B193" s="71">
        <v>18101029</v>
      </c>
      <c r="C193" s="69" t="s">
        <v>223</v>
      </c>
      <c r="D193" s="1">
        <v>3</v>
      </c>
      <c r="E193" s="21">
        <f t="shared" si="141"/>
        <v>100</v>
      </c>
      <c r="F193" s="21">
        <v>2</v>
      </c>
      <c r="G193" s="21">
        <f t="shared" si="142"/>
        <v>100</v>
      </c>
      <c r="H193" s="21">
        <v>3</v>
      </c>
      <c r="I193" s="21">
        <f t="shared" si="143"/>
        <v>100</v>
      </c>
      <c r="J193" s="21">
        <v>5</v>
      </c>
      <c r="K193" s="21">
        <f t="shared" si="144"/>
        <v>100</v>
      </c>
      <c r="L193" s="21">
        <f>5-1</f>
        <v>4</v>
      </c>
      <c r="M193" s="21">
        <f t="shared" si="145"/>
        <v>80</v>
      </c>
      <c r="N193" s="21">
        <f>4-1+1</f>
        <v>4</v>
      </c>
      <c r="O193" s="21">
        <f t="shared" si="146"/>
        <v>100</v>
      </c>
      <c r="P193" s="1">
        <v>3</v>
      </c>
      <c r="Q193" s="21">
        <f t="shared" si="147"/>
        <v>100</v>
      </c>
      <c r="R193" s="1">
        <v>3</v>
      </c>
      <c r="S193" s="21">
        <f t="shared" si="148"/>
        <v>100</v>
      </c>
      <c r="T193" s="1">
        <v>2</v>
      </c>
      <c r="U193" s="1">
        <f t="shared" si="149"/>
        <v>100</v>
      </c>
      <c r="V193" s="21">
        <v>3</v>
      </c>
      <c r="W193" s="21">
        <f t="shared" si="150"/>
        <v>75</v>
      </c>
      <c r="X193" s="1">
        <v>2</v>
      </c>
      <c r="Y193" s="1">
        <f t="shared" si="151"/>
        <v>100</v>
      </c>
      <c r="Z193" s="21">
        <f>4-1</f>
        <v>3</v>
      </c>
      <c r="AA193" s="21">
        <f t="shared" si="152"/>
        <v>75</v>
      </c>
      <c r="AB193" s="1">
        <v>3</v>
      </c>
      <c r="AC193" s="21">
        <f t="shared" si="153"/>
        <v>100</v>
      </c>
      <c r="AD193" s="1">
        <v>3</v>
      </c>
      <c r="AE193" s="21">
        <f t="shared" si="154"/>
        <v>100</v>
      </c>
      <c r="AF193" s="1">
        <v>3</v>
      </c>
      <c r="AG193" s="1">
        <f t="shared" si="155"/>
        <v>100</v>
      </c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78"/>
      <c r="AT193" s="21">
        <f t="shared" si="156"/>
        <v>95</v>
      </c>
      <c r="AU193" s="52"/>
      <c r="AV193" s="17"/>
      <c r="AW193" s="49"/>
      <c r="AX193" s="14"/>
    </row>
    <row r="194" spans="1:50" s="16" customFormat="1" ht="16.5" customHeight="1" x14ac:dyDescent="0.2">
      <c r="A194" s="50">
        <v>4</v>
      </c>
      <c r="B194" s="71">
        <v>18101160</v>
      </c>
      <c r="C194" s="69" t="s">
        <v>224</v>
      </c>
      <c r="D194" s="1">
        <v>3</v>
      </c>
      <c r="E194" s="21">
        <f t="shared" si="141"/>
        <v>100</v>
      </c>
      <c r="F194" s="21">
        <v>2</v>
      </c>
      <c r="G194" s="21">
        <f t="shared" si="142"/>
        <v>100</v>
      </c>
      <c r="H194" s="21">
        <v>3</v>
      </c>
      <c r="I194" s="21">
        <f t="shared" si="143"/>
        <v>100</v>
      </c>
      <c r="J194" s="21">
        <v>5</v>
      </c>
      <c r="K194" s="21">
        <f t="shared" si="144"/>
        <v>100</v>
      </c>
      <c r="L194" s="21">
        <v>5</v>
      </c>
      <c r="M194" s="21">
        <f t="shared" si="145"/>
        <v>100</v>
      </c>
      <c r="N194" s="21">
        <f>4-1+1</f>
        <v>4</v>
      </c>
      <c r="O194" s="21">
        <f t="shared" si="146"/>
        <v>100</v>
      </c>
      <c r="P194" s="1">
        <v>3</v>
      </c>
      <c r="Q194" s="21">
        <f t="shared" si="147"/>
        <v>100</v>
      </c>
      <c r="R194" s="1">
        <v>3</v>
      </c>
      <c r="S194" s="21">
        <f t="shared" si="148"/>
        <v>100</v>
      </c>
      <c r="T194" s="1">
        <v>2</v>
      </c>
      <c r="U194" s="1">
        <f t="shared" si="149"/>
        <v>100</v>
      </c>
      <c r="V194" s="21">
        <v>4</v>
      </c>
      <c r="W194" s="21">
        <f t="shared" si="150"/>
        <v>100</v>
      </c>
      <c r="X194" s="1">
        <v>2</v>
      </c>
      <c r="Y194" s="1">
        <f t="shared" si="151"/>
        <v>100</v>
      </c>
      <c r="Z194" s="21">
        <v>4</v>
      </c>
      <c r="AA194" s="21">
        <f t="shared" si="152"/>
        <v>100</v>
      </c>
      <c r="AB194" s="1">
        <v>3</v>
      </c>
      <c r="AC194" s="21">
        <f t="shared" si="153"/>
        <v>100</v>
      </c>
      <c r="AD194" s="1">
        <v>3</v>
      </c>
      <c r="AE194" s="21">
        <f t="shared" si="154"/>
        <v>100</v>
      </c>
      <c r="AF194" s="1">
        <v>3</v>
      </c>
      <c r="AG194" s="1">
        <f t="shared" si="155"/>
        <v>100</v>
      </c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78"/>
      <c r="AT194" s="21">
        <f t="shared" si="156"/>
        <v>100</v>
      </c>
      <c r="AU194" s="52"/>
      <c r="AV194" s="17"/>
      <c r="AW194" s="49"/>
      <c r="AX194" s="14"/>
    </row>
    <row r="195" spans="1:50" s="16" customFormat="1" ht="16.5" customHeight="1" x14ac:dyDescent="0.2">
      <c r="A195" s="50">
        <v>5</v>
      </c>
      <c r="B195" s="71">
        <v>18101049</v>
      </c>
      <c r="C195" s="69" t="s">
        <v>225</v>
      </c>
      <c r="D195" s="1">
        <v>3</v>
      </c>
      <c r="E195" s="21">
        <f t="shared" si="141"/>
        <v>100</v>
      </c>
      <c r="F195" s="21">
        <f>2-1</f>
        <v>1</v>
      </c>
      <c r="G195" s="21">
        <f>F195/(2-1)*100</f>
        <v>100</v>
      </c>
      <c r="H195" s="21">
        <v>3</v>
      </c>
      <c r="I195" s="21">
        <f t="shared" si="143"/>
        <v>100</v>
      </c>
      <c r="J195" s="21">
        <f>5</f>
        <v>5</v>
      </c>
      <c r="K195" s="21">
        <f t="shared" si="144"/>
        <v>100</v>
      </c>
      <c r="L195" s="21">
        <f>5</f>
        <v>5</v>
      </c>
      <c r="M195" s="21">
        <f t="shared" si="145"/>
        <v>100</v>
      </c>
      <c r="N195" s="21">
        <f>4-1+1</f>
        <v>4</v>
      </c>
      <c r="O195" s="21">
        <f t="shared" si="146"/>
        <v>100</v>
      </c>
      <c r="P195" s="1">
        <v>3</v>
      </c>
      <c r="Q195" s="21">
        <f t="shared" si="147"/>
        <v>100</v>
      </c>
      <c r="R195" s="1">
        <v>3</v>
      </c>
      <c r="S195" s="21">
        <f t="shared" si="148"/>
        <v>100</v>
      </c>
      <c r="T195" s="1">
        <v>2</v>
      </c>
      <c r="U195" s="1">
        <f t="shared" si="149"/>
        <v>100</v>
      </c>
      <c r="V195" s="21">
        <v>4</v>
      </c>
      <c r="W195" s="21">
        <f t="shared" si="150"/>
        <v>100</v>
      </c>
      <c r="X195" s="1">
        <v>2</v>
      </c>
      <c r="Y195" s="1">
        <f t="shared" si="151"/>
        <v>100</v>
      </c>
      <c r="Z195" s="21">
        <v>4</v>
      </c>
      <c r="AA195" s="21">
        <f t="shared" si="152"/>
        <v>100</v>
      </c>
      <c r="AB195" s="1">
        <v>3</v>
      </c>
      <c r="AC195" s="21">
        <f t="shared" si="153"/>
        <v>100</v>
      </c>
      <c r="AD195" s="1">
        <v>3</v>
      </c>
      <c r="AE195" s="21">
        <f t="shared" si="154"/>
        <v>100</v>
      </c>
      <c r="AF195" s="1">
        <v>3</v>
      </c>
      <c r="AG195" s="1">
        <f t="shared" si="155"/>
        <v>100</v>
      </c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78"/>
      <c r="AT195" s="21">
        <f t="shared" si="156"/>
        <v>100</v>
      </c>
      <c r="AU195" s="52"/>
      <c r="AV195" s="17"/>
      <c r="AW195" s="49"/>
      <c r="AX195" s="14"/>
    </row>
    <row r="196" spans="1:50" s="16" customFormat="1" ht="16.5" customHeight="1" x14ac:dyDescent="0.2">
      <c r="A196" s="50">
        <v>6</v>
      </c>
      <c r="B196" s="71">
        <v>18101037</v>
      </c>
      <c r="C196" s="69" t="s">
        <v>226</v>
      </c>
      <c r="D196" s="1">
        <v>3</v>
      </c>
      <c r="E196" s="21">
        <f t="shared" si="141"/>
        <v>100</v>
      </c>
      <c r="F196" s="21">
        <v>2</v>
      </c>
      <c r="G196" s="21">
        <f t="shared" si="142"/>
        <v>100</v>
      </c>
      <c r="H196" s="21">
        <v>3</v>
      </c>
      <c r="I196" s="21">
        <f t="shared" si="143"/>
        <v>100</v>
      </c>
      <c r="J196" s="21">
        <v>5</v>
      </c>
      <c r="K196" s="21">
        <f t="shared" si="144"/>
        <v>100</v>
      </c>
      <c r="L196" s="21">
        <v>5</v>
      </c>
      <c r="M196" s="21">
        <f t="shared" si="145"/>
        <v>100</v>
      </c>
      <c r="N196" s="21">
        <v>4</v>
      </c>
      <c r="O196" s="21">
        <f t="shared" si="146"/>
        <v>100</v>
      </c>
      <c r="P196" s="1">
        <v>3</v>
      </c>
      <c r="Q196" s="21">
        <f t="shared" si="147"/>
        <v>100</v>
      </c>
      <c r="R196" s="1">
        <v>3</v>
      </c>
      <c r="S196" s="21">
        <f t="shared" si="148"/>
        <v>100</v>
      </c>
      <c r="T196" s="1">
        <v>2</v>
      </c>
      <c r="U196" s="1">
        <f t="shared" si="149"/>
        <v>100</v>
      </c>
      <c r="V196" s="21">
        <v>4</v>
      </c>
      <c r="W196" s="21">
        <f t="shared" si="150"/>
        <v>100</v>
      </c>
      <c r="X196" s="1">
        <v>2</v>
      </c>
      <c r="Y196" s="1">
        <f t="shared" si="151"/>
        <v>100</v>
      </c>
      <c r="Z196" s="21">
        <v>4</v>
      </c>
      <c r="AA196" s="21">
        <f t="shared" si="152"/>
        <v>100</v>
      </c>
      <c r="AB196" s="1">
        <v>3</v>
      </c>
      <c r="AC196" s="21">
        <f t="shared" si="153"/>
        <v>100</v>
      </c>
      <c r="AD196" s="1">
        <v>3</v>
      </c>
      <c r="AE196" s="21">
        <f t="shared" si="154"/>
        <v>100</v>
      </c>
      <c r="AF196" s="1">
        <v>3</v>
      </c>
      <c r="AG196" s="1">
        <f t="shared" si="155"/>
        <v>100</v>
      </c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78"/>
      <c r="AT196" s="21">
        <f t="shared" si="156"/>
        <v>100</v>
      </c>
      <c r="AU196" s="52"/>
      <c r="AV196" s="17"/>
      <c r="AW196" s="49"/>
      <c r="AX196" s="14"/>
    </row>
    <row r="197" spans="1:50" s="16" customFormat="1" ht="16.5" customHeight="1" x14ac:dyDescent="0.2">
      <c r="A197" s="50">
        <v>7</v>
      </c>
      <c r="B197" s="71">
        <v>18101053</v>
      </c>
      <c r="C197" s="69" t="s">
        <v>227</v>
      </c>
      <c r="D197" s="1">
        <v>3</v>
      </c>
      <c r="E197" s="21">
        <f t="shared" si="141"/>
        <v>100</v>
      </c>
      <c r="F197" s="21">
        <v>2</v>
      </c>
      <c r="G197" s="21">
        <f t="shared" si="142"/>
        <v>100</v>
      </c>
      <c r="H197" s="21">
        <v>3</v>
      </c>
      <c r="I197" s="21">
        <f t="shared" si="143"/>
        <v>100</v>
      </c>
      <c r="J197" s="21">
        <v>5</v>
      </c>
      <c r="K197" s="21">
        <f t="shared" si="144"/>
        <v>100</v>
      </c>
      <c r="L197" s="21">
        <v>5</v>
      </c>
      <c r="M197" s="21">
        <f t="shared" si="145"/>
        <v>100</v>
      </c>
      <c r="N197" s="21">
        <v>4</v>
      </c>
      <c r="O197" s="21">
        <f t="shared" si="146"/>
        <v>100</v>
      </c>
      <c r="P197" s="1">
        <v>3</v>
      </c>
      <c r="Q197" s="21">
        <f t="shared" si="147"/>
        <v>100</v>
      </c>
      <c r="R197" s="1">
        <v>3</v>
      </c>
      <c r="S197" s="21">
        <f t="shared" si="148"/>
        <v>100</v>
      </c>
      <c r="T197" s="1">
        <v>2</v>
      </c>
      <c r="U197" s="1">
        <f t="shared" si="149"/>
        <v>100</v>
      </c>
      <c r="V197" s="21">
        <v>4</v>
      </c>
      <c r="W197" s="21">
        <f t="shared" si="150"/>
        <v>100</v>
      </c>
      <c r="X197" s="1">
        <v>2</v>
      </c>
      <c r="Y197" s="1">
        <f t="shared" si="151"/>
        <v>100</v>
      </c>
      <c r="Z197" s="21">
        <v>4</v>
      </c>
      <c r="AA197" s="21">
        <f t="shared" si="152"/>
        <v>100</v>
      </c>
      <c r="AB197" s="1">
        <v>3</v>
      </c>
      <c r="AC197" s="21">
        <f t="shared" si="153"/>
        <v>100</v>
      </c>
      <c r="AD197" s="1">
        <v>3</v>
      </c>
      <c r="AE197" s="21">
        <f t="shared" si="154"/>
        <v>100</v>
      </c>
      <c r="AF197" s="1">
        <v>3</v>
      </c>
      <c r="AG197" s="1">
        <f t="shared" si="155"/>
        <v>100</v>
      </c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78"/>
      <c r="AT197" s="21">
        <f t="shared" si="156"/>
        <v>100</v>
      </c>
      <c r="AU197" s="53"/>
      <c r="AV197" s="17"/>
      <c r="AW197" s="49"/>
      <c r="AX197" s="14"/>
    </row>
    <row r="198" spans="1:50" s="16" customFormat="1" ht="16.5" customHeight="1" x14ac:dyDescent="0.2">
      <c r="A198" s="50">
        <v>8</v>
      </c>
      <c r="B198" s="71">
        <v>18101190</v>
      </c>
      <c r="C198" s="69" t="s">
        <v>458</v>
      </c>
      <c r="D198" s="1">
        <v>3</v>
      </c>
      <c r="E198" s="21">
        <f t="shared" si="141"/>
        <v>100</v>
      </c>
      <c r="F198" s="21">
        <v>2</v>
      </c>
      <c r="G198" s="21">
        <f t="shared" si="142"/>
        <v>100</v>
      </c>
      <c r="H198" s="21">
        <v>3</v>
      </c>
      <c r="I198" s="21">
        <f t="shared" si="143"/>
        <v>100</v>
      </c>
      <c r="J198" s="21">
        <v>5</v>
      </c>
      <c r="K198" s="21">
        <f t="shared" si="144"/>
        <v>100</v>
      </c>
      <c r="L198" s="21">
        <v>5</v>
      </c>
      <c r="M198" s="21">
        <f t="shared" si="145"/>
        <v>100</v>
      </c>
      <c r="N198" s="21">
        <v>4</v>
      </c>
      <c r="O198" s="21">
        <f t="shared" si="146"/>
        <v>100</v>
      </c>
      <c r="P198" s="1">
        <v>3</v>
      </c>
      <c r="Q198" s="21">
        <f t="shared" si="147"/>
        <v>100</v>
      </c>
      <c r="R198" s="1">
        <v>3</v>
      </c>
      <c r="S198" s="21">
        <f t="shared" si="148"/>
        <v>100</v>
      </c>
      <c r="T198" s="1">
        <v>2</v>
      </c>
      <c r="U198" s="1">
        <f t="shared" si="149"/>
        <v>100</v>
      </c>
      <c r="V198" s="21">
        <v>4</v>
      </c>
      <c r="W198" s="21">
        <f t="shared" si="150"/>
        <v>100</v>
      </c>
      <c r="X198" s="1">
        <v>2</v>
      </c>
      <c r="Y198" s="1">
        <f t="shared" si="151"/>
        <v>100</v>
      </c>
      <c r="Z198" s="21">
        <v>4</v>
      </c>
      <c r="AA198" s="21">
        <f t="shared" si="152"/>
        <v>100</v>
      </c>
      <c r="AB198" s="1">
        <v>3</v>
      </c>
      <c r="AC198" s="21">
        <f t="shared" si="153"/>
        <v>100</v>
      </c>
      <c r="AD198" s="1">
        <v>3</v>
      </c>
      <c r="AE198" s="21">
        <f t="shared" si="154"/>
        <v>100</v>
      </c>
      <c r="AF198" s="1">
        <v>3</v>
      </c>
      <c r="AG198" s="1">
        <f t="shared" si="155"/>
        <v>100</v>
      </c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78"/>
      <c r="AT198" s="21">
        <f t="shared" si="156"/>
        <v>100</v>
      </c>
      <c r="AU198" s="52"/>
      <c r="AV198" s="17"/>
      <c r="AW198" s="49"/>
      <c r="AX198" s="14"/>
    </row>
    <row r="199" spans="1:50" s="16" customFormat="1" ht="16.5" customHeight="1" x14ac:dyDescent="0.2">
      <c r="A199" s="50">
        <v>9</v>
      </c>
      <c r="B199" s="71">
        <v>18101089</v>
      </c>
      <c r="C199" s="69" t="s">
        <v>228</v>
      </c>
      <c r="D199" s="1">
        <v>3</v>
      </c>
      <c r="E199" s="21">
        <f t="shared" si="141"/>
        <v>100</v>
      </c>
      <c r="F199" s="21">
        <v>2</v>
      </c>
      <c r="G199" s="21">
        <f t="shared" si="142"/>
        <v>100</v>
      </c>
      <c r="H199" s="21">
        <v>3</v>
      </c>
      <c r="I199" s="21">
        <f t="shared" si="143"/>
        <v>100</v>
      </c>
      <c r="J199" s="21">
        <v>5</v>
      </c>
      <c r="K199" s="21">
        <f t="shared" si="144"/>
        <v>100</v>
      </c>
      <c r="L199" s="21">
        <v>5</v>
      </c>
      <c r="M199" s="21">
        <f t="shared" si="145"/>
        <v>100</v>
      </c>
      <c r="N199" s="21">
        <v>4</v>
      </c>
      <c r="O199" s="21">
        <f t="shared" si="146"/>
        <v>100</v>
      </c>
      <c r="P199" s="1">
        <v>3</v>
      </c>
      <c r="Q199" s="21">
        <f t="shared" si="147"/>
        <v>100</v>
      </c>
      <c r="R199" s="1">
        <v>3</v>
      </c>
      <c r="S199" s="21">
        <f t="shared" si="148"/>
        <v>100</v>
      </c>
      <c r="T199" s="1">
        <v>2</v>
      </c>
      <c r="U199" s="1">
        <f t="shared" si="149"/>
        <v>100</v>
      </c>
      <c r="V199" s="21">
        <v>4</v>
      </c>
      <c r="W199" s="21">
        <f t="shared" si="150"/>
        <v>100</v>
      </c>
      <c r="X199" s="1">
        <v>2</v>
      </c>
      <c r="Y199" s="1">
        <f t="shared" si="151"/>
        <v>100</v>
      </c>
      <c r="Z199" s="21">
        <v>4</v>
      </c>
      <c r="AA199" s="21">
        <f t="shared" si="152"/>
        <v>100</v>
      </c>
      <c r="AB199" s="1">
        <v>3</v>
      </c>
      <c r="AC199" s="21">
        <f t="shared" si="153"/>
        <v>100</v>
      </c>
      <c r="AD199" s="1">
        <f>3-1</f>
        <v>2</v>
      </c>
      <c r="AE199" s="21">
        <f t="shared" si="154"/>
        <v>66.666666666666657</v>
      </c>
      <c r="AF199" s="1">
        <v>3</v>
      </c>
      <c r="AG199" s="1">
        <f t="shared" si="155"/>
        <v>100</v>
      </c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78"/>
      <c r="AT199" s="21">
        <f t="shared" si="156"/>
        <v>97.619047619047606</v>
      </c>
      <c r="AU199" s="52"/>
      <c r="AV199" s="17"/>
      <c r="AW199" s="49"/>
      <c r="AX199" s="14"/>
    </row>
    <row r="200" spans="1:50" s="16" customFormat="1" ht="16.5" customHeight="1" x14ac:dyDescent="0.2">
      <c r="A200" s="50">
        <v>10</v>
      </c>
      <c r="B200" s="71">
        <v>18101043</v>
      </c>
      <c r="C200" s="69" t="s">
        <v>229</v>
      </c>
      <c r="D200" s="1">
        <v>3</v>
      </c>
      <c r="E200" s="21">
        <f t="shared" si="141"/>
        <v>100</v>
      </c>
      <c r="F200" s="21">
        <v>2</v>
      </c>
      <c r="G200" s="21">
        <f t="shared" si="142"/>
        <v>100</v>
      </c>
      <c r="H200" s="21">
        <v>3</v>
      </c>
      <c r="I200" s="21">
        <f t="shared" si="143"/>
        <v>100</v>
      </c>
      <c r="J200" s="21">
        <v>5</v>
      </c>
      <c r="K200" s="21">
        <f t="shared" si="144"/>
        <v>100</v>
      </c>
      <c r="L200" s="21">
        <v>5</v>
      </c>
      <c r="M200" s="21">
        <f t="shared" si="145"/>
        <v>100</v>
      </c>
      <c r="N200" s="21">
        <v>4</v>
      </c>
      <c r="O200" s="21">
        <f t="shared" si="146"/>
        <v>100</v>
      </c>
      <c r="P200" s="1">
        <v>3</v>
      </c>
      <c r="Q200" s="21">
        <f t="shared" si="147"/>
        <v>100</v>
      </c>
      <c r="R200" s="1">
        <v>3</v>
      </c>
      <c r="S200" s="21">
        <f t="shared" si="148"/>
        <v>100</v>
      </c>
      <c r="T200" s="1">
        <v>2</v>
      </c>
      <c r="U200" s="1">
        <f t="shared" si="149"/>
        <v>100</v>
      </c>
      <c r="V200" s="21">
        <v>4</v>
      </c>
      <c r="W200" s="21">
        <f t="shared" si="150"/>
        <v>100</v>
      </c>
      <c r="X200" s="1">
        <v>2</v>
      </c>
      <c r="Y200" s="1">
        <f t="shared" si="151"/>
        <v>100</v>
      </c>
      <c r="Z200" s="21">
        <f>4-1</f>
        <v>3</v>
      </c>
      <c r="AA200" s="21">
        <f t="shared" si="152"/>
        <v>75</v>
      </c>
      <c r="AB200" s="1">
        <v>3</v>
      </c>
      <c r="AC200" s="21">
        <f t="shared" si="153"/>
        <v>100</v>
      </c>
      <c r="AD200" s="1">
        <v>3</v>
      </c>
      <c r="AE200" s="21">
        <f t="shared" si="154"/>
        <v>100</v>
      </c>
      <c r="AF200" s="1">
        <v>3</v>
      </c>
      <c r="AG200" s="1">
        <f t="shared" si="155"/>
        <v>100</v>
      </c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78"/>
      <c r="AT200" s="21">
        <f t="shared" si="156"/>
        <v>98.214285714285708</v>
      </c>
      <c r="AU200" s="53"/>
      <c r="AV200" s="17"/>
      <c r="AW200" s="49"/>
      <c r="AX200" s="14"/>
    </row>
    <row r="201" spans="1:50" s="16" customFormat="1" ht="16.5" customHeight="1" x14ac:dyDescent="0.2">
      <c r="A201" s="50">
        <v>11</v>
      </c>
      <c r="B201" s="71">
        <v>18103040</v>
      </c>
      <c r="C201" s="69" t="s">
        <v>230</v>
      </c>
      <c r="D201" s="1">
        <v>3</v>
      </c>
      <c r="E201" s="21">
        <f t="shared" si="141"/>
        <v>100</v>
      </c>
      <c r="F201" s="21">
        <v>2</v>
      </c>
      <c r="G201" s="21">
        <f t="shared" si="142"/>
        <v>100</v>
      </c>
      <c r="H201" s="21">
        <v>3</v>
      </c>
      <c r="I201" s="21">
        <f t="shared" si="143"/>
        <v>100</v>
      </c>
      <c r="J201" s="21">
        <v>5</v>
      </c>
      <c r="K201" s="21">
        <f t="shared" si="144"/>
        <v>100</v>
      </c>
      <c r="L201" s="21">
        <v>5</v>
      </c>
      <c r="M201" s="21">
        <f t="shared" si="145"/>
        <v>100</v>
      </c>
      <c r="N201" s="21">
        <v>4</v>
      </c>
      <c r="O201" s="21">
        <f t="shared" si="146"/>
        <v>100</v>
      </c>
      <c r="P201" s="1">
        <v>3</v>
      </c>
      <c r="Q201" s="21">
        <f t="shared" si="147"/>
        <v>100</v>
      </c>
      <c r="R201" s="1">
        <v>3</v>
      </c>
      <c r="S201" s="21">
        <f t="shared" si="148"/>
        <v>100</v>
      </c>
      <c r="T201" s="1">
        <v>2</v>
      </c>
      <c r="U201" s="1">
        <f t="shared" si="149"/>
        <v>100</v>
      </c>
      <c r="V201" s="21">
        <v>4</v>
      </c>
      <c r="W201" s="21">
        <f t="shared" si="150"/>
        <v>100</v>
      </c>
      <c r="X201" s="1">
        <v>2</v>
      </c>
      <c r="Y201" s="1">
        <f t="shared" si="151"/>
        <v>100</v>
      </c>
      <c r="Z201" s="21">
        <v>4</v>
      </c>
      <c r="AA201" s="21">
        <f t="shared" si="152"/>
        <v>100</v>
      </c>
      <c r="AB201" s="1">
        <v>3</v>
      </c>
      <c r="AC201" s="21">
        <f t="shared" si="153"/>
        <v>100</v>
      </c>
      <c r="AD201" s="1">
        <f>3-1</f>
        <v>2</v>
      </c>
      <c r="AE201" s="21">
        <f t="shared" si="154"/>
        <v>66.666666666666657</v>
      </c>
      <c r="AF201" s="1">
        <v>3</v>
      </c>
      <c r="AG201" s="1">
        <f t="shared" si="155"/>
        <v>100</v>
      </c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78"/>
      <c r="AT201" s="21">
        <f t="shared" si="156"/>
        <v>97.619047619047606</v>
      </c>
      <c r="AU201" s="53"/>
      <c r="AV201" s="17"/>
      <c r="AW201" s="49"/>
      <c r="AX201" s="14"/>
    </row>
    <row r="202" spans="1:50" s="16" customFormat="1" ht="16.5" customHeight="1" x14ac:dyDescent="0.2">
      <c r="A202" s="50">
        <v>12</v>
      </c>
      <c r="B202" s="71">
        <v>18101142</v>
      </c>
      <c r="C202" s="69" t="s">
        <v>231</v>
      </c>
      <c r="D202" s="1">
        <v>3</v>
      </c>
      <c r="E202" s="21">
        <f t="shared" si="141"/>
        <v>100</v>
      </c>
      <c r="F202" s="21">
        <v>2</v>
      </c>
      <c r="G202" s="21">
        <f t="shared" si="142"/>
        <v>100</v>
      </c>
      <c r="H202" s="21">
        <v>3</v>
      </c>
      <c r="I202" s="21">
        <f t="shared" si="143"/>
        <v>100</v>
      </c>
      <c r="J202" s="21">
        <v>5</v>
      </c>
      <c r="K202" s="21">
        <f t="shared" si="144"/>
        <v>100</v>
      </c>
      <c r="L202" s="21">
        <v>5</v>
      </c>
      <c r="M202" s="21">
        <f t="shared" si="145"/>
        <v>100</v>
      </c>
      <c r="N202" s="21">
        <v>4</v>
      </c>
      <c r="O202" s="21">
        <f t="shared" si="146"/>
        <v>100</v>
      </c>
      <c r="P202" s="1">
        <v>3</v>
      </c>
      <c r="Q202" s="21">
        <f t="shared" si="147"/>
        <v>100</v>
      </c>
      <c r="R202" s="1">
        <v>3</v>
      </c>
      <c r="S202" s="21">
        <f t="shared" si="148"/>
        <v>100</v>
      </c>
      <c r="T202" s="1">
        <v>2</v>
      </c>
      <c r="U202" s="1">
        <f t="shared" si="149"/>
        <v>100</v>
      </c>
      <c r="V202" s="21">
        <v>4</v>
      </c>
      <c r="W202" s="21">
        <f t="shared" si="150"/>
        <v>100</v>
      </c>
      <c r="X202" s="1">
        <v>2</v>
      </c>
      <c r="Y202" s="1">
        <f t="shared" si="151"/>
        <v>100</v>
      </c>
      <c r="Z202" s="21">
        <v>4</v>
      </c>
      <c r="AA202" s="21">
        <f t="shared" si="152"/>
        <v>100</v>
      </c>
      <c r="AB202" s="1">
        <v>3</v>
      </c>
      <c r="AC202" s="21">
        <f t="shared" si="153"/>
        <v>100</v>
      </c>
      <c r="AD202" s="1">
        <v>3</v>
      </c>
      <c r="AE202" s="21">
        <f t="shared" si="154"/>
        <v>100</v>
      </c>
      <c r="AF202" s="1">
        <v>3</v>
      </c>
      <c r="AG202" s="1">
        <f t="shared" si="155"/>
        <v>100</v>
      </c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78"/>
      <c r="AT202" s="21">
        <f t="shared" si="156"/>
        <v>100</v>
      </c>
      <c r="AU202" s="53"/>
      <c r="AV202" s="17"/>
      <c r="AW202" s="49"/>
      <c r="AX202" s="14"/>
    </row>
    <row r="203" spans="1:50" s="16" customFormat="1" ht="16.5" customHeight="1" x14ac:dyDescent="0.2">
      <c r="A203" s="50">
        <v>13</v>
      </c>
      <c r="B203" s="71">
        <v>18101152</v>
      </c>
      <c r="C203" s="69" t="s">
        <v>232</v>
      </c>
      <c r="D203" s="1">
        <v>3</v>
      </c>
      <c r="E203" s="21">
        <f t="shared" si="141"/>
        <v>100</v>
      </c>
      <c r="F203" s="21">
        <v>2</v>
      </c>
      <c r="G203" s="21">
        <f t="shared" si="142"/>
        <v>100</v>
      </c>
      <c r="H203" s="21">
        <v>3</v>
      </c>
      <c r="I203" s="21">
        <f t="shared" si="143"/>
        <v>100</v>
      </c>
      <c r="J203" s="21">
        <v>5</v>
      </c>
      <c r="K203" s="21">
        <f t="shared" si="144"/>
        <v>100</v>
      </c>
      <c r="L203" s="21">
        <f>5-1</f>
        <v>4</v>
      </c>
      <c r="M203" s="21">
        <f t="shared" si="145"/>
        <v>80</v>
      </c>
      <c r="N203" s="21">
        <v>4</v>
      </c>
      <c r="O203" s="21">
        <f t="shared" si="146"/>
        <v>100</v>
      </c>
      <c r="P203" s="1">
        <v>3</v>
      </c>
      <c r="Q203" s="21">
        <f t="shared" si="147"/>
        <v>100</v>
      </c>
      <c r="R203" s="1">
        <v>3</v>
      </c>
      <c r="S203" s="21">
        <f t="shared" si="148"/>
        <v>100</v>
      </c>
      <c r="T203" s="1">
        <v>2</v>
      </c>
      <c r="U203" s="1">
        <f t="shared" si="149"/>
        <v>100</v>
      </c>
      <c r="V203" s="21">
        <v>4</v>
      </c>
      <c r="W203" s="21">
        <f t="shared" si="150"/>
        <v>100</v>
      </c>
      <c r="X203" s="1">
        <v>2</v>
      </c>
      <c r="Y203" s="1">
        <f t="shared" si="151"/>
        <v>100</v>
      </c>
      <c r="Z203" s="21">
        <v>4</v>
      </c>
      <c r="AA203" s="21">
        <f t="shared" si="152"/>
        <v>100</v>
      </c>
      <c r="AB203" s="1">
        <v>3</v>
      </c>
      <c r="AC203" s="21">
        <f t="shared" si="153"/>
        <v>100</v>
      </c>
      <c r="AD203" s="1">
        <v>3</v>
      </c>
      <c r="AE203" s="21">
        <f t="shared" si="154"/>
        <v>100</v>
      </c>
      <c r="AF203" s="1">
        <v>3</v>
      </c>
      <c r="AG203" s="1">
        <f t="shared" si="155"/>
        <v>100</v>
      </c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78"/>
      <c r="AT203" s="21">
        <f t="shared" si="156"/>
        <v>98.571428571428569</v>
      </c>
      <c r="AU203" s="53"/>
      <c r="AV203" s="17"/>
      <c r="AW203" s="49"/>
      <c r="AX203" s="14"/>
    </row>
    <row r="204" spans="1:50" s="16" customFormat="1" ht="16.5" customHeight="1" x14ac:dyDescent="0.2">
      <c r="A204" s="50">
        <v>14</v>
      </c>
      <c r="B204" s="71">
        <v>18101115</v>
      </c>
      <c r="C204" s="69" t="s">
        <v>233</v>
      </c>
      <c r="D204" s="1">
        <v>3</v>
      </c>
      <c r="E204" s="21">
        <f t="shared" si="141"/>
        <v>100</v>
      </c>
      <c r="F204" s="21">
        <v>2</v>
      </c>
      <c r="G204" s="21">
        <f t="shared" si="142"/>
        <v>100</v>
      </c>
      <c r="H204" s="21">
        <v>3</v>
      </c>
      <c r="I204" s="21">
        <f t="shared" si="143"/>
        <v>100</v>
      </c>
      <c r="J204" s="21">
        <f>5-1</f>
        <v>4</v>
      </c>
      <c r="K204" s="21">
        <f t="shared" si="144"/>
        <v>80</v>
      </c>
      <c r="L204" s="21">
        <v>5</v>
      </c>
      <c r="M204" s="21">
        <f t="shared" si="145"/>
        <v>100</v>
      </c>
      <c r="N204" s="21">
        <v>4</v>
      </c>
      <c r="O204" s="21">
        <f t="shared" si="146"/>
        <v>100</v>
      </c>
      <c r="P204" s="1">
        <v>3</v>
      </c>
      <c r="Q204" s="21">
        <f t="shared" si="147"/>
        <v>100</v>
      </c>
      <c r="R204" s="1">
        <v>3</v>
      </c>
      <c r="S204" s="21">
        <f t="shared" si="148"/>
        <v>100</v>
      </c>
      <c r="T204" s="1">
        <v>2</v>
      </c>
      <c r="U204" s="1">
        <f t="shared" si="149"/>
        <v>100</v>
      </c>
      <c r="V204" s="21">
        <v>4</v>
      </c>
      <c r="W204" s="21">
        <f t="shared" si="150"/>
        <v>100</v>
      </c>
      <c r="X204" s="1">
        <v>2</v>
      </c>
      <c r="Y204" s="1">
        <f t="shared" si="151"/>
        <v>100</v>
      </c>
      <c r="Z204" s="21">
        <f>4-1</f>
        <v>3</v>
      </c>
      <c r="AA204" s="21">
        <f t="shared" si="152"/>
        <v>75</v>
      </c>
      <c r="AB204" s="1">
        <v>3</v>
      </c>
      <c r="AC204" s="21">
        <f t="shared" si="153"/>
        <v>100</v>
      </c>
      <c r="AD204" s="1">
        <f>3-1</f>
        <v>2</v>
      </c>
      <c r="AE204" s="21">
        <f t="shared" si="154"/>
        <v>66.666666666666657</v>
      </c>
      <c r="AF204" s="1">
        <v>3</v>
      </c>
      <c r="AG204" s="1">
        <f t="shared" si="155"/>
        <v>100</v>
      </c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78"/>
      <c r="AT204" s="21">
        <f t="shared" si="156"/>
        <v>94.404761904761898</v>
      </c>
      <c r="AU204" s="53"/>
      <c r="AV204" s="17"/>
      <c r="AW204" s="49"/>
      <c r="AX204" s="14"/>
    </row>
    <row r="205" spans="1:50" s="16" customFormat="1" ht="16.5" customHeight="1" x14ac:dyDescent="0.2">
      <c r="A205" s="50">
        <v>15</v>
      </c>
      <c r="B205" s="71">
        <v>18103055</v>
      </c>
      <c r="C205" s="19" t="s">
        <v>234</v>
      </c>
      <c r="D205" s="1">
        <v>3</v>
      </c>
      <c r="E205" s="21">
        <f t="shared" si="141"/>
        <v>100</v>
      </c>
      <c r="F205" s="21">
        <v>2</v>
      </c>
      <c r="G205" s="21">
        <f t="shared" si="142"/>
        <v>100</v>
      </c>
      <c r="H205" s="21">
        <v>3</v>
      </c>
      <c r="I205" s="21">
        <f t="shared" si="143"/>
        <v>100</v>
      </c>
      <c r="J205" s="21">
        <v>5</v>
      </c>
      <c r="K205" s="21">
        <f t="shared" si="144"/>
        <v>100</v>
      </c>
      <c r="L205" s="21">
        <v>5</v>
      </c>
      <c r="M205" s="21">
        <f t="shared" si="145"/>
        <v>100</v>
      </c>
      <c r="N205" s="21">
        <v>4</v>
      </c>
      <c r="O205" s="21">
        <f t="shared" si="146"/>
        <v>100</v>
      </c>
      <c r="P205" s="1">
        <v>3</v>
      </c>
      <c r="Q205" s="21">
        <f t="shared" si="147"/>
        <v>100</v>
      </c>
      <c r="R205" s="1">
        <v>3</v>
      </c>
      <c r="S205" s="21">
        <f t="shared" si="148"/>
        <v>100</v>
      </c>
      <c r="T205" s="1">
        <v>2</v>
      </c>
      <c r="U205" s="1">
        <f t="shared" si="149"/>
        <v>100</v>
      </c>
      <c r="V205" s="21">
        <v>4</v>
      </c>
      <c r="W205" s="21">
        <f t="shared" si="150"/>
        <v>100</v>
      </c>
      <c r="X205" s="1">
        <v>2</v>
      </c>
      <c r="Y205" s="1">
        <f t="shared" si="151"/>
        <v>100</v>
      </c>
      <c r="Z205" s="21">
        <v>4</v>
      </c>
      <c r="AA205" s="21">
        <f t="shared" si="152"/>
        <v>100</v>
      </c>
      <c r="AB205" s="1">
        <v>3</v>
      </c>
      <c r="AC205" s="21">
        <f t="shared" si="153"/>
        <v>100</v>
      </c>
      <c r="AD205" s="1">
        <v>3</v>
      </c>
      <c r="AE205" s="21">
        <f t="shared" si="154"/>
        <v>100</v>
      </c>
      <c r="AF205" s="1">
        <v>3</v>
      </c>
      <c r="AG205" s="1">
        <f t="shared" si="155"/>
        <v>100</v>
      </c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78"/>
      <c r="AT205" s="21">
        <f t="shared" si="156"/>
        <v>100</v>
      </c>
      <c r="AU205" s="53"/>
      <c r="AV205" s="17"/>
      <c r="AW205" s="49"/>
      <c r="AX205" s="14"/>
    </row>
    <row r="206" spans="1:50" s="16" customFormat="1" ht="16.5" customHeight="1" x14ac:dyDescent="0.2">
      <c r="A206" s="50">
        <v>16</v>
      </c>
      <c r="B206" s="71">
        <v>18108005</v>
      </c>
      <c r="C206" s="19" t="s">
        <v>235</v>
      </c>
      <c r="D206" s="1">
        <v>3</v>
      </c>
      <c r="E206" s="21">
        <f t="shared" si="141"/>
        <v>100</v>
      </c>
      <c r="F206" s="21">
        <v>2</v>
      </c>
      <c r="G206" s="21">
        <f t="shared" si="142"/>
        <v>100</v>
      </c>
      <c r="H206" s="21">
        <v>3</v>
      </c>
      <c r="I206" s="21">
        <f t="shared" si="143"/>
        <v>100</v>
      </c>
      <c r="J206" s="21">
        <v>5</v>
      </c>
      <c r="K206" s="21">
        <f t="shared" si="144"/>
        <v>100</v>
      </c>
      <c r="L206" s="21">
        <v>5</v>
      </c>
      <c r="M206" s="21">
        <f t="shared" si="145"/>
        <v>100</v>
      </c>
      <c r="N206" s="21">
        <v>4</v>
      </c>
      <c r="O206" s="21">
        <f t="shared" si="146"/>
        <v>100</v>
      </c>
      <c r="P206" s="1">
        <v>3</v>
      </c>
      <c r="Q206" s="21">
        <f t="shared" si="147"/>
        <v>100</v>
      </c>
      <c r="R206" s="1">
        <v>3</v>
      </c>
      <c r="S206" s="21">
        <f t="shared" si="148"/>
        <v>100</v>
      </c>
      <c r="T206" s="1">
        <v>2</v>
      </c>
      <c r="U206" s="1">
        <f t="shared" si="149"/>
        <v>100</v>
      </c>
      <c r="V206" s="21">
        <v>4</v>
      </c>
      <c r="W206" s="21">
        <f t="shared" si="150"/>
        <v>100</v>
      </c>
      <c r="X206" s="1">
        <v>2</v>
      </c>
      <c r="Y206" s="1">
        <f t="shared" si="151"/>
        <v>100</v>
      </c>
      <c r="Z206" s="21">
        <f>4-1</f>
        <v>3</v>
      </c>
      <c r="AA206" s="21">
        <f t="shared" si="152"/>
        <v>75</v>
      </c>
      <c r="AB206" s="1">
        <v>3</v>
      </c>
      <c r="AC206" s="21">
        <f t="shared" si="153"/>
        <v>100</v>
      </c>
      <c r="AD206" s="1">
        <v>3</v>
      </c>
      <c r="AE206" s="21">
        <f t="shared" si="154"/>
        <v>100</v>
      </c>
      <c r="AF206" s="1">
        <v>3</v>
      </c>
      <c r="AG206" s="1">
        <f t="shared" si="155"/>
        <v>100</v>
      </c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78"/>
      <c r="AT206" s="21">
        <f t="shared" si="156"/>
        <v>98.214285714285708</v>
      </c>
      <c r="AU206" s="53"/>
      <c r="AV206" s="17"/>
      <c r="AW206" s="49"/>
      <c r="AX206" s="14"/>
    </row>
    <row r="207" spans="1:50" s="16" customFormat="1" ht="16.5" customHeight="1" x14ac:dyDescent="0.2">
      <c r="A207" s="50">
        <v>17</v>
      </c>
      <c r="B207" s="71">
        <v>18101168</v>
      </c>
      <c r="C207" s="19" t="s">
        <v>236</v>
      </c>
      <c r="D207" s="1">
        <v>3</v>
      </c>
      <c r="E207" s="21">
        <f t="shared" si="141"/>
        <v>100</v>
      </c>
      <c r="F207" s="21">
        <v>2</v>
      </c>
      <c r="G207" s="21">
        <f t="shared" si="142"/>
        <v>100</v>
      </c>
      <c r="H207" s="21">
        <v>3</v>
      </c>
      <c r="I207" s="21">
        <f t="shared" si="143"/>
        <v>100</v>
      </c>
      <c r="J207" s="21">
        <f>5</f>
        <v>5</v>
      </c>
      <c r="K207" s="21">
        <f t="shared" si="144"/>
        <v>100</v>
      </c>
      <c r="L207" s="21">
        <v>5</v>
      </c>
      <c r="M207" s="21">
        <f t="shared" si="145"/>
        <v>100</v>
      </c>
      <c r="N207" s="21">
        <v>4</v>
      </c>
      <c r="O207" s="21">
        <f t="shared" si="146"/>
        <v>100</v>
      </c>
      <c r="P207" s="1">
        <v>3</v>
      </c>
      <c r="Q207" s="21">
        <f t="shared" si="147"/>
        <v>100</v>
      </c>
      <c r="R207" s="1">
        <v>3</v>
      </c>
      <c r="S207" s="21">
        <f t="shared" si="148"/>
        <v>100</v>
      </c>
      <c r="T207" s="1">
        <v>2</v>
      </c>
      <c r="U207" s="1">
        <f t="shared" si="149"/>
        <v>100</v>
      </c>
      <c r="V207" s="21">
        <v>4</v>
      </c>
      <c r="W207" s="21">
        <f t="shared" si="150"/>
        <v>100</v>
      </c>
      <c r="X207" s="1">
        <v>2</v>
      </c>
      <c r="Y207" s="1">
        <f t="shared" si="151"/>
        <v>100</v>
      </c>
      <c r="Z207" s="21">
        <v>4</v>
      </c>
      <c r="AA207" s="21">
        <f t="shared" si="152"/>
        <v>100</v>
      </c>
      <c r="AB207" s="1">
        <v>3</v>
      </c>
      <c r="AC207" s="21">
        <f t="shared" si="153"/>
        <v>100</v>
      </c>
      <c r="AD207" s="1">
        <f>3-1</f>
        <v>2</v>
      </c>
      <c r="AE207" s="21">
        <f t="shared" si="154"/>
        <v>66.666666666666657</v>
      </c>
      <c r="AF207" s="1">
        <v>3</v>
      </c>
      <c r="AG207" s="1">
        <f t="shared" si="155"/>
        <v>100</v>
      </c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78"/>
      <c r="AT207" s="21">
        <f t="shared" si="156"/>
        <v>97.619047619047606</v>
      </c>
      <c r="AU207" s="52"/>
      <c r="AV207" s="17"/>
      <c r="AW207" s="49"/>
      <c r="AX207" s="14"/>
    </row>
    <row r="208" spans="1:50" s="16" customFormat="1" ht="16.5" customHeight="1" x14ac:dyDescent="0.2">
      <c r="A208" s="50">
        <v>18</v>
      </c>
      <c r="B208" s="71">
        <v>18103047</v>
      </c>
      <c r="C208" s="19" t="s">
        <v>237</v>
      </c>
      <c r="D208" s="1">
        <v>3</v>
      </c>
      <c r="E208" s="21">
        <f t="shared" si="141"/>
        <v>100</v>
      </c>
      <c r="F208" s="21">
        <v>2</v>
      </c>
      <c r="G208" s="21">
        <f t="shared" si="142"/>
        <v>100</v>
      </c>
      <c r="H208" s="21">
        <v>3</v>
      </c>
      <c r="I208" s="21">
        <f t="shared" si="143"/>
        <v>100</v>
      </c>
      <c r="J208" s="21">
        <v>5</v>
      </c>
      <c r="K208" s="21">
        <f t="shared" si="144"/>
        <v>100</v>
      </c>
      <c r="L208" s="21">
        <v>5</v>
      </c>
      <c r="M208" s="21">
        <f t="shared" si="145"/>
        <v>100</v>
      </c>
      <c r="N208" s="21">
        <f>4-1+1</f>
        <v>4</v>
      </c>
      <c r="O208" s="21">
        <f t="shared" si="146"/>
        <v>100</v>
      </c>
      <c r="P208" s="1">
        <v>3</v>
      </c>
      <c r="Q208" s="21">
        <f t="shared" si="147"/>
        <v>100</v>
      </c>
      <c r="R208" s="1">
        <v>3</v>
      </c>
      <c r="S208" s="21">
        <f t="shared" si="148"/>
        <v>100</v>
      </c>
      <c r="T208" s="1">
        <v>2</v>
      </c>
      <c r="U208" s="1">
        <f t="shared" si="149"/>
        <v>100</v>
      </c>
      <c r="V208" s="21">
        <v>4</v>
      </c>
      <c r="W208" s="21">
        <f t="shared" si="150"/>
        <v>100</v>
      </c>
      <c r="X208" s="1">
        <v>2</v>
      </c>
      <c r="Y208" s="1">
        <f t="shared" si="151"/>
        <v>100</v>
      </c>
      <c r="Z208" s="21">
        <v>4</v>
      </c>
      <c r="AA208" s="21">
        <f t="shared" si="152"/>
        <v>100</v>
      </c>
      <c r="AB208" s="1">
        <f>3-1</f>
        <v>2</v>
      </c>
      <c r="AC208" s="21">
        <f t="shared" si="153"/>
        <v>66.666666666666657</v>
      </c>
      <c r="AD208" s="1">
        <v>3</v>
      </c>
      <c r="AE208" s="21">
        <f t="shared" si="154"/>
        <v>100</v>
      </c>
      <c r="AF208" s="1">
        <v>3</v>
      </c>
      <c r="AG208" s="1">
        <f t="shared" si="155"/>
        <v>100</v>
      </c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78"/>
      <c r="AT208" s="21">
        <f t="shared" si="156"/>
        <v>97.619047619047606</v>
      </c>
      <c r="AU208" s="52"/>
      <c r="AV208" s="17"/>
      <c r="AW208" s="49"/>
      <c r="AX208" s="14"/>
    </row>
    <row r="209" spans="1:50" s="16" customFormat="1" ht="16.5" customHeight="1" x14ac:dyDescent="0.2">
      <c r="A209" s="50">
        <v>19</v>
      </c>
      <c r="B209" s="71">
        <v>18102057</v>
      </c>
      <c r="C209" s="19" t="s">
        <v>238</v>
      </c>
      <c r="D209" s="1">
        <v>3</v>
      </c>
      <c r="E209" s="21">
        <f t="shared" si="141"/>
        <v>100</v>
      </c>
      <c r="F209" s="21">
        <v>2</v>
      </c>
      <c r="G209" s="21">
        <f t="shared" si="142"/>
        <v>100</v>
      </c>
      <c r="H209" s="21">
        <v>3</v>
      </c>
      <c r="I209" s="21">
        <f t="shared" si="143"/>
        <v>100</v>
      </c>
      <c r="J209" s="21">
        <v>5</v>
      </c>
      <c r="K209" s="21">
        <f t="shared" si="144"/>
        <v>100</v>
      </c>
      <c r="L209" s="21">
        <v>5</v>
      </c>
      <c r="M209" s="21">
        <f t="shared" si="145"/>
        <v>100</v>
      </c>
      <c r="N209" s="21">
        <v>4</v>
      </c>
      <c r="O209" s="21">
        <f t="shared" si="146"/>
        <v>100</v>
      </c>
      <c r="P209" s="1">
        <v>3</v>
      </c>
      <c r="Q209" s="21">
        <f t="shared" si="147"/>
        <v>100</v>
      </c>
      <c r="R209" s="1">
        <v>3</v>
      </c>
      <c r="S209" s="21">
        <f t="shared" si="148"/>
        <v>100</v>
      </c>
      <c r="T209" s="1">
        <v>2</v>
      </c>
      <c r="U209" s="1">
        <f t="shared" si="149"/>
        <v>100</v>
      </c>
      <c r="V209" s="21">
        <v>4</v>
      </c>
      <c r="W209" s="21">
        <f t="shared" si="150"/>
        <v>100</v>
      </c>
      <c r="X209" s="1">
        <v>2</v>
      </c>
      <c r="Y209" s="1">
        <f t="shared" si="151"/>
        <v>100</v>
      </c>
      <c r="Z209" s="21">
        <v>4</v>
      </c>
      <c r="AA209" s="21">
        <f t="shared" si="152"/>
        <v>100</v>
      </c>
      <c r="AB209" s="1">
        <v>3</v>
      </c>
      <c r="AC209" s="21">
        <f t="shared" si="153"/>
        <v>100</v>
      </c>
      <c r="AD209" s="1">
        <v>3</v>
      </c>
      <c r="AE209" s="21">
        <f t="shared" si="154"/>
        <v>100</v>
      </c>
      <c r="AF209" s="1">
        <v>3</v>
      </c>
      <c r="AG209" s="1">
        <f t="shared" si="155"/>
        <v>100</v>
      </c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78"/>
      <c r="AT209" s="21">
        <f t="shared" si="156"/>
        <v>100</v>
      </c>
      <c r="AU209" s="53"/>
      <c r="AV209" s="17"/>
      <c r="AW209" s="49"/>
      <c r="AX209" s="14"/>
    </row>
    <row r="210" spans="1:50" s="16" customFormat="1" ht="16.5" customHeight="1" x14ac:dyDescent="0.2">
      <c r="A210" s="50">
        <v>20</v>
      </c>
      <c r="B210" s="71">
        <v>18108009</v>
      </c>
      <c r="C210" s="19" t="s">
        <v>239</v>
      </c>
      <c r="D210" s="1">
        <v>3</v>
      </c>
      <c r="E210" s="21">
        <f t="shared" si="141"/>
        <v>100</v>
      </c>
      <c r="F210" s="21">
        <v>2</v>
      </c>
      <c r="G210" s="21">
        <f t="shared" si="142"/>
        <v>100</v>
      </c>
      <c r="H210" s="21">
        <v>3</v>
      </c>
      <c r="I210" s="21">
        <f t="shared" si="143"/>
        <v>100</v>
      </c>
      <c r="J210" s="21">
        <v>5</v>
      </c>
      <c r="K210" s="21">
        <f t="shared" si="144"/>
        <v>100</v>
      </c>
      <c r="L210" s="21">
        <v>5</v>
      </c>
      <c r="M210" s="21">
        <f t="shared" si="145"/>
        <v>100</v>
      </c>
      <c r="N210" s="21">
        <v>4</v>
      </c>
      <c r="O210" s="21">
        <f t="shared" si="146"/>
        <v>100</v>
      </c>
      <c r="P210" s="1">
        <v>3</v>
      </c>
      <c r="Q210" s="21">
        <f t="shared" si="147"/>
        <v>100</v>
      </c>
      <c r="R210" s="1">
        <v>3</v>
      </c>
      <c r="S210" s="21">
        <f t="shared" si="148"/>
        <v>100</v>
      </c>
      <c r="T210" s="1">
        <v>2</v>
      </c>
      <c r="U210" s="1">
        <f t="shared" si="149"/>
        <v>100</v>
      </c>
      <c r="V210" s="21">
        <v>4</v>
      </c>
      <c r="W210" s="21">
        <f t="shared" si="150"/>
        <v>100</v>
      </c>
      <c r="X210" s="1">
        <v>2</v>
      </c>
      <c r="Y210" s="1">
        <f t="shared" si="151"/>
        <v>100</v>
      </c>
      <c r="Z210" s="21">
        <v>4</v>
      </c>
      <c r="AA210" s="21">
        <f t="shared" si="152"/>
        <v>100</v>
      </c>
      <c r="AB210" s="1">
        <v>3</v>
      </c>
      <c r="AC210" s="21">
        <f t="shared" si="153"/>
        <v>100</v>
      </c>
      <c r="AD210" s="1">
        <v>3</v>
      </c>
      <c r="AE210" s="21">
        <f t="shared" si="154"/>
        <v>100</v>
      </c>
      <c r="AF210" s="1">
        <v>3</v>
      </c>
      <c r="AG210" s="1">
        <f t="shared" si="155"/>
        <v>100</v>
      </c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78"/>
      <c r="AT210" s="21">
        <f t="shared" si="156"/>
        <v>100</v>
      </c>
      <c r="AU210" s="53"/>
      <c r="AV210" s="17"/>
      <c r="AW210" s="49"/>
      <c r="AX210" s="14"/>
    </row>
    <row r="211" spans="1:50" s="16" customFormat="1" ht="16.5" customHeight="1" x14ac:dyDescent="0.2">
      <c r="A211" s="54"/>
      <c r="B211" s="74"/>
      <c r="C211" s="14"/>
      <c r="D211" s="1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P211" s="15"/>
      <c r="Q211" s="2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2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53"/>
      <c r="AV211" s="17"/>
      <c r="AW211" s="49"/>
      <c r="AX211" s="14"/>
    </row>
    <row r="212" spans="1:50" s="16" customFormat="1" ht="16.5" customHeight="1" x14ac:dyDescent="0.2">
      <c r="A212" s="54"/>
      <c r="B212" s="74"/>
      <c r="C212" s="14"/>
      <c r="D212" s="1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P212" s="15"/>
      <c r="Q212" s="2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2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53"/>
      <c r="AV212" s="17"/>
      <c r="AW212" s="49"/>
      <c r="AX212" s="14"/>
    </row>
    <row r="213" spans="1:50" s="16" customFormat="1" ht="16.5" customHeight="1" x14ac:dyDescent="0.2">
      <c r="A213" s="54"/>
      <c r="B213" s="54"/>
      <c r="C213" s="55"/>
      <c r="D213" s="76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P213" s="76"/>
      <c r="Q213" s="85"/>
      <c r="R213" s="76"/>
      <c r="S213" s="76"/>
      <c r="T213" s="76"/>
      <c r="U213" s="76"/>
      <c r="V213" s="76"/>
      <c r="W213" s="76"/>
      <c r="X213" s="76"/>
      <c r="Y213" s="76"/>
      <c r="Z213" s="76"/>
      <c r="AA213" s="76"/>
      <c r="AB213" s="76"/>
      <c r="AC213" s="85"/>
      <c r="AD213" s="76"/>
      <c r="AE213" s="76"/>
      <c r="AF213" s="76"/>
      <c r="AG213" s="76"/>
      <c r="AH213" s="76"/>
      <c r="AI213" s="76"/>
      <c r="AJ213" s="76"/>
      <c r="AK213" s="76"/>
      <c r="AL213" s="76"/>
      <c r="AM213" s="76"/>
      <c r="AN213" s="76"/>
      <c r="AO213" s="76"/>
      <c r="AP213" s="76"/>
      <c r="AQ213" s="76"/>
      <c r="AR213" s="76"/>
      <c r="AS213" s="76"/>
      <c r="AT213" s="76"/>
      <c r="AU213" s="54"/>
      <c r="AV213" s="17"/>
      <c r="AW213" s="49"/>
      <c r="AX213" s="14"/>
    </row>
    <row r="214" spans="1:50" s="16" customFormat="1" ht="16.5" customHeight="1" x14ac:dyDescent="0.2">
      <c r="A214" s="50">
        <v>1</v>
      </c>
      <c r="B214" s="71">
        <v>18104001</v>
      </c>
      <c r="C214" s="69" t="s">
        <v>240</v>
      </c>
      <c r="D214" s="1">
        <v>3</v>
      </c>
      <c r="E214" s="21">
        <f t="shared" ref="E214:E221" si="157">D214/3*100</f>
        <v>100</v>
      </c>
      <c r="F214" s="21">
        <v>2</v>
      </c>
      <c r="G214" s="21">
        <f t="shared" ref="G214:G223" si="158">F214/2*100</f>
        <v>100</v>
      </c>
      <c r="H214" s="21">
        <v>3</v>
      </c>
      <c r="I214" s="21">
        <f t="shared" ref="I214:I223" si="159">H214/3*100</f>
        <v>100</v>
      </c>
      <c r="J214" s="21">
        <v>4</v>
      </c>
      <c r="K214" s="21">
        <f>J214/(5-1)*100</f>
        <v>100</v>
      </c>
      <c r="L214" s="21">
        <v>5</v>
      </c>
      <c r="M214" s="21">
        <f t="shared" ref="M214:M223" si="160">L214/5*100</f>
        <v>100</v>
      </c>
      <c r="N214" s="21">
        <v>4</v>
      </c>
      <c r="O214" s="21">
        <f t="shared" ref="O214:O223" si="161">N214/4*100</f>
        <v>100</v>
      </c>
      <c r="P214" s="1">
        <v>3</v>
      </c>
      <c r="Q214" s="21">
        <f t="shared" ref="Q214:Q223" si="162">P214/3*100</f>
        <v>100</v>
      </c>
      <c r="R214" s="1">
        <v>3</v>
      </c>
      <c r="S214" s="21">
        <f t="shared" ref="S214:S223" si="163">R214/3*100</f>
        <v>100</v>
      </c>
      <c r="T214" s="1">
        <v>2</v>
      </c>
      <c r="U214" s="1">
        <f t="shared" ref="U214:U223" si="164">T214/2*100</f>
        <v>100</v>
      </c>
      <c r="V214" s="21">
        <v>4</v>
      </c>
      <c r="W214" s="21">
        <f t="shared" ref="W214:W223" si="165">V214/4*100</f>
        <v>100</v>
      </c>
      <c r="X214" s="1">
        <v>2</v>
      </c>
      <c r="Y214" s="1">
        <f t="shared" ref="Y214:Y223" si="166">X214/2*100</f>
        <v>100</v>
      </c>
      <c r="Z214" s="21">
        <v>4</v>
      </c>
      <c r="AA214" s="21">
        <f t="shared" ref="AA214:AA223" si="167">Z214/4*100</f>
        <v>100</v>
      </c>
      <c r="AB214" s="1">
        <v>3</v>
      </c>
      <c r="AC214" s="21">
        <f t="shared" ref="AC214:AC223" si="168">AB214/3*100</f>
        <v>100</v>
      </c>
      <c r="AD214" s="1">
        <v>3</v>
      </c>
      <c r="AE214" s="21">
        <f t="shared" ref="AE214:AE223" si="169">AD214/3*100</f>
        <v>100</v>
      </c>
      <c r="AF214" s="1">
        <v>3</v>
      </c>
      <c r="AG214" s="1">
        <f t="shared" ref="AG214:AG223" si="170">AF214/3*100</f>
        <v>100</v>
      </c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78"/>
      <c r="AT214" s="21">
        <f t="shared" ref="AT214:AT223" si="171">AVERAGE(Q214,S214,U214,W214,Y214,AA214,AC214,AE214,AG214,AI214,AK214,AM214,AO214,AQ214,AS214,K214,M214,I214,G214,O214)</f>
        <v>100</v>
      </c>
      <c r="AU214" s="62" t="s">
        <v>60</v>
      </c>
      <c r="AV214" s="17"/>
      <c r="AW214" s="49"/>
      <c r="AX214" s="14"/>
    </row>
    <row r="215" spans="1:50" s="16" customFormat="1" ht="16.5" customHeight="1" x14ac:dyDescent="0.2">
      <c r="A215" s="50">
        <v>2</v>
      </c>
      <c r="B215" s="71">
        <v>18102017</v>
      </c>
      <c r="C215" s="69" t="s">
        <v>241</v>
      </c>
      <c r="D215" s="1">
        <v>3</v>
      </c>
      <c r="E215" s="21">
        <f t="shared" si="157"/>
        <v>100</v>
      </c>
      <c r="F215" s="21">
        <v>2</v>
      </c>
      <c r="G215" s="21">
        <f t="shared" si="158"/>
        <v>100</v>
      </c>
      <c r="H215" s="21">
        <v>3</v>
      </c>
      <c r="I215" s="21">
        <f t="shared" si="159"/>
        <v>100</v>
      </c>
      <c r="J215" s="21">
        <f>5-1</f>
        <v>4</v>
      </c>
      <c r="K215" s="21">
        <f t="shared" ref="K215:K223" si="172">J215/5*100</f>
        <v>80</v>
      </c>
      <c r="L215" s="21">
        <v>5</v>
      </c>
      <c r="M215" s="21">
        <f t="shared" si="160"/>
        <v>100</v>
      </c>
      <c r="N215" s="21">
        <v>4</v>
      </c>
      <c r="O215" s="21">
        <f t="shared" si="161"/>
        <v>100</v>
      </c>
      <c r="P215" s="1">
        <v>3</v>
      </c>
      <c r="Q215" s="21">
        <f t="shared" si="162"/>
        <v>100</v>
      </c>
      <c r="R215" s="1">
        <v>3</v>
      </c>
      <c r="S215" s="21">
        <f t="shared" si="163"/>
        <v>100</v>
      </c>
      <c r="T215" s="1">
        <v>2</v>
      </c>
      <c r="U215" s="1">
        <f t="shared" si="164"/>
        <v>100</v>
      </c>
      <c r="V215" s="21">
        <v>4</v>
      </c>
      <c r="W215" s="21">
        <f t="shared" si="165"/>
        <v>100</v>
      </c>
      <c r="X215" s="1">
        <v>2</v>
      </c>
      <c r="Y215" s="1">
        <f t="shared" si="166"/>
        <v>100</v>
      </c>
      <c r="Z215" s="21">
        <v>4</v>
      </c>
      <c r="AA215" s="21">
        <f t="shared" si="167"/>
        <v>100</v>
      </c>
      <c r="AB215" s="1">
        <f>3-1</f>
        <v>2</v>
      </c>
      <c r="AC215" s="21">
        <f t="shared" si="168"/>
        <v>66.666666666666657</v>
      </c>
      <c r="AD215" s="1">
        <v>3</v>
      </c>
      <c r="AE215" s="21">
        <f t="shared" si="169"/>
        <v>100</v>
      </c>
      <c r="AF215" s="1">
        <v>3</v>
      </c>
      <c r="AG215" s="1">
        <f t="shared" si="170"/>
        <v>100</v>
      </c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78"/>
      <c r="AT215" s="21">
        <f t="shared" si="171"/>
        <v>96.190476190476176</v>
      </c>
      <c r="AU215" s="52"/>
      <c r="AV215" s="17"/>
      <c r="AW215" s="49"/>
      <c r="AX215" s="14"/>
    </row>
    <row r="216" spans="1:50" s="16" customFormat="1" ht="16.5" customHeight="1" x14ac:dyDescent="0.2">
      <c r="A216" s="50">
        <v>3</v>
      </c>
      <c r="B216" s="71">
        <v>18101023</v>
      </c>
      <c r="C216" s="69" t="s">
        <v>242</v>
      </c>
      <c r="D216" s="1">
        <v>3</v>
      </c>
      <c r="E216" s="21">
        <f t="shared" si="157"/>
        <v>100</v>
      </c>
      <c r="F216" s="21">
        <v>2</v>
      </c>
      <c r="G216" s="21">
        <f t="shared" si="158"/>
        <v>100</v>
      </c>
      <c r="H216" s="21">
        <v>3</v>
      </c>
      <c r="I216" s="21">
        <f t="shared" si="159"/>
        <v>100</v>
      </c>
      <c r="J216" s="21">
        <v>5</v>
      </c>
      <c r="K216" s="21">
        <f t="shared" si="172"/>
        <v>100</v>
      </c>
      <c r="L216" s="21">
        <v>5</v>
      </c>
      <c r="M216" s="21">
        <f t="shared" si="160"/>
        <v>100</v>
      </c>
      <c r="N216" s="21">
        <f>4-1</f>
        <v>3</v>
      </c>
      <c r="O216" s="21">
        <f t="shared" si="161"/>
        <v>75</v>
      </c>
      <c r="P216" s="1">
        <v>3</v>
      </c>
      <c r="Q216" s="21">
        <f t="shared" si="162"/>
        <v>100</v>
      </c>
      <c r="R216" s="1">
        <v>3</v>
      </c>
      <c r="S216" s="21">
        <f t="shared" si="163"/>
        <v>100</v>
      </c>
      <c r="T216" s="1">
        <v>2</v>
      </c>
      <c r="U216" s="1">
        <f t="shared" si="164"/>
        <v>100</v>
      </c>
      <c r="V216" s="21">
        <v>4</v>
      </c>
      <c r="W216" s="21">
        <f t="shared" si="165"/>
        <v>100</v>
      </c>
      <c r="X216" s="1">
        <v>2</v>
      </c>
      <c r="Y216" s="1">
        <f t="shared" si="166"/>
        <v>100</v>
      </c>
      <c r="Z216" s="21">
        <v>4</v>
      </c>
      <c r="AA216" s="21">
        <f t="shared" si="167"/>
        <v>100</v>
      </c>
      <c r="AB216" s="1">
        <v>3</v>
      </c>
      <c r="AC216" s="21">
        <f t="shared" si="168"/>
        <v>100</v>
      </c>
      <c r="AD216" s="1">
        <v>3</v>
      </c>
      <c r="AE216" s="21">
        <f t="shared" si="169"/>
        <v>100</v>
      </c>
      <c r="AF216" s="1">
        <v>3</v>
      </c>
      <c r="AG216" s="1">
        <f t="shared" si="170"/>
        <v>100</v>
      </c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78"/>
      <c r="AT216" s="21">
        <f t="shared" si="171"/>
        <v>98.214285714285708</v>
      </c>
      <c r="AU216" s="52"/>
      <c r="AV216" s="17"/>
      <c r="AW216" s="49"/>
      <c r="AX216" s="14"/>
    </row>
    <row r="217" spans="1:50" s="16" customFormat="1" ht="16.5" customHeight="1" x14ac:dyDescent="0.2">
      <c r="A217" s="50">
        <v>4</v>
      </c>
      <c r="B217" s="71">
        <v>17103047</v>
      </c>
      <c r="C217" s="19" t="s">
        <v>18</v>
      </c>
      <c r="D217" s="1">
        <v>3</v>
      </c>
      <c r="E217" s="21">
        <f t="shared" si="157"/>
        <v>100</v>
      </c>
      <c r="F217" s="21">
        <v>2</v>
      </c>
      <c r="G217" s="21">
        <f t="shared" si="158"/>
        <v>100</v>
      </c>
      <c r="H217" s="21">
        <v>3</v>
      </c>
      <c r="I217" s="21">
        <f t="shared" si="159"/>
        <v>100</v>
      </c>
      <c r="J217" s="21">
        <v>5</v>
      </c>
      <c r="K217" s="21">
        <f t="shared" si="172"/>
        <v>100</v>
      </c>
      <c r="L217" s="21">
        <f>5-1</f>
        <v>4</v>
      </c>
      <c r="M217" s="21">
        <f t="shared" si="160"/>
        <v>80</v>
      </c>
      <c r="N217" s="21">
        <v>4</v>
      </c>
      <c r="O217" s="21">
        <f t="shared" si="161"/>
        <v>100</v>
      </c>
      <c r="P217" s="1">
        <v>3</v>
      </c>
      <c r="Q217" s="21">
        <f t="shared" si="162"/>
        <v>100</v>
      </c>
      <c r="R217" s="1">
        <v>3</v>
      </c>
      <c r="S217" s="21">
        <f t="shared" si="163"/>
        <v>100</v>
      </c>
      <c r="T217" s="1">
        <v>2</v>
      </c>
      <c r="U217" s="1">
        <f t="shared" si="164"/>
        <v>100</v>
      </c>
      <c r="V217" s="21">
        <v>4</v>
      </c>
      <c r="W217" s="21">
        <f t="shared" si="165"/>
        <v>100</v>
      </c>
      <c r="X217" s="1">
        <v>2</v>
      </c>
      <c r="Y217" s="1">
        <f t="shared" si="166"/>
        <v>100</v>
      </c>
      <c r="Z217" s="21">
        <v>4</v>
      </c>
      <c r="AA217" s="21">
        <f t="shared" si="167"/>
        <v>100</v>
      </c>
      <c r="AB217" s="1">
        <f>3-2</f>
        <v>1</v>
      </c>
      <c r="AC217" s="21">
        <f t="shared" si="168"/>
        <v>33.333333333333329</v>
      </c>
      <c r="AD217" s="1">
        <f>3-1</f>
        <v>2</v>
      </c>
      <c r="AE217" s="21">
        <f t="shared" si="169"/>
        <v>66.666666666666657</v>
      </c>
      <c r="AF217" s="1">
        <v>3</v>
      </c>
      <c r="AG217" s="1">
        <f t="shared" si="170"/>
        <v>100</v>
      </c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78"/>
      <c r="AT217" s="21">
        <f t="shared" si="171"/>
        <v>91.428571428571431</v>
      </c>
      <c r="AU217" s="52"/>
      <c r="AV217" s="17"/>
      <c r="AW217" s="49"/>
      <c r="AX217" s="14"/>
    </row>
    <row r="218" spans="1:50" s="16" customFormat="1" ht="16.5" customHeight="1" x14ac:dyDescent="0.2">
      <c r="A218" s="50">
        <v>5</v>
      </c>
      <c r="B218" s="71">
        <v>18101191</v>
      </c>
      <c r="C218" s="19" t="s">
        <v>243</v>
      </c>
      <c r="D218" s="1">
        <v>3</v>
      </c>
      <c r="E218" s="21">
        <f t="shared" si="157"/>
        <v>100</v>
      </c>
      <c r="F218" s="21">
        <v>2</v>
      </c>
      <c r="G218" s="21">
        <f t="shared" si="158"/>
        <v>100</v>
      </c>
      <c r="H218" s="21">
        <v>3</v>
      </c>
      <c r="I218" s="21">
        <f t="shared" si="159"/>
        <v>100</v>
      </c>
      <c r="J218" s="21">
        <v>5</v>
      </c>
      <c r="K218" s="21">
        <f t="shared" si="172"/>
        <v>100</v>
      </c>
      <c r="L218" s="21">
        <v>5</v>
      </c>
      <c r="M218" s="21">
        <f t="shared" si="160"/>
        <v>100</v>
      </c>
      <c r="N218" s="21">
        <v>4</v>
      </c>
      <c r="O218" s="21">
        <f t="shared" si="161"/>
        <v>100</v>
      </c>
      <c r="P218" s="1">
        <v>3</v>
      </c>
      <c r="Q218" s="21">
        <f t="shared" si="162"/>
        <v>100</v>
      </c>
      <c r="R218" s="1">
        <v>3</v>
      </c>
      <c r="S218" s="21">
        <f t="shared" si="163"/>
        <v>100</v>
      </c>
      <c r="T218" s="1">
        <v>2</v>
      </c>
      <c r="U218" s="1">
        <f t="shared" si="164"/>
        <v>100</v>
      </c>
      <c r="V218" s="21">
        <v>4</v>
      </c>
      <c r="W218" s="21">
        <f t="shared" si="165"/>
        <v>100</v>
      </c>
      <c r="X218" s="1">
        <v>2</v>
      </c>
      <c r="Y218" s="1">
        <f t="shared" si="166"/>
        <v>100</v>
      </c>
      <c r="Z218" s="21">
        <v>4</v>
      </c>
      <c r="AA218" s="21">
        <f t="shared" si="167"/>
        <v>100</v>
      </c>
      <c r="AB218" s="1">
        <v>3</v>
      </c>
      <c r="AC218" s="21">
        <f t="shared" si="168"/>
        <v>100</v>
      </c>
      <c r="AD218" s="1">
        <v>3</v>
      </c>
      <c r="AE218" s="21">
        <f t="shared" si="169"/>
        <v>100</v>
      </c>
      <c r="AF218" s="1">
        <v>3</v>
      </c>
      <c r="AG218" s="1">
        <f t="shared" si="170"/>
        <v>100</v>
      </c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78"/>
      <c r="AT218" s="21">
        <f t="shared" si="171"/>
        <v>100</v>
      </c>
      <c r="AU218" s="52"/>
      <c r="AV218" s="17"/>
      <c r="AW218" s="49"/>
      <c r="AX218" s="14"/>
    </row>
    <row r="219" spans="1:50" s="16" customFormat="1" ht="16.5" customHeight="1" x14ac:dyDescent="0.2">
      <c r="A219" s="50">
        <v>6</v>
      </c>
      <c r="B219" s="71">
        <v>18101020</v>
      </c>
      <c r="C219" s="69" t="s">
        <v>244</v>
      </c>
      <c r="D219" s="1">
        <v>3</v>
      </c>
      <c r="E219" s="21">
        <f t="shared" si="157"/>
        <v>100</v>
      </c>
      <c r="F219" s="21">
        <v>2</v>
      </c>
      <c r="G219" s="21">
        <f t="shared" si="158"/>
        <v>100</v>
      </c>
      <c r="H219" s="21">
        <v>3</v>
      </c>
      <c r="I219" s="21">
        <f t="shared" si="159"/>
        <v>100</v>
      </c>
      <c r="J219" s="21">
        <v>5</v>
      </c>
      <c r="K219" s="21">
        <f t="shared" si="172"/>
        <v>100</v>
      </c>
      <c r="L219" s="21">
        <v>5</v>
      </c>
      <c r="M219" s="21">
        <f t="shared" si="160"/>
        <v>100</v>
      </c>
      <c r="N219" s="21">
        <v>4</v>
      </c>
      <c r="O219" s="21">
        <f t="shared" si="161"/>
        <v>100</v>
      </c>
      <c r="P219" s="1">
        <v>3</v>
      </c>
      <c r="Q219" s="21">
        <f t="shared" si="162"/>
        <v>100</v>
      </c>
      <c r="R219" s="1">
        <v>3</v>
      </c>
      <c r="S219" s="21">
        <f t="shared" si="163"/>
        <v>100</v>
      </c>
      <c r="T219" s="1">
        <v>2</v>
      </c>
      <c r="U219" s="1">
        <f t="shared" si="164"/>
        <v>100</v>
      </c>
      <c r="V219" s="21">
        <v>4</v>
      </c>
      <c r="W219" s="21">
        <f t="shared" si="165"/>
        <v>100</v>
      </c>
      <c r="X219" s="1">
        <v>2</v>
      </c>
      <c r="Y219" s="1">
        <f t="shared" si="166"/>
        <v>100</v>
      </c>
      <c r="Z219" s="21">
        <v>4</v>
      </c>
      <c r="AA219" s="21">
        <f t="shared" si="167"/>
        <v>100</v>
      </c>
      <c r="AB219" s="1">
        <v>3</v>
      </c>
      <c r="AC219" s="21">
        <f t="shared" si="168"/>
        <v>100</v>
      </c>
      <c r="AD219" s="1">
        <v>3</v>
      </c>
      <c r="AE219" s="21">
        <f t="shared" si="169"/>
        <v>100</v>
      </c>
      <c r="AF219" s="1">
        <v>3</v>
      </c>
      <c r="AG219" s="1">
        <f t="shared" si="170"/>
        <v>100</v>
      </c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78"/>
      <c r="AT219" s="21">
        <f t="shared" si="171"/>
        <v>100</v>
      </c>
      <c r="AU219" s="52"/>
      <c r="AV219" s="17"/>
      <c r="AW219" s="49"/>
      <c r="AX219" s="14"/>
    </row>
    <row r="220" spans="1:50" s="16" customFormat="1" ht="16.5" customHeight="1" x14ac:dyDescent="0.2">
      <c r="A220" s="50">
        <v>7</v>
      </c>
      <c r="B220" s="71">
        <v>18101069</v>
      </c>
      <c r="C220" s="69" t="s">
        <v>245</v>
      </c>
      <c r="D220" s="1">
        <v>3</v>
      </c>
      <c r="E220" s="21">
        <f t="shared" si="157"/>
        <v>100</v>
      </c>
      <c r="F220" s="21">
        <v>2</v>
      </c>
      <c r="G220" s="21">
        <f t="shared" si="158"/>
        <v>100</v>
      </c>
      <c r="H220" s="21">
        <v>3</v>
      </c>
      <c r="I220" s="21">
        <f t="shared" si="159"/>
        <v>100</v>
      </c>
      <c r="J220" s="21">
        <v>5</v>
      </c>
      <c r="K220" s="21">
        <f t="shared" si="172"/>
        <v>100</v>
      </c>
      <c r="L220" s="21">
        <f>5-1</f>
        <v>4</v>
      </c>
      <c r="M220" s="21">
        <f t="shared" si="160"/>
        <v>80</v>
      </c>
      <c r="N220" s="21">
        <v>4</v>
      </c>
      <c r="O220" s="21">
        <f t="shared" si="161"/>
        <v>100</v>
      </c>
      <c r="P220" s="1">
        <v>3</v>
      </c>
      <c r="Q220" s="21">
        <f t="shared" si="162"/>
        <v>100</v>
      </c>
      <c r="R220" s="1">
        <v>3</v>
      </c>
      <c r="S220" s="21">
        <f t="shared" si="163"/>
        <v>100</v>
      </c>
      <c r="T220" s="1">
        <v>2</v>
      </c>
      <c r="U220" s="1">
        <f t="shared" si="164"/>
        <v>100</v>
      </c>
      <c r="V220" s="21">
        <v>4</v>
      </c>
      <c r="W220" s="21">
        <f t="shared" si="165"/>
        <v>100</v>
      </c>
      <c r="X220" s="1">
        <v>2</v>
      </c>
      <c r="Y220" s="1">
        <f t="shared" si="166"/>
        <v>100</v>
      </c>
      <c r="Z220" s="21">
        <v>4</v>
      </c>
      <c r="AA220" s="21">
        <f t="shared" si="167"/>
        <v>100</v>
      </c>
      <c r="AB220" s="1">
        <v>3</v>
      </c>
      <c r="AC220" s="21">
        <f t="shared" si="168"/>
        <v>100</v>
      </c>
      <c r="AD220" s="1">
        <f>3-1</f>
        <v>2</v>
      </c>
      <c r="AE220" s="21">
        <f t="shared" si="169"/>
        <v>66.666666666666657</v>
      </c>
      <c r="AF220" s="1">
        <v>3</v>
      </c>
      <c r="AG220" s="1">
        <f t="shared" si="170"/>
        <v>100</v>
      </c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78"/>
      <c r="AT220" s="21">
        <f t="shared" si="171"/>
        <v>96.190476190476176</v>
      </c>
      <c r="AU220" s="52"/>
      <c r="AV220" s="17"/>
      <c r="AW220" s="49"/>
      <c r="AX220" s="14"/>
    </row>
    <row r="221" spans="1:50" s="16" customFormat="1" ht="16.5" customHeight="1" x14ac:dyDescent="0.2">
      <c r="A221" s="50">
        <v>8</v>
      </c>
      <c r="B221" s="71">
        <v>18101139</v>
      </c>
      <c r="C221" s="69" t="s">
        <v>246</v>
      </c>
      <c r="D221" s="1">
        <v>3</v>
      </c>
      <c r="E221" s="21">
        <f t="shared" si="157"/>
        <v>100</v>
      </c>
      <c r="F221" s="21">
        <v>2</v>
      </c>
      <c r="G221" s="21">
        <f t="shared" si="158"/>
        <v>100</v>
      </c>
      <c r="H221" s="21">
        <v>3</v>
      </c>
      <c r="I221" s="21">
        <f t="shared" si="159"/>
        <v>100</v>
      </c>
      <c r="J221" s="21">
        <v>5</v>
      </c>
      <c r="K221" s="21">
        <f t="shared" si="172"/>
        <v>100</v>
      </c>
      <c r="L221" s="21">
        <f>5-3</f>
        <v>2</v>
      </c>
      <c r="M221" s="21">
        <f t="shared" si="160"/>
        <v>40</v>
      </c>
      <c r="N221" s="21">
        <v>4</v>
      </c>
      <c r="O221" s="21">
        <f t="shared" si="161"/>
        <v>100</v>
      </c>
      <c r="P221" s="1">
        <v>3</v>
      </c>
      <c r="Q221" s="21">
        <f t="shared" si="162"/>
        <v>100</v>
      </c>
      <c r="R221" s="1">
        <v>3</v>
      </c>
      <c r="S221" s="21">
        <f t="shared" si="163"/>
        <v>100</v>
      </c>
      <c r="T221" s="1">
        <v>2</v>
      </c>
      <c r="U221" s="1">
        <f t="shared" si="164"/>
        <v>100</v>
      </c>
      <c r="V221" s="21">
        <v>4</v>
      </c>
      <c r="W221" s="21">
        <f t="shared" si="165"/>
        <v>100</v>
      </c>
      <c r="X221" s="1">
        <v>2</v>
      </c>
      <c r="Y221" s="1">
        <f t="shared" si="166"/>
        <v>100</v>
      </c>
      <c r="Z221" s="21">
        <f>4-2</f>
        <v>2</v>
      </c>
      <c r="AA221" s="21">
        <f t="shared" si="167"/>
        <v>50</v>
      </c>
      <c r="AB221" s="1">
        <f>3-2</f>
        <v>1</v>
      </c>
      <c r="AC221" s="21">
        <f t="shared" si="168"/>
        <v>33.333333333333329</v>
      </c>
      <c r="AD221" s="1">
        <f>3-1</f>
        <v>2</v>
      </c>
      <c r="AE221" s="21">
        <f t="shared" si="169"/>
        <v>66.666666666666657</v>
      </c>
      <c r="AF221" s="1">
        <v>3</v>
      </c>
      <c r="AG221" s="1">
        <f t="shared" si="170"/>
        <v>100</v>
      </c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78"/>
      <c r="AT221" s="21">
        <f t="shared" si="171"/>
        <v>85</v>
      </c>
      <c r="AU221" s="52"/>
      <c r="AV221" s="17"/>
      <c r="AW221" s="49"/>
      <c r="AX221" s="14"/>
    </row>
    <row r="222" spans="1:50" s="16" customFormat="1" ht="16.5" customHeight="1" x14ac:dyDescent="0.2">
      <c r="A222" s="50">
        <v>9</v>
      </c>
      <c r="B222" s="50">
        <v>18103076</v>
      </c>
      <c r="C222" s="69" t="s">
        <v>440</v>
      </c>
      <c r="D222" s="84"/>
      <c r="E222" s="86"/>
      <c r="F222" s="21">
        <v>2</v>
      </c>
      <c r="G222" s="21">
        <f t="shared" si="158"/>
        <v>100</v>
      </c>
      <c r="H222" s="21">
        <v>3</v>
      </c>
      <c r="I222" s="21">
        <f t="shared" si="159"/>
        <v>100</v>
      </c>
      <c r="J222" s="21">
        <v>5</v>
      </c>
      <c r="K222" s="21">
        <f t="shared" si="172"/>
        <v>100</v>
      </c>
      <c r="L222" s="21">
        <v>5</v>
      </c>
      <c r="M222" s="21">
        <f t="shared" si="160"/>
        <v>100</v>
      </c>
      <c r="N222" s="21">
        <v>4</v>
      </c>
      <c r="O222" s="21">
        <f t="shared" si="161"/>
        <v>100</v>
      </c>
      <c r="P222" s="1">
        <v>3</v>
      </c>
      <c r="Q222" s="21">
        <f t="shared" si="162"/>
        <v>100</v>
      </c>
      <c r="R222" s="1">
        <v>3</v>
      </c>
      <c r="S222" s="21">
        <f t="shared" si="163"/>
        <v>100</v>
      </c>
      <c r="T222" s="1">
        <v>2</v>
      </c>
      <c r="U222" s="1">
        <f t="shared" si="164"/>
        <v>100</v>
      </c>
      <c r="V222" s="21">
        <v>4</v>
      </c>
      <c r="W222" s="21">
        <f t="shared" si="165"/>
        <v>100</v>
      </c>
      <c r="X222" s="1">
        <v>2</v>
      </c>
      <c r="Y222" s="1">
        <f t="shared" si="166"/>
        <v>100</v>
      </c>
      <c r="Z222" s="21">
        <v>4</v>
      </c>
      <c r="AA222" s="21">
        <f t="shared" si="167"/>
        <v>100</v>
      </c>
      <c r="AB222" s="1">
        <v>3</v>
      </c>
      <c r="AC222" s="21">
        <f t="shared" si="168"/>
        <v>100</v>
      </c>
      <c r="AD222" s="1">
        <v>3</v>
      </c>
      <c r="AE222" s="21">
        <f t="shared" si="169"/>
        <v>100</v>
      </c>
      <c r="AF222" s="1">
        <v>3</v>
      </c>
      <c r="AG222" s="1">
        <f t="shared" si="170"/>
        <v>100</v>
      </c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78"/>
      <c r="AT222" s="21">
        <f t="shared" si="171"/>
        <v>100</v>
      </c>
      <c r="AU222" s="52"/>
      <c r="AV222" s="17"/>
      <c r="AW222" s="49"/>
      <c r="AX222" s="14"/>
    </row>
    <row r="223" spans="1:50" s="16" customFormat="1" ht="16.5" customHeight="1" x14ac:dyDescent="0.2">
      <c r="A223" s="50">
        <v>10</v>
      </c>
      <c r="B223" s="71">
        <v>18101041</v>
      </c>
      <c r="C223" s="23" t="s">
        <v>247</v>
      </c>
      <c r="D223" s="1">
        <v>3</v>
      </c>
      <c r="E223" s="21">
        <f>D223/3*100</f>
        <v>100</v>
      </c>
      <c r="F223" s="21">
        <v>2</v>
      </c>
      <c r="G223" s="21">
        <f t="shared" si="158"/>
        <v>100</v>
      </c>
      <c r="H223" s="21">
        <v>3</v>
      </c>
      <c r="I223" s="21">
        <f t="shared" si="159"/>
        <v>100</v>
      </c>
      <c r="J223" s="21">
        <v>5</v>
      </c>
      <c r="K223" s="21">
        <f t="shared" si="172"/>
        <v>100</v>
      </c>
      <c r="L223" s="21">
        <f>5-1</f>
        <v>4</v>
      </c>
      <c r="M223" s="21">
        <f t="shared" si="160"/>
        <v>80</v>
      </c>
      <c r="N223" s="21">
        <v>4</v>
      </c>
      <c r="O223" s="21">
        <f t="shared" si="161"/>
        <v>100</v>
      </c>
      <c r="P223" s="1">
        <v>3</v>
      </c>
      <c r="Q223" s="21">
        <f t="shared" si="162"/>
        <v>100</v>
      </c>
      <c r="R223" s="1">
        <v>3</v>
      </c>
      <c r="S223" s="21">
        <f t="shared" si="163"/>
        <v>100</v>
      </c>
      <c r="T223" s="1">
        <v>2</v>
      </c>
      <c r="U223" s="1">
        <f t="shared" si="164"/>
        <v>100</v>
      </c>
      <c r="V223" s="21">
        <v>4</v>
      </c>
      <c r="W223" s="21">
        <f t="shared" si="165"/>
        <v>100</v>
      </c>
      <c r="X223" s="1">
        <v>2</v>
      </c>
      <c r="Y223" s="1">
        <f t="shared" si="166"/>
        <v>100</v>
      </c>
      <c r="Z223" s="21">
        <f>4-1</f>
        <v>3</v>
      </c>
      <c r="AA223" s="21">
        <f t="shared" si="167"/>
        <v>75</v>
      </c>
      <c r="AB223" s="1">
        <v>3</v>
      </c>
      <c r="AC223" s="21">
        <f t="shared" si="168"/>
        <v>100</v>
      </c>
      <c r="AD223" s="1">
        <v>3</v>
      </c>
      <c r="AE223" s="21">
        <f t="shared" si="169"/>
        <v>100</v>
      </c>
      <c r="AF223" s="1">
        <v>3</v>
      </c>
      <c r="AG223" s="1">
        <f t="shared" si="170"/>
        <v>100</v>
      </c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78"/>
      <c r="AT223" s="21">
        <f t="shared" si="171"/>
        <v>96.785714285714292</v>
      </c>
      <c r="AU223" s="52"/>
      <c r="AV223" s="17"/>
      <c r="AW223" s="49"/>
      <c r="AX223" s="14"/>
    </row>
    <row r="224" spans="1:50" s="16" customFormat="1" ht="16.5" customHeight="1" x14ac:dyDescent="0.2">
      <c r="Q224" s="24"/>
      <c r="AC224" s="24"/>
      <c r="AU224" s="52"/>
      <c r="AV224" s="17"/>
      <c r="AW224" s="49"/>
      <c r="AX224" s="14"/>
    </row>
    <row r="225" spans="1:50" s="16" customFormat="1" ht="16.5" hidden="1" customHeight="1" x14ac:dyDescent="0.2">
      <c r="A225" s="50">
        <v>12</v>
      </c>
      <c r="B225" s="50"/>
      <c r="C225" s="60"/>
      <c r="D225" s="1"/>
      <c r="E225" s="21"/>
      <c r="F225" s="21"/>
      <c r="G225" s="21"/>
      <c r="H225" s="21">
        <v>3</v>
      </c>
      <c r="I225" s="21">
        <f t="shared" ref="I225:I233" si="173">H225/3*100</f>
        <v>100</v>
      </c>
      <c r="J225" s="21"/>
      <c r="K225" s="21"/>
      <c r="L225" s="21"/>
      <c r="M225" s="21"/>
      <c r="N225" s="21"/>
      <c r="P225" s="1"/>
      <c r="Q225" s="2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2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78"/>
      <c r="AT225" s="21"/>
      <c r="AU225" s="52"/>
      <c r="AV225" s="17"/>
      <c r="AW225" s="49"/>
      <c r="AX225" s="14"/>
    </row>
    <row r="226" spans="1:50" s="16" customFormat="1" ht="16.5" hidden="1" customHeight="1" x14ac:dyDescent="0.2">
      <c r="A226" s="50">
        <v>13</v>
      </c>
      <c r="B226" s="50"/>
      <c r="C226" s="60"/>
      <c r="D226" s="1"/>
      <c r="E226" s="21"/>
      <c r="F226" s="21"/>
      <c r="G226" s="21"/>
      <c r="H226" s="21">
        <v>3</v>
      </c>
      <c r="I226" s="21">
        <f t="shared" si="173"/>
        <v>100</v>
      </c>
      <c r="J226" s="21"/>
      <c r="K226" s="21"/>
      <c r="L226" s="21"/>
      <c r="M226" s="21"/>
      <c r="N226" s="21"/>
      <c r="P226" s="1"/>
      <c r="Q226" s="2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2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78"/>
      <c r="AT226" s="21"/>
      <c r="AU226" s="52"/>
      <c r="AV226" s="17"/>
      <c r="AW226" s="49"/>
      <c r="AX226" s="14"/>
    </row>
    <row r="227" spans="1:50" s="16" customFormat="1" ht="16.5" hidden="1" customHeight="1" x14ac:dyDescent="0.2">
      <c r="A227" s="50">
        <v>14</v>
      </c>
      <c r="B227" s="50"/>
      <c r="C227" s="60"/>
      <c r="D227" s="1"/>
      <c r="E227" s="21"/>
      <c r="F227" s="21"/>
      <c r="G227" s="21"/>
      <c r="H227" s="21">
        <v>3</v>
      </c>
      <c r="I227" s="21">
        <f t="shared" si="173"/>
        <v>100</v>
      </c>
      <c r="J227" s="21"/>
      <c r="K227" s="21"/>
      <c r="L227" s="21"/>
      <c r="M227" s="21"/>
      <c r="N227" s="21"/>
      <c r="P227" s="1"/>
      <c r="Q227" s="2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2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78"/>
      <c r="AT227" s="21"/>
      <c r="AU227" s="52"/>
      <c r="AV227" s="17"/>
      <c r="AW227" s="49"/>
      <c r="AX227" s="14"/>
    </row>
    <row r="228" spans="1:50" s="16" customFormat="1" ht="16.5" hidden="1" customHeight="1" x14ac:dyDescent="0.2">
      <c r="A228" s="50">
        <v>15</v>
      </c>
      <c r="B228" s="50"/>
      <c r="C228" s="60"/>
      <c r="D228" s="1"/>
      <c r="E228" s="21"/>
      <c r="F228" s="21"/>
      <c r="G228" s="21"/>
      <c r="H228" s="21">
        <v>3</v>
      </c>
      <c r="I228" s="21">
        <f t="shared" si="173"/>
        <v>100</v>
      </c>
      <c r="J228" s="21"/>
      <c r="K228" s="21"/>
      <c r="L228" s="21"/>
      <c r="M228" s="21"/>
      <c r="N228" s="21"/>
      <c r="P228" s="1"/>
      <c r="Q228" s="2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2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78"/>
      <c r="AT228" s="21"/>
      <c r="AU228" s="52"/>
      <c r="AV228" s="17"/>
      <c r="AW228" s="49"/>
      <c r="AX228" s="14"/>
    </row>
    <row r="229" spans="1:50" s="16" customFormat="1" ht="16.5" hidden="1" customHeight="1" x14ac:dyDescent="0.2">
      <c r="A229" s="50">
        <v>16</v>
      </c>
      <c r="B229" s="50"/>
      <c r="C229" s="60"/>
      <c r="D229" s="1"/>
      <c r="E229" s="21"/>
      <c r="F229" s="21"/>
      <c r="G229" s="21"/>
      <c r="H229" s="21">
        <v>3</v>
      </c>
      <c r="I229" s="21">
        <f t="shared" si="173"/>
        <v>100</v>
      </c>
      <c r="J229" s="21"/>
      <c r="K229" s="21"/>
      <c r="L229" s="21"/>
      <c r="M229" s="21"/>
      <c r="N229" s="21"/>
      <c r="P229" s="1"/>
      <c r="Q229" s="2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2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78"/>
      <c r="AT229" s="21"/>
      <c r="AU229" s="52"/>
      <c r="AV229" s="17"/>
      <c r="AW229" s="49"/>
      <c r="AX229" s="14"/>
    </row>
    <row r="230" spans="1:50" s="16" customFormat="1" ht="16.5" hidden="1" customHeight="1" x14ac:dyDescent="0.2">
      <c r="A230" s="50">
        <v>17</v>
      </c>
      <c r="B230" s="50"/>
      <c r="C230" s="60"/>
      <c r="D230" s="1"/>
      <c r="E230" s="21"/>
      <c r="F230" s="21"/>
      <c r="G230" s="21"/>
      <c r="H230" s="21">
        <v>3</v>
      </c>
      <c r="I230" s="21">
        <f t="shared" si="173"/>
        <v>100</v>
      </c>
      <c r="J230" s="21"/>
      <c r="K230" s="21"/>
      <c r="L230" s="21"/>
      <c r="M230" s="21"/>
      <c r="N230" s="21"/>
      <c r="P230" s="1"/>
      <c r="Q230" s="2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2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78"/>
      <c r="AT230" s="21"/>
      <c r="AU230" s="52"/>
      <c r="AV230" s="17"/>
      <c r="AW230" s="49"/>
      <c r="AX230" s="14"/>
    </row>
    <row r="231" spans="1:50" s="16" customFormat="1" ht="16.5" hidden="1" customHeight="1" x14ac:dyDescent="0.2">
      <c r="A231" s="50">
        <v>18</v>
      </c>
      <c r="B231" s="50"/>
      <c r="C231" s="60"/>
      <c r="D231" s="1"/>
      <c r="E231" s="21"/>
      <c r="F231" s="21"/>
      <c r="G231" s="21"/>
      <c r="H231" s="21">
        <v>3</v>
      </c>
      <c r="I231" s="21">
        <f t="shared" si="173"/>
        <v>100</v>
      </c>
      <c r="J231" s="21"/>
      <c r="K231" s="21"/>
      <c r="L231" s="21"/>
      <c r="M231" s="21"/>
      <c r="N231" s="21"/>
      <c r="P231" s="1"/>
      <c r="Q231" s="2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2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78"/>
      <c r="AT231" s="21"/>
      <c r="AU231" s="52"/>
      <c r="AV231" s="17"/>
      <c r="AW231" s="49"/>
      <c r="AX231" s="14"/>
    </row>
    <row r="232" spans="1:50" s="16" customFormat="1" ht="16.5" hidden="1" customHeight="1" x14ac:dyDescent="0.2">
      <c r="A232" s="50">
        <v>19</v>
      </c>
      <c r="B232" s="50"/>
      <c r="C232" s="60"/>
      <c r="D232" s="1"/>
      <c r="E232" s="21"/>
      <c r="F232" s="21"/>
      <c r="G232" s="21"/>
      <c r="H232" s="21">
        <v>3</v>
      </c>
      <c r="I232" s="21">
        <f t="shared" si="173"/>
        <v>100</v>
      </c>
      <c r="J232" s="21"/>
      <c r="K232" s="21"/>
      <c r="L232" s="21"/>
      <c r="M232" s="21"/>
      <c r="N232" s="21"/>
      <c r="P232" s="1"/>
      <c r="Q232" s="2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2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78"/>
      <c r="AT232" s="21"/>
      <c r="AU232" s="52"/>
      <c r="AV232" s="17"/>
      <c r="AW232" s="49"/>
      <c r="AX232" s="14"/>
    </row>
    <row r="233" spans="1:50" s="16" customFormat="1" ht="16.5" hidden="1" customHeight="1" x14ac:dyDescent="0.2">
      <c r="A233" s="50">
        <v>20</v>
      </c>
      <c r="B233" s="50"/>
      <c r="C233" s="60"/>
      <c r="D233" s="1"/>
      <c r="E233" s="21"/>
      <c r="F233" s="21"/>
      <c r="G233" s="21"/>
      <c r="H233" s="21">
        <v>3</v>
      </c>
      <c r="I233" s="21">
        <f t="shared" si="173"/>
        <v>100</v>
      </c>
      <c r="J233" s="21"/>
      <c r="K233" s="21"/>
      <c r="L233" s="21"/>
      <c r="M233" s="21"/>
      <c r="N233" s="21"/>
      <c r="P233" s="1"/>
      <c r="Q233" s="2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2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78"/>
      <c r="AT233" s="21"/>
      <c r="AU233" s="52"/>
      <c r="AV233" s="17"/>
      <c r="AW233" s="49"/>
      <c r="AX233" s="14"/>
    </row>
    <row r="234" spans="1:50" s="16" customFormat="1" ht="16.5" customHeight="1" x14ac:dyDescent="0.2">
      <c r="A234" s="54"/>
      <c r="B234" s="54"/>
      <c r="C234" s="63"/>
      <c r="D234" s="1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P234" s="15"/>
      <c r="Q234" s="2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2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52"/>
      <c r="AV234" s="17"/>
      <c r="AW234" s="49"/>
      <c r="AX234" s="14"/>
    </row>
    <row r="235" spans="1:50" s="16" customFormat="1" ht="16.5" customHeight="1" x14ac:dyDescent="0.2">
      <c r="A235" s="54"/>
      <c r="B235" s="54"/>
      <c r="C235" s="63"/>
      <c r="D235" s="1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P235" s="15"/>
      <c r="Q235" s="2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2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52"/>
      <c r="AV235" s="17"/>
      <c r="AW235" s="49"/>
      <c r="AX235" s="14"/>
    </row>
    <row r="236" spans="1:50" s="16" customFormat="1" ht="16.5" customHeight="1" x14ac:dyDescent="0.2">
      <c r="A236" s="54"/>
      <c r="B236" s="54"/>
      <c r="C236" s="54"/>
      <c r="D236" s="54"/>
      <c r="E236" s="87"/>
      <c r="F236" s="87"/>
      <c r="G236" s="87"/>
      <c r="H236" s="87"/>
      <c r="I236" s="85"/>
      <c r="J236" s="85"/>
      <c r="K236" s="85"/>
      <c r="L236" s="85"/>
      <c r="M236" s="85"/>
      <c r="N236" s="85"/>
      <c r="P236" s="76"/>
      <c r="Q236" s="85"/>
      <c r="R236" s="76"/>
      <c r="S236" s="76"/>
      <c r="T236" s="76"/>
      <c r="U236" s="76"/>
      <c r="V236" s="76"/>
      <c r="W236" s="76"/>
      <c r="X236" s="76"/>
      <c r="Y236" s="76"/>
      <c r="Z236" s="76"/>
      <c r="AA236" s="76"/>
      <c r="AB236" s="76"/>
      <c r="AC236" s="85"/>
      <c r="AD236" s="76"/>
      <c r="AE236" s="76"/>
      <c r="AF236" s="76"/>
      <c r="AG236" s="76"/>
      <c r="AH236" s="76"/>
      <c r="AI236" s="76"/>
      <c r="AJ236" s="76"/>
      <c r="AK236" s="76"/>
      <c r="AL236" s="76"/>
      <c r="AM236" s="76"/>
      <c r="AN236" s="76"/>
      <c r="AO236" s="76"/>
      <c r="AP236" s="76"/>
      <c r="AQ236" s="76"/>
      <c r="AR236" s="76"/>
      <c r="AS236" s="76"/>
      <c r="AT236" s="76"/>
      <c r="AU236" s="54"/>
      <c r="AV236" s="55"/>
      <c r="AW236" s="49"/>
      <c r="AX236" s="14"/>
    </row>
    <row r="237" spans="1:50" s="16" customFormat="1" ht="16.5" customHeight="1" x14ac:dyDescent="0.2">
      <c r="A237" s="50">
        <v>1</v>
      </c>
      <c r="B237" s="71">
        <v>18103032</v>
      </c>
      <c r="C237" s="69" t="s">
        <v>248</v>
      </c>
      <c r="D237" s="1">
        <v>3</v>
      </c>
      <c r="E237" s="21">
        <f t="shared" ref="E237:E258" si="174">D237/3*100</f>
        <v>100</v>
      </c>
      <c r="F237" s="21">
        <v>3</v>
      </c>
      <c r="G237" s="21">
        <f t="shared" ref="G237:G258" si="175">F237/3*100</f>
        <v>100</v>
      </c>
      <c r="H237" s="21">
        <v>3</v>
      </c>
      <c r="I237" s="21">
        <f t="shared" ref="I237:I258" si="176">H237/3*100</f>
        <v>100</v>
      </c>
      <c r="J237" s="21">
        <v>3</v>
      </c>
      <c r="K237" s="21">
        <f t="shared" ref="K237:K258" si="177">J237/3*100</f>
        <v>100</v>
      </c>
      <c r="L237" s="21">
        <v>4</v>
      </c>
      <c r="M237" s="21">
        <f>L237/4*100</f>
        <v>100</v>
      </c>
      <c r="N237" s="21">
        <v>3</v>
      </c>
      <c r="O237" s="21">
        <f t="shared" ref="O237:O258" si="178">N237/3*100</f>
        <v>100</v>
      </c>
      <c r="P237" s="1">
        <v>5</v>
      </c>
      <c r="Q237" s="21">
        <f>P237/5*100</f>
        <v>100</v>
      </c>
      <c r="R237" s="1">
        <v>3</v>
      </c>
      <c r="S237" s="21">
        <f t="shared" ref="S237:S259" si="179">R237/3*100</f>
        <v>100</v>
      </c>
      <c r="T237" s="1">
        <v>3</v>
      </c>
      <c r="U237" s="21">
        <f t="shared" ref="U237:U259" si="180">T237/3*100</f>
        <v>100</v>
      </c>
      <c r="V237" s="1">
        <v>3</v>
      </c>
      <c r="W237" s="21">
        <f t="shared" ref="W237:W259" si="181">V237/3*100</f>
        <v>100</v>
      </c>
      <c r="X237" s="1">
        <v>3</v>
      </c>
      <c r="Y237" s="21">
        <f t="shared" ref="Y237:Y259" si="182">X237/3*100</f>
        <v>100</v>
      </c>
      <c r="Z237" s="21">
        <v>4</v>
      </c>
      <c r="AA237" s="21">
        <f t="shared" ref="AA237:AA259" si="183">Z237/4*100</f>
        <v>100</v>
      </c>
      <c r="AB237" s="1">
        <v>3</v>
      </c>
      <c r="AC237" s="21">
        <f t="shared" ref="AC237:AC259" si="184">AB237/3*100</f>
        <v>100</v>
      </c>
      <c r="AD237" s="1">
        <v>1</v>
      </c>
      <c r="AE237" s="1">
        <f>AD237/1*100</f>
        <v>100</v>
      </c>
      <c r="AF237" s="1">
        <v>1</v>
      </c>
      <c r="AG237" s="1">
        <f>AF237/(3-1)*100</f>
        <v>50</v>
      </c>
      <c r="AH237" s="1">
        <v>1</v>
      </c>
      <c r="AI237" s="1">
        <f>AH237/1*100</f>
        <v>100</v>
      </c>
      <c r="AJ237" s="1"/>
      <c r="AK237" s="1"/>
      <c r="AL237" s="1"/>
      <c r="AM237" s="1"/>
      <c r="AN237" s="1"/>
      <c r="AO237" s="1"/>
      <c r="AP237" s="1"/>
      <c r="AQ237" s="1"/>
      <c r="AR237" s="1"/>
      <c r="AS237" s="78"/>
      <c r="AT237" s="21">
        <f t="shared" ref="AT237:AT259" si="185">AVERAGE(Q237,S237,U237,W237,Y237,AA237,AC237,AE237,AG237,AI237,AK237,AM237,AO237,AQ237,AS237,K237,M237,I237,G237,O237)</f>
        <v>96.666666666666671</v>
      </c>
      <c r="AU237" s="62" t="s">
        <v>19</v>
      </c>
      <c r="AV237" s="17"/>
      <c r="AW237" s="49"/>
      <c r="AX237" s="14"/>
    </row>
    <row r="238" spans="1:50" s="16" customFormat="1" ht="16.5" customHeight="1" x14ac:dyDescent="0.2">
      <c r="A238" s="50">
        <v>2</v>
      </c>
      <c r="B238" s="71">
        <v>18102045</v>
      </c>
      <c r="C238" s="69" t="s">
        <v>249</v>
      </c>
      <c r="D238" s="1">
        <v>3</v>
      </c>
      <c r="E238" s="21">
        <f t="shared" si="174"/>
        <v>100</v>
      </c>
      <c r="F238" s="21">
        <v>3</v>
      </c>
      <c r="G238" s="21">
        <f t="shared" si="175"/>
        <v>100</v>
      </c>
      <c r="H238" s="21">
        <v>3</v>
      </c>
      <c r="I238" s="21">
        <f t="shared" si="176"/>
        <v>100</v>
      </c>
      <c r="J238" s="21">
        <v>3</v>
      </c>
      <c r="K238" s="21">
        <f t="shared" si="177"/>
        <v>100</v>
      </c>
      <c r="L238" s="21">
        <v>4</v>
      </c>
      <c r="M238" s="21">
        <f t="shared" ref="M238:M258" si="186">L238/4*100</f>
        <v>100</v>
      </c>
      <c r="N238" s="21">
        <v>3</v>
      </c>
      <c r="O238" s="21">
        <f t="shared" si="178"/>
        <v>100</v>
      </c>
      <c r="P238" s="1">
        <f>5-1</f>
        <v>4</v>
      </c>
      <c r="Q238" s="21">
        <f t="shared" ref="Q238:Q258" si="187">P238/5*100</f>
        <v>80</v>
      </c>
      <c r="R238" s="1">
        <v>3</v>
      </c>
      <c r="S238" s="21">
        <f t="shared" si="179"/>
        <v>100</v>
      </c>
      <c r="T238" s="1">
        <v>3</v>
      </c>
      <c r="U238" s="21">
        <f t="shared" si="180"/>
        <v>100</v>
      </c>
      <c r="V238" s="1">
        <v>3</v>
      </c>
      <c r="W238" s="21">
        <f t="shared" si="181"/>
        <v>100</v>
      </c>
      <c r="X238" s="1">
        <v>3</v>
      </c>
      <c r="Y238" s="21">
        <f t="shared" si="182"/>
        <v>100</v>
      </c>
      <c r="Z238" s="21">
        <f>4-1</f>
        <v>3</v>
      </c>
      <c r="AA238" s="21">
        <f t="shared" si="183"/>
        <v>75</v>
      </c>
      <c r="AB238" s="1">
        <v>3</v>
      </c>
      <c r="AC238" s="21">
        <f t="shared" si="184"/>
        <v>100</v>
      </c>
      <c r="AD238" s="1">
        <v>1</v>
      </c>
      <c r="AE238" s="1">
        <f t="shared" ref="AE238:AE259" si="188">AD238/1*100</f>
        <v>100</v>
      </c>
      <c r="AF238" s="1">
        <v>3</v>
      </c>
      <c r="AG238" s="1">
        <f t="shared" ref="AG238:AG259" si="189">AF238/3*100</f>
        <v>100</v>
      </c>
      <c r="AH238" s="1">
        <v>1</v>
      </c>
      <c r="AI238" s="1">
        <f t="shared" ref="AI238:AI259" si="190">AH238/1*100</f>
        <v>100</v>
      </c>
      <c r="AJ238" s="1"/>
      <c r="AK238" s="1"/>
      <c r="AL238" s="1"/>
      <c r="AM238" s="1"/>
      <c r="AN238" s="1"/>
      <c r="AO238" s="1"/>
      <c r="AP238" s="1"/>
      <c r="AQ238" s="1"/>
      <c r="AR238" s="1"/>
      <c r="AS238" s="78"/>
      <c r="AT238" s="21">
        <f t="shared" si="185"/>
        <v>97</v>
      </c>
      <c r="AU238" s="52"/>
      <c r="AV238" s="17"/>
      <c r="AW238" s="49"/>
      <c r="AX238" s="14"/>
    </row>
    <row r="239" spans="1:50" s="16" customFormat="1" ht="16.5" customHeight="1" x14ac:dyDescent="0.2">
      <c r="A239" s="50">
        <v>3</v>
      </c>
      <c r="B239" s="71">
        <v>18102039</v>
      </c>
      <c r="C239" s="69" t="s">
        <v>250</v>
      </c>
      <c r="D239" s="1">
        <v>3</v>
      </c>
      <c r="E239" s="21">
        <f t="shared" si="174"/>
        <v>100</v>
      </c>
      <c r="F239" s="21">
        <v>3</v>
      </c>
      <c r="G239" s="21">
        <f t="shared" si="175"/>
        <v>100</v>
      </c>
      <c r="H239" s="21">
        <v>3</v>
      </c>
      <c r="I239" s="21">
        <f t="shared" si="176"/>
        <v>100</v>
      </c>
      <c r="J239" s="21">
        <v>3</v>
      </c>
      <c r="K239" s="21">
        <f t="shared" si="177"/>
        <v>100</v>
      </c>
      <c r="L239" s="21">
        <v>4</v>
      </c>
      <c r="M239" s="21">
        <f t="shared" si="186"/>
        <v>100</v>
      </c>
      <c r="N239" s="21">
        <v>3</v>
      </c>
      <c r="O239" s="21">
        <f t="shared" si="178"/>
        <v>100</v>
      </c>
      <c r="P239" s="1">
        <f>5-1</f>
        <v>4</v>
      </c>
      <c r="Q239" s="21">
        <f t="shared" si="187"/>
        <v>80</v>
      </c>
      <c r="R239" s="1">
        <v>3</v>
      </c>
      <c r="S239" s="21">
        <f t="shared" si="179"/>
        <v>100</v>
      </c>
      <c r="T239" s="1">
        <v>3</v>
      </c>
      <c r="U239" s="21">
        <f t="shared" si="180"/>
        <v>100</v>
      </c>
      <c r="V239" s="1">
        <v>3</v>
      </c>
      <c r="W239" s="21">
        <f t="shared" si="181"/>
        <v>100</v>
      </c>
      <c r="X239" s="1">
        <v>3</v>
      </c>
      <c r="Y239" s="21">
        <f t="shared" si="182"/>
        <v>100</v>
      </c>
      <c r="Z239" s="21">
        <v>4</v>
      </c>
      <c r="AA239" s="21">
        <f t="shared" si="183"/>
        <v>100</v>
      </c>
      <c r="AB239" s="1">
        <v>3</v>
      </c>
      <c r="AC239" s="21">
        <f t="shared" si="184"/>
        <v>100</v>
      </c>
      <c r="AD239" s="1">
        <v>1</v>
      </c>
      <c r="AE239" s="1">
        <f t="shared" si="188"/>
        <v>100</v>
      </c>
      <c r="AF239" s="1">
        <v>3</v>
      </c>
      <c r="AG239" s="1">
        <f t="shared" si="189"/>
        <v>100</v>
      </c>
      <c r="AH239" s="1">
        <v>1</v>
      </c>
      <c r="AI239" s="1">
        <f t="shared" si="190"/>
        <v>100</v>
      </c>
      <c r="AJ239" s="1"/>
      <c r="AK239" s="1"/>
      <c r="AL239" s="1"/>
      <c r="AM239" s="1"/>
      <c r="AN239" s="1"/>
      <c r="AO239" s="1"/>
      <c r="AP239" s="1"/>
      <c r="AQ239" s="1"/>
      <c r="AR239" s="1"/>
      <c r="AS239" s="78"/>
      <c r="AT239" s="21">
        <f t="shared" si="185"/>
        <v>98.666666666666671</v>
      </c>
      <c r="AU239" s="52"/>
      <c r="AV239" s="17"/>
      <c r="AW239" s="49"/>
      <c r="AX239" s="14"/>
    </row>
    <row r="240" spans="1:50" s="16" customFormat="1" ht="16.5" customHeight="1" x14ac:dyDescent="0.2">
      <c r="A240" s="50">
        <v>4</v>
      </c>
      <c r="B240" s="71">
        <v>18101127</v>
      </c>
      <c r="C240" s="69" t="s">
        <v>251</v>
      </c>
      <c r="D240" s="1">
        <v>3</v>
      </c>
      <c r="E240" s="21">
        <f t="shared" si="174"/>
        <v>100</v>
      </c>
      <c r="F240" s="21">
        <v>3</v>
      </c>
      <c r="G240" s="21">
        <f t="shared" si="175"/>
        <v>100</v>
      </c>
      <c r="H240" s="21">
        <v>3</v>
      </c>
      <c r="I240" s="21">
        <f t="shared" si="176"/>
        <v>100</v>
      </c>
      <c r="J240" s="21">
        <v>3</v>
      </c>
      <c r="K240" s="21">
        <f t="shared" si="177"/>
        <v>100</v>
      </c>
      <c r="L240" s="21">
        <v>4</v>
      </c>
      <c r="M240" s="21">
        <f t="shared" si="186"/>
        <v>100</v>
      </c>
      <c r="N240" s="21">
        <v>3</v>
      </c>
      <c r="O240" s="21">
        <f t="shared" si="178"/>
        <v>100</v>
      </c>
      <c r="P240" s="1">
        <v>5</v>
      </c>
      <c r="Q240" s="21">
        <f t="shared" si="187"/>
        <v>100</v>
      </c>
      <c r="R240" s="1">
        <v>3</v>
      </c>
      <c r="S240" s="21">
        <f t="shared" si="179"/>
        <v>100</v>
      </c>
      <c r="T240" s="1">
        <v>3</v>
      </c>
      <c r="U240" s="21">
        <f t="shared" si="180"/>
        <v>100</v>
      </c>
      <c r="V240" s="1">
        <v>3</v>
      </c>
      <c r="W240" s="21">
        <f t="shared" si="181"/>
        <v>100</v>
      </c>
      <c r="X240" s="1">
        <v>3</v>
      </c>
      <c r="Y240" s="21">
        <f t="shared" si="182"/>
        <v>100</v>
      </c>
      <c r="Z240" s="21">
        <v>4</v>
      </c>
      <c r="AA240" s="21">
        <f t="shared" si="183"/>
        <v>100</v>
      </c>
      <c r="AB240" s="1">
        <v>3</v>
      </c>
      <c r="AC240" s="21">
        <f t="shared" si="184"/>
        <v>100</v>
      </c>
      <c r="AD240" s="1">
        <v>1</v>
      </c>
      <c r="AE240" s="1">
        <f t="shared" si="188"/>
        <v>100</v>
      </c>
      <c r="AF240" s="1">
        <v>3</v>
      </c>
      <c r="AG240" s="1">
        <f t="shared" si="189"/>
        <v>100</v>
      </c>
      <c r="AH240" s="1">
        <v>1</v>
      </c>
      <c r="AI240" s="1">
        <f t="shared" si="190"/>
        <v>100</v>
      </c>
      <c r="AJ240" s="1"/>
      <c r="AK240" s="1"/>
      <c r="AL240" s="1"/>
      <c r="AM240" s="1"/>
      <c r="AN240" s="1"/>
      <c r="AO240" s="1"/>
      <c r="AP240" s="1"/>
      <c r="AQ240" s="1"/>
      <c r="AR240" s="1"/>
      <c r="AS240" s="78"/>
      <c r="AT240" s="21">
        <f t="shared" si="185"/>
        <v>100</v>
      </c>
      <c r="AU240" s="52"/>
      <c r="AV240" s="17"/>
      <c r="AW240" s="49"/>
      <c r="AX240" s="14"/>
    </row>
    <row r="241" spans="1:50" s="16" customFormat="1" ht="16.5" customHeight="1" x14ac:dyDescent="0.2">
      <c r="A241" s="50">
        <v>5</v>
      </c>
      <c r="B241" s="71">
        <v>18102009</v>
      </c>
      <c r="C241" s="69" t="s">
        <v>252</v>
      </c>
      <c r="D241" s="1">
        <v>3</v>
      </c>
      <c r="E241" s="21">
        <f t="shared" si="174"/>
        <v>100</v>
      </c>
      <c r="F241" s="21">
        <v>3</v>
      </c>
      <c r="G241" s="21">
        <f t="shared" si="175"/>
        <v>100</v>
      </c>
      <c r="H241" s="21">
        <v>3</v>
      </c>
      <c r="I241" s="21">
        <f t="shared" si="176"/>
        <v>100</v>
      </c>
      <c r="J241" s="21">
        <v>3</v>
      </c>
      <c r="K241" s="21">
        <f t="shared" si="177"/>
        <v>100</v>
      </c>
      <c r="L241" s="21">
        <v>4</v>
      </c>
      <c r="M241" s="21">
        <f t="shared" si="186"/>
        <v>100</v>
      </c>
      <c r="N241" s="21">
        <v>3</v>
      </c>
      <c r="O241" s="21">
        <f t="shared" si="178"/>
        <v>100</v>
      </c>
      <c r="P241" s="1">
        <v>5</v>
      </c>
      <c r="Q241" s="21">
        <f t="shared" si="187"/>
        <v>100</v>
      </c>
      <c r="R241" s="1">
        <v>3</v>
      </c>
      <c r="S241" s="21">
        <f t="shared" si="179"/>
        <v>100</v>
      </c>
      <c r="T241" s="1">
        <v>3</v>
      </c>
      <c r="U241" s="21">
        <f t="shared" si="180"/>
        <v>100</v>
      </c>
      <c r="V241" s="1">
        <v>3</v>
      </c>
      <c r="W241" s="21">
        <f t="shared" si="181"/>
        <v>100</v>
      </c>
      <c r="X241" s="1">
        <v>3</v>
      </c>
      <c r="Y241" s="21">
        <f t="shared" si="182"/>
        <v>100</v>
      </c>
      <c r="Z241" s="21">
        <v>4</v>
      </c>
      <c r="AA241" s="21">
        <f t="shared" si="183"/>
        <v>100</v>
      </c>
      <c r="AB241" s="1">
        <v>3</v>
      </c>
      <c r="AC241" s="21">
        <f t="shared" si="184"/>
        <v>100</v>
      </c>
      <c r="AD241" s="1">
        <v>1</v>
      </c>
      <c r="AE241" s="1">
        <f t="shared" si="188"/>
        <v>100</v>
      </c>
      <c r="AF241" s="1" t="s">
        <v>452</v>
      </c>
      <c r="AG241" s="1"/>
      <c r="AH241" s="1">
        <v>1</v>
      </c>
      <c r="AI241" s="1">
        <f t="shared" si="190"/>
        <v>100</v>
      </c>
      <c r="AJ241" s="1"/>
      <c r="AK241" s="1"/>
      <c r="AL241" s="1"/>
      <c r="AM241" s="1"/>
      <c r="AN241" s="1"/>
      <c r="AO241" s="1"/>
      <c r="AP241" s="1"/>
      <c r="AQ241" s="1"/>
      <c r="AR241" s="1"/>
      <c r="AS241" s="78"/>
      <c r="AT241" s="21">
        <f t="shared" si="185"/>
        <v>100</v>
      </c>
      <c r="AU241" s="52"/>
      <c r="AV241" s="17"/>
      <c r="AW241" s="49"/>
      <c r="AX241" s="14"/>
    </row>
    <row r="242" spans="1:50" s="16" customFormat="1" ht="16.5" customHeight="1" x14ac:dyDescent="0.2">
      <c r="A242" s="50">
        <v>6</v>
      </c>
      <c r="B242" s="71">
        <v>18101121</v>
      </c>
      <c r="C242" s="69" t="s">
        <v>253</v>
      </c>
      <c r="D242" s="1">
        <v>3</v>
      </c>
      <c r="E242" s="21">
        <f t="shared" si="174"/>
        <v>100</v>
      </c>
      <c r="F242" s="21">
        <v>3</v>
      </c>
      <c r="G242" s="21">
        <f t="shared" si="175"/>
        <v>100</v>
      </c>
      <c r="H242" s="21">
        <v>3</v>
      </c>
      <c r="I242" s="21">
        <f t="shared" si="176"/>
        <v>100</v>
      </c>
      <c r="J242" s="21">
        <v>3</v>
      </c>
      <c r="K242" s="21">
        <f t="shared" si="177"/>
        <v>100</v>
      </c>
      <c r="L242" s="21">
        <v>4</v>
      </c>
      <c r="M242" s="21">
        <f t="shared" si="186"/>
        <v>100</v>
      </c>
      <c r="N242" s="21">
        <v>3</v>
      </c>
      <c r="O242" s="21">
        <f t="shared" si="178"/>
        <v>100</v>
      </c>
      <c r="P242" s="1">
        <f>5-1</f>
        <v>4</v>
      </c>
      <c r="Q242" s="21">
        <f t="shared" si="187"/>
        <v>80</v>
      </c>
      <c r="R242" s="1">
        <v>3</v>
      </c>
      <c r="S242" s="21">
        <f t="shared" si="179"/>
        <v>100</v>
      </c>
      <c r="T242" s="1">
        <v>3</v>
      </c>
      <c r="U242" s="21">
        <f t="shared" si="180"/>
        <v>100</v>
      </c>
      <c r="V242" s="1">
        <v>3</v>
      </c>
      <c r="W242" s="21">
        <f t="shared" si="181"/>
        <v>100</v>
      </c>
      <c r="X242" s="1">
        <v>3</v>
      </c>
      <c r="Y242" s="21">
        <f t="shared" si="182"/>
        <v>100</v>
      </c>
      <c r="Z242" s="21">
        <v>4</v>
      </c>
      <c r="AA242" s="21">
        <f t="shared" si="183"/>
        <v>100</v>
      </c>
      <c r="AB242" s="1">
        <v>3</v>
      </c>
      <c r="AC242" s="21">
        <f t="shared" si="184"/>
        <v>100</v>
      </c>
      <c r="AD242" s="1">
        <v>1</v>
      </c>
      <c r="AE242" s="1">
        <f t="shared" si="188"/>
        <v>100</v>
      </c>
      <c r="AF242" s="1">
        <v>3</v>
      </c>
      <c r="AG242" s="1">
        <f t="shared" si="189"/>
        <v>100</v>
      </c>
      <c r="AH242" s="1">
        <v>1</v>
      </c>
      <c r="AI242" s="1">
        <f t="shared" si="190"/>
        <v>100</v>
      </c>
      <c r="AJ242" s="1"/>
      <c r="AK242" s="1"/>
      <c r="AL242" s="1"/>
      <c r="AM242" s="1"/>
      <c r="AN242" s="1"/>
      <c r="AO242" s="1"/>
      <c r="AP242" s="1"/>
      <c r="AQ242" s="1"/>
      <c r="AR242" s="1"/>
      <c r="AS242" s="78"/>
      <c r="AT242" s="21">
        <f t="shared" si="185"/>
        <v>98.666666666666671</v>
      </c>
      <c r="AU242" s="52"/>
      <c r="AV242" s="17"/>
      <c r="AW242" s="49"/>
      <c r="AX242" s="14"/>
    </row>
    <row r="243" spans="1:50" s="16" customFormat="1" ht="16.5" customHeight="1" x14ac:dyDescent="0.2">
      <c r="A243" s="50">
        <v>7</v>
      </c>
      <c r="B243" s="71">
        <v>18101026</v>
      </c>
      <c r="C243" s="69" t="s">
        <v>254</v>
      </c>
      <c r="D243" s="1">
        <v>3</v>
      </c>
      <c r="E243" s="21">
        <f t="shared" si="174"/>
        <v>100</v>
      </c>
      <c r="F243" s="21">
        <v>3</v>
      </c>
      <c r="G243" s="21">
        <f t="shared" si="175"/>
        <v>100</v>
      </c>
      <c r="H243" s="21">
        <v>3</v>
      </c>
      <c r="I243" s="21">
        <f t="shared" si="176"/>
        <v>100</v>
      </c>
      <c r="J243" s="21">
        <v>3</v>
      </c>
      <c r="K243" s="21">
        <f t="shared" si="177"/>
        <v>100</v>
      </c>
      <c r="L243" s="21">
        <v>4</v>
      </c>
      <c r="M243" s="21">
        <f t="shared" si="186"/>
        <v>100</v>
      </c>
      <c r="N243" s="21">
        <v>3</v>
      </c>
      <c r="O243" s="21">
        <f t="shared" si="178"/>
        <v>100</v>
      </c>
      <c r="P243" s="1">
        <v>5</v>
      </c>
      <c r="Q243" s="21">
        <f t="shared" si="187"/>
        <v>100</v>
      </c>
      <c r="R243" s="1">
        <v>3</v>
      </c>
      <c r="S243" s="21">
        <f t="shared" si="179"/>
        <v>100</v>
      </c>
      <c r="T243" s="1">
        <v>3</v>
      </c>
      <c r="U243" s="21">
        <f t="shared" si="180"/>
        <v>100</v>
      </c>
      <c r="V243" s="1">
        <v>3</v>
      </c>
      <c r="W243" s="21">
        <f t="shared" si="181"/>
        <v>100</v>
      </c>
      <c r="X243" s="1">
        <v>3</v>
      </c>
      <c r="Y243" s="21">
        <f t="shared" si="182"/>
        <v>100</v>
      </c>
      <c r="Z243" s="21">
        <v>4</v>
      </c>
      <c r="AA243" s="21">
        <f t="shared" si="183"/>
        <v>100</v>
      </c>
      <c r="AB243" s="1">
        <v>3</v>
      </c>
      <c r="AC243" s="21">
        <f t="shared" si="184"/>
        <v>100</v>
      </c>
      <c r="AD243" s="1">
        <v>1</v>
      </c>
      <c r="AE243" s="1">
        <f t="shared" si="188"/>
        <v>100</v>
      </c>
      <c r="AF243" s="1">
        <v>3</v>
      </c>
      <c r="AG243" s="1">
        <f t="shared" si="189"/>
        <v>100</v>
      </c>
      <c r="AH243" s="1">
        <v>1</v>
      </c>
      <c r="AI243" s="1">
        <f t="shared" si="190"/>
        <v>100</v>
      </c>
      <c r="AJ243" s="1"/>
      <c r="AK243" s="1"/>
      <c r="AL243" s="1"/>
      <c r="AM243" s="1"/>
      <c r="AN243" s="1"/>
      <c r="AO243" s="1"/>
      <c r="AP243" s="1"/>
      <c r="AQ243" s="1"/>
      <c r="AR243" s="1"/>
      <c r="AS243" s="78"/>
      <c r="AT243" s="21">
        <f t="shared" si="185"/>
        <v>100</v>
      </c>
      <c r="AU243" s="52"/>
      <c r="AV243" s="17"/>
      <c r="AW243" s="49"/>
      <c r="AX243" s="14"/>
    </row>
    <row r="244" spans="1:50" s="16" customFormat="1" ht="16.5" customHeight="1" x14ac:dyDescent="0.2">
      <c r="A244" s="50">
        <v>8</v>
      </c>
      <c r="B244" s="71">
        <v>18102012</v>
      </c>
      <c r="C244" s="69" t="s">
        <v>255</v>
      </c>
      <c r="D244" s="1">
        <v>3</v>
      </c>
      <c r="E244" s="21">
        <f t="shared" si="174"/>
        <v>100</v>
      </c>
      <c r="F244" s="21">
        <v>3</v>
      </c>
      <c r="G244" s="21">
        <f t="shared" si="175"/>
        <v>100</v>
      </c>
      <c r="H244" s="21">
        <v>3</v>
      </c>
      <c r="I244" s="21">
        <f t="shared" si="176"/>
        <v>100</v>
      </c>
      <c r="J244" s="21">
        <v>3</v>
      </c>
      <c r="K244" s="21">
        <f t="shared" si="177"/>
        <v>100</v>
      </c>
      <c r="L244" s="21">
        <v>4</v>
      </c>
      <c r="M244" s="21">
        <f t="shared" si="186"/>
        <v>100</v>
      </c>
      <c r="N244" s="21">
        <v>3</v>
      </c>
      <c r="O244" s="21">
        <f t="shared" si="178"/>
        <v>100</v>
      </c>
      <c r="P244" s="1">
        <v>5</v>
      </c>
      <c r="Q244" s="21">
        <f t="shared" si="187"/>
        <v>100</v>
      </c>
      <c r="R244" s="1">
        <v>3</v>
      </c>
      <c r="S244" s="21">
        <f t="shared" si="179"/>
        <v>100</v>
      </c>
      <c r="T244" s="1">
        <v>3</v>
      </c>
      <c r="U244" s="21">
        <f t="shared" si="180"/>
        <v>100</v>
      </c>
      <c r="V244" s="1">
        <v>3</v>
      </c>
      <c r="W244" s="21">
        <f t="shared" si="181"/>
        <v>100</v>
      </c>
      <c r="X244" s="1">
        <v>3</v>
      </c>
      <c r="Y244" s="21">
        <f t="shared" si="182"/>
        <v>100</v>
      </c>
      <c r="Z244" s="21">
        <v>4</v>
      </c>
      <c r="AA244" s="21">
        <f t="shared" si="183"/>
        <v>100</v>
      </c>
      <c r="AB244" s="1">
        <v>3</v>
      </c>
      <c r="AC244" s="21">
        <f t="shared" si="184"/>
        <v>100</v>
      </c>
      <c r="AD244" s="1">
        <v>1</v>
      </c>
      <c r="AE244" s="1">
        <f t="shared" si="188"/>
        <v>100</v>
      </c>
      <c r="AF244" s="1">
        <v>3</v>
      </c>
      <c r="AG244" s="1">
        <f t="shared" si="189"/>
        <v>100</v>
      </c>
      <c r="AH244" s="1">
        <v>1</v>
      </c>
      <c r="AI244" s="1">
        <f t="shared" si="190"/>
        <v>100</v>
      </c>
      <c r="AJ244" s="1"/>
      <c r="AK244" s="1"/>
      <c r="AL244" s="1"/>
      <c r="AM244" s="1"/>
      <c r="AN244" s="1"/>
      <c r="AO244" s="1"/>
      <c r="AP244" s="1"/>
      <c r="AQ244" s="1"/>
      <c r="AR244" s="1"/>
      <c r="AS244" s="78"/>
      <c r="AT244" s="21">
        <f t="shared" si="185"/>
        <v>100</v>
      </c>
      <c r="AU244" s="52"/>
      <c r="AV244" s="17"/>
      <c r="AW244" s="49"/>
      <c r="AX244" s="14"/>
    </row>
    <row r="245" spans="1:50" s="16" customFormat="1" ht="16.5" customHeight="1" x14ac:dyDescent="0.2">
      <c r="A245" s="50">
        <v>9</v>
      </c>
      <c r="B245" s="71">
        <v>18101120</v>
      </c>
      <c r="C245" s="69" t="s">
        <v>256</v>
      </c>
      <c r="D245" s="1">
        <v>3</v>
      </c>
      <c r="E245" s="21">
        <f t="shared" si="174"/>
        <v>100</v>
      </c>
      <c r="F245" s="21">
        <v>3</v>
      </c>
      <c r="G245" s="21">
        <f t="shared" si="175"/>
        <v>100</v>
      </c>
      <c r="H245" s="21">
        <v>3</v>
      </c>
      <c r="I245" s="21">
        <f t="shared" si="176"/>
        <v>100</v>
      </c>
      <c r="J245" s="21">
        <v>3</v>
      </c>
      <c r="K245" s="21">
        <f t="shared" si="177"/>
        <v>100</v>
      </c>
      <c r="L245" s="21">
        <v>4</v>
      </c>
      <c r="M245" s="21">
        <f t="shared" si="186"/>
        <v>100</v>
      </c>
      <c r="N245" s="21">
        <v>3</v>
      </c>
      <c r="O245" s="21">
        <f t="shared" si="178"/>
        <v>100</v>
      </c>
      <c r="P245" s="1">
        <v>5</v>
      </c>
      <c r="Q245" s="21">
        <f t="shared" si="187"/>
        <v>100</v>
      </c>
      <c r="R245" s="1">
        <v>3</v>
      </c>
      <c r="S245" s="21">
        <f t="shared" si="179"/>
        <v>100</v>
      </c>
      <c r="T245" s="1">
        <v>3</v>
      </c>
      <c r="U245" s="21">
        <f t="shared" si="180"/>
        <v>100</v>
      </c>
      <c r="V245" s="1">
        <v>3</v>
      </c>
      <c r="W245" s="21">
        <f t="shared" si="181"/>
        <v>100</v>
      </c>
      <c r="X245" s="1">
        <v>3</v>
      </c>
      <c r="Y245" s="21">
        <f t="shared" si="182"/>
        <v>100</v>
      </c>
      <c r="Z245" s="21">
        <v>4</v>
      </c>
      <c r="AA245" s="21">
        <f t="shared" si="183"/>
        <v>100</v>
      </c>
      <c r="AB245" s="1">
        <v>3</v>
      </c>
      <c r="AC245" s="21">
        <f t="shared" si="184"/>
        <v>100</v>
      </c>
      <c r="AD245" s="1">
        <v>1</v>
      </c>
      <c r="AE245" s="1">
        <f t="shared" si="188"/>
        <v>100</v>
      </c>
      <c r="AF245" s="1">
        <v>3</v>
      </c>
      <c r="AG245" s="1">
        <f t="shared" si="189"/>
        <v>100</v>
      </c>
      <c r="AH245" s="1">
        <v>1</v>
      </c>
      <c r="AI245" s="1">
        <f t="shared" si="190"/>
        <v>100</v>
      </c>
      <c r="AJ245" s="1"/>
      <c r="AK245" s="1"/>
      <c r="AL245" s="1"/>
      <c r="AM245" s="1"/>
      <c r="AN245" s="1"/>
      <c r="AO245" s="1"/>
      <c r="AP245" s="1"/>
      <c r="AQ245" s="1"/>
      <c r="AR245" s="1"/>
      <c r="AS245" s="78"/>
      <c r="AT245" s="21">
        <f t="shared" si="185"/>
        <v>100</v>
      </c>
      <c r="AU245" s="52"/>
      <c r="AV245" s="17"/>
      <c r="AW245" s="49"/>
      <c r="AX245" s="14"/>
    </row>
    <row r="246" spans="1:50" s="16" customFormat="1" ht="16.5" customHeight="1" x14ac:dyDescent="0.2">
      <c r="A246" s="50">
        <v>10</v>
      </c>
      <c r="B246" s="71">
        <v>18101109</v>
      </c>
      <c r="C246" s="69" t="s">
        <v>257</v>
      </c>
      <c r="D246" s="1">
        <v>3</v>
      </c>
      <c r="E246" s="21">
        <f t="shared" si="174"/>
        <v>100</v>
      </c>
      <c r="F246" s="21">
        <v>3</v>
      </c>
      <c r="G246" s="21">
        <f t="shared" si="175"/>
        <v>100</v>
      </c>
      <c r="H246" s="21">
        <v>3</v>
      </c>
      <c r="I246" s="21">
        <f t="shared" si="176"/>
        <v>100</v>
      </c>
      <c r="J246" s="21">
        <v>3</v>
      </c>
      <c r="K246" s="21">
        <f t="shared" si="177"/>
        <v>100</v>
      </c>
      <c r="L246" s="21">
        <v>4</v>
      </c>
      <c r="M246" s="21">
        <f t="shared" si="186"/>
        <v>100</v>
      </c>
      <c r="N246" s="21">
        <v>3</v>
      </c>
      <c r="O246" s="21">
        <f t="shared" si="178"/>
        <v>100</v>
      </c>
      <c r="P246" s="1">
        <v>5</v>
      </c>
      <c r="Q246" s="21">
        <f t="shared" si="187"/>
        <v>100</v>
      </c>
      <c r="R246" s="1">
        <v>3</v>
      </c>
      <c r="S246" s="21">
        <f t="shared" si="179"/>
        <v>100</v>
      </c>
      <c r="T246" s="1">
        <v>3</v>
      </c>
      <c r="U246" s="21">
        <f t="shared" si="180"/>
        <v>100</v>
      </c>
      <c r="V246" s="1">
        <v>3</v>
      </c>
      <c r="W246" s="21">
        <f t="shared" si="181"/>
        <v>100</v>
      </c>
      <c r="X246" s="1">
        <v>3</v>
      </c>
      <c r="Y246" s="21">
        <f t="shared" si="182"/>
        <v>100</v>
      </c>
      <c r="Z246" s="21">
        <v>4</v>
      </c>
      <c r="AA246" s="21">
        <f t="shared" si="183"/>
        <v>100</v>
      </c>
      <c r="AB246" s="1">
        <v>3</v>
      </c>
      <c r="AC246" s="21">
        <f t="shared" si="184"/>
        <v>100</v>
      </c>
      <c r="AD246" s="1">
        <v>1</v>
      </c>
      <c r="AE246" s="1">
        <f t="shared" si="188"/>
        <v>100</v>
      </c>
      <c r="AF246" s="1">
        <v>3</v>
      </c>
      <c r="AG246" s="1">
        <f t="shared" si="189"/>
        <v>100</v>
      </c>
      <c r="AH246" s="1">
        <v>1</v>
      </c>
      <c r="AI246" s="1">
        <f t="shared" si="190"/>
        <v>100</v>
      </c>
      <c r="AJ246" s="1"/>
      <c r="AK246" s="1"/>
      <c r="AL246" s="1"/>
      <c r="AM246" s="1"/>
      <c r="AN246" s="1"/>
      <c r="AO246" s="1"/>
      <c r="AP246" s="1"/>
      <c r="AQ246" s="1"/>
      <c r="AR246" s="1"/>
      <c r="AS246" s="78"/>
      <c r="AT246" s="21">
        <f t="shared" si="185"/>
        <v>100</v>
      </c>
      <c r="AU246" s="52"/>
      <c r="AV246" s="17"/>
      <c r="AW246" s="49"/>
      <c r="AX246" s="14"/>
    </row>
    <row r="247" spans="1:50" s="16" customFormat="1" ht="16.5" customHeight="1" x14ac:dyDescent="0.2">
      <c r="A247" s="50">
        <v>11</v>
      </c>
      <c r="B247" s="71">
        <v>18101086</v>
      </c>
      <c r="C247" s="69" t="s">
        <v>258</v>
      </c>
      <c r="D247" s="1">
        <v>3</v>
      </c>
      <c r="E247" s="21">
        <f t="shared" si="174"/>
        <v>100</v>
      </c>
      <c r="F247" s="21">
        <v>3</v>
      </c>
      <c r="G247" s="21">
        <f t="shared" si="175"/>
        <v>100</v>
      </c>
      <c r="H247" s="21">
        <v>3</v>
      </c>
      <c r="I247" s="21">
        <f t="shared" si="176"/>
        <v>100</v>
      </c>
      <c r="J247" s="21">
        <v>3</v>
      </c>
      <c r="K247" s="21">
        <f t="shared" si="177"/>
        <v>100</v>
      </c>
      <c r="L247" s="21">
        <v>4</v>
      </c>
      <c r="M247" s="21">
        <f t="shared" si="186"/>
        <v>100</v>
      </c>
      <c r="N247" s="21">
        <v>3</v>
      </c>
      <c r="O247" s="21">
        <f t="shared" si="178"/>
        <v>100</v>
      </c>
      <c r="P247" s="1">
        <v>5</v>
      </c>
      <c r="Q247" s="21">
        <f t="shared" si="187"/>
        <v>100</v>
      </c>
      <c r="R247" s="1">
        <v>3</v>
      </c>
      <c r="S247" s="21">
        <f t="shared" si="179"/>
        <v>100</v>
      </c>
      <c r="T247" s="1">
        <v>3</v>
      </c>
      <c r="U247" s="21">
        <f t="shared" si="180"/>
        <v>100</v>
      </c>
      <c r="V247" s="1">
        <v>2</v>
      </c>
      <c r="W247" s="21">
        <f t="shared" si="181"/>
        <v>66.666666666666657</v>
      </c>
      <c r="X247" s="1">
        <v>3</v>
      </c>
      <c r="Y247" s="21">
        <f t="shared" si="182"/>
        <v>100</v>
      </c>
      <c r="Z247" s="21">
        <v>4</v>
      </c>
      <c r="AA247" s="21">
        <f t="shared" si="183"/>
        <v>100</v>
      </c>
      <c r="AB247" s="1">
        <v>3</v>
      </c>
      <c r="AC247" s="21">
        <f t="shared" si="184"/>
        <v>100</v>
      </c>
      <c r="AD247" s="1">
        <v>1</v>
      </c>
      <c r="AE247" s="1">
        <f t="shared" si="188"/>
        <v>100</v>
      </c>
      <c r="AF247" s="1">
        <v>3</v>
      </c>
      <c r="AG247" s="1">
        <f t="shared" si="189"/>
        <v>100</v>
      </c>
      <c r="AH247" s="1">
        <v>1</v>
      </c>
      <c r="AI247" s="1">
        <f t="shared" si="190"/>
        <v>100</v>
      </c>
      <c r="AJ247" s="1"/>
      <c r="AK247" s="1"/>
      <c r="AL247" s="1"/>
      <c r="AM247" s="1"/>
      <c r="AN247" s="1"/>
      <c r="AO247" s="1"/>
      <c r="AP247" s="1"/>
      <c r="AQ247" s="1"/>
      <c r="AR247" s="1"/>
      <c r="AS247" s="78"/>
      <c r="AT247" s="21">
        <f t="shared" si="185"/>
        <v>97.777777777777771</v>
      </c>
      <c r="AU247" s="52"/>
      <c r="AV247" s="17"/>
      <c r="AW247" s="49"/>
      <c r="AX247" s="14"/>
    </row>
    <row r="248" spans="1:50" s="16" customFormat="1" ht="16.5" customHeight="1" x14ac:dyDescent="0.2">
      <c r="A248" s="50">
        <v>12</v>
      </c>
      <c r="B248" s="71">
        <v>18103059</v>
      </c>
      <c r="C248" s="69" t="s">
        <v>259</v>
      </c>
      <c r="D248" s="1">
        <v>3</v>
      </c>
      <c r="E248" s="21">
        <f t="shared" si="174"/>
        <v>100</v>
      </c>
      <c r="F248" s="21">
        <v>3</v>
      </c>
      <c r="G248" s="21">
        <f t="shared" si="175"/>
        <v>100</v>
      </c>
      <c r="H248" s="21">
        <v>3</v>
      </c>
      <c r="I248" s="21">
        <f t="shared" si="176"/>
        <v>100</v>
      </c>
      <c r="J248" s="21">
        <v>3</v>
      </c>
      <c r="K248" s="21">
        <f t="shared" si="177"/>
        <v>100</v>
      </c>
      <c r="L248" s="21">
        <v>4</v>
      </c>
      <c r="M248" s="21">
        <f t="shared" si="186"/>
        <v>100</v>
      </c>
      <c r="N248" s="21">
        <v>3</v>
      </c>
      <c r="O248" s="21">
        <f t="shared" si="178"/>
        <v>100</v>
      </c>
      <c r="P248" s="1">
        <v>5</v>
      </c>
      <c r="Q248" s="21">
        <f t="shared" si="187"/>
        <v>100</v>
      </c>
      <c r="R248" s="1">
        <v>3</v>
      </c>
      <c r="S248" s="21">
        <f t="shared" si="179"/>
        <v>100</v>
      </c>
      <c r="T248" s="1">
        <v>3</v>
      </c>
      <c r="U248" s="21">
        <f t="shared" si="180"/>
        <v>100</v>
      </c>
      <c r="V248" s="1">
        <v>3</v>
      </c>
      <c r="W248" s="21">
        <f t="shared" si="181"/>
        <v>100</v>
      </c>
      <c r="X248" s="1">
        <v>3</v>
      </c>
      <c r="Y248" s="21">
        <f t="shared" si="182"/>
        <v>100</v>
      </c>
      <c r="Z248" s="21">
        <v>4</v>
      </c>
      <c r="AA248" s="21">
        <f t="shared" si="183"/>
        <v>100</v>
      </c>
      <c r="AB248" s="1">
        <v>3</v>
      </c>
      <c r="AC248" s="21">
        <f t="shared" si="184"/>
        <v>100</v>
      </c>
      <c r="AD248" s="1">
        <v>1</v>
      </c>
      <c r="AE248" s="1">
        <f t="shared" si="188"/>
        <v>100</v>
      </c>
      <c r="AF248" s="1">
        <v>3</v>
      </c>
      <c r="AG248" s="1">
        <f t="shared" si="189"/>
        <v>100</v>
      </c>
      <c r="AH248" s="1">
        <v>1</v>
      </c>
      <c r="AI248" s="1">
        <f t="shared" si="190"/>
        <v>100</v>
      </c>
      <c r="AJ248" s="1"/>
      <c r="AK248" s="1"/>
      <c r="AL248" s="1"/>
      <c r="AM248" s="1"/>
      <c r="AN248" s="1"/>
      <c r="AO248" s="1"/>
      <c r="AP248" s="1"/>
      <c r="AQ248" s="1"/>
      <c r="AR248" s="1"/>
      <c r="AS248" s="78"/>
      <c r="AT248" s="21">
        <f t="shared" si="185"/>
        <v>100</v>
      </c>
      <c r="AU248" s="52"/>
      <c r="AV248" s="17"/>
      <c r="AW248" s="49"/>
      <c r="AX248" s="14"/>
    </row>
    <row r="249" spans="1:50" s="16" customFormat="1" ht="16.5" customHeight="1" x14ac:dyDescent="0.2">
      <c r="A249" s="50">
        <v>13</v>
      </c>
      <c r="B249" s="71">
        <v>18101143</v>
      </c>
      <c r="C249" s="19" t="s">
        <v>260</v>
      </c>
      <c r="D249" s="1">
        <v>3</v>
      </c>
      <c r="E249" s="21">
        <f t="shared" si="174"/>
        <v>100</v>
      </c>
      <c r="F249" s="21">
        <v>3</v>
      </c>
      <c r="G249" s="21">
        <f t="shared" si="175"/>
        <v>100</v>
      </c>
      <c r="H249" s="21">
        <v>3</v>
      </c>
      <c r="I249" s="21">
        <f t="shared" si="176"/>
        <v>100</v>
      </c>
      <c r="J249" s="21">
        <v>3</v>
      </c>
      <c r="K249" s="21">
        <f t="shared" si="177"/>
        <v>100</v>
      </c>
      <c r="L249" s="21">
        <v>4</v>
      </c>
      <c r="M249" s="21">
        <f t="shared" si="186"/>
        <v>100</v>
      </c>
      <c r="N249" s="21">
        <v>3</v>
      </c>
      <c r="O249" s="21">
        <f t="shared" si="178"/>
        <v>100</v>
      </c>
      <c r="P249" s="1">
        <v>5</v>
      </c>
      <c r="Q249" s="21">
        <f t="shared" si="187"/>
        <v>100</v>
      </c>
      <c r="R249" s="1">
        <v>3</v>
      </c>
      <c r="S249" s="21">
        <f t="shared" si="179"/>
        <v>100</v>
      </c>
      <c r="T249" s="1">
        <v>3</v>
      </c>
      <c r="U249" s="21">
        <f t="shared" si="180"/>
        <v>100</v>
      </c>
      <c r="V249" s="1">
        <v>3</v>
      </c>
      <c r="W249" s="21">
        <f t="shared" si="181"/>
        <v>100</v>
      </c>
      <c r="X249" s="1">
        <v>3</v>
      </c>
      <c r="Y249" s="21">
        <f t="shared" si="182"/>
        <v>100</v>
      </c>
      <c r="Z249" s="21">
        <v>4</v>
      </c>
      <c r="AA249" s="21">
        <f t="shared" si="183"/>
        <v>100</v>
      </c>
      <c r="AB249" s="1">
        <v>3</v>
      </c>
      <c r="AC249" s="21">
        <f t="shared" si="184"/>
        <v>100</v>
      </c>
      <c r="AD249" s="1">
        <v>1</v>
      </c>
      <c r="AE249" s="1">
        <f t="shared" si="188"/>
        <v>100</v>
      </c>
      <c r="AF249" s="1">
        <v>1</v>
      </c>
      <c r="AG249" s="1">
        <f>AF249/(3-1)*100</f>
        <v>50</v>
      </c>
      <c r="AH249" s="1">
        <v>1</v>
      </c>
      <c r="AI249" s="1">
        <f t="shared" si="190"/>
        <v>100</v>
      </c>
      <c r="AJ249" s="1"/>
      <c r="AK249" s="1"/>
      <c r="AL249" s="1"/>
      <c r="AM249" s="1"/>
      <c r="AN249" s="1"/>
      <c r="AO249" s="1"/>
      <c r="AP249" s="1"/>
      <c r="AQ249" s="1"/>
      <c r="AR249" s="1"/>
      <c r="AS249" s="78"/>
      <c r="AT249" s="21">
        <f t="shared" si="185"/>
        <v>96.666666666666671</v>
      </c>
      <c r="AU249" s="52"/>
      <c r="AV249" s="17"/>
      <c r="AW249" s="49"/>
      <c r="AX249" s="14"/>
    </row>
    <row r="250" spans="1:50" s="16" customFormat="1" ht="16.5" customHeight="1" x14ac:dyDescent="0.2">
      <c r="A250" s="50">
        <v>14</v>
      </c>
      <c r="B250" s="71">
        <v>18103030</v>
      </c>
      <c r="C250" s="69" t="s">
        <v>261</v>
      </c>
      <c r="D250" s="1">
        <v>3</v>
      </c>
      <c r="E250" s="21">
        <f t="shared" si="174"/>
        <v>100</v>
      </c>
      <c r="F250" s="21">
        <v>3</v>
      </c>
      <c r="G250" s="21">
        <f t="shared" si="175"/>
        <v>100</v>
      </c>
      <c r="H250" s="21">
        <v>3</v>
      </c>
      <c r="I250" s="21">
        <f t="shared" si="176"/>
        <v>100</v>
      </c>
      <c r="J250" s="21">
        <v>3</v>
      </c>
      <c r="K250" s="21">
        <f t="shared" si="177"/>
        <v>100</v>
      </c>
      <c r="L250" s="21">
        <v>4</v>
      </c>
      <c r="M250" s="21">
        <f t="shared" si="186"/>
        <v>100</v>
      </c>
      <c r="N250" s="21">
        <v>3</v>
      </c>
      <c r="O250" s="21">
        <f t="shared" si="178"/>
        <v>100</v>
      </c>
      <c r="P250" s="1">
        <v>5</v>
      </c>
      <c r="Q250" s="21">
        <f t="shared" si="187"/>
        <v>100</v>
      </c>
      <c r="R250" s="1">
        <v>3</v>
      </c>
      <c r="S250" s="21">
        <f t="shared" si="179"/>
        <v>100</v>
      </c>
      <c r="T250" s="1">
        <v>3</v>
      </c>
      <c r="U250" s="21">
        <f t="shared" si="180"/>
        <v>100</v>
      </c>
      <c r="V250" s="1">
        <v>3</v>
      </c>
      <c r="W250" s="21">
        <f t="shared" si="181"/>
        <v>100</v>
      </c>
      <c r="X250" s="1">
        <v>3</v>
      </c>
      <c r="Y250" s="21">
        <f t="shared" si="182"/>
        <v>100</v>
      </c>
      <c r="Z250" s="21">
        <v>4</v>
      </c>
      <c r="AA250" s="21">
        <f t="shared" si="183"/>
        <v>100</v>
      </c>
      <c r="AB250" s="1">
        <v>3</v>
      </c>
      <c r="AC250" s="21">
        <f t="shared" si="184"/>
        <v>100</v>
      </c>
      <c r="AD250" s="1">
        <v>1</v>
      </c>
      <c r="AE250" s="1">
        <f t="shared" si="188"/>
        <v>100</v>
      </c>
      <c r="AF250" s="1">
        <v>3</v>
      </c>
      <c r="AG250" s="1">
        <f t="shared" si="189"/>
        <v>100</v>
      </c>
      <c r="AH250" s="1">
        <v>1</v>
      </c>
      <c r="AI250" s="1">
        <f t="shared" si="190"/>
        <v>100</v>
      </c>
      <c r="AJ250" s="1"/>
      <c r="AK250" s="1"/>
      <c r="AL250" s="1"/>
      <c r="AM250" s="1"/>
      <c r="AN250" s="1"/>
      <c r="AO250" s="1"/>
      <c r="AP250" s="1"/>
      <c r="AQ250" s="1"/>
      <c r="AR250" s="1"/>
      <c r="AS250" s="78"/>
      <c r="AT250" s="21">
        <f t="shared" si="185"/>
        <v>100</v>
      </c>
      <c r="AU250" s="52"/>
      <c r="AV250" s="17"/>
      <c r="AW250" s="49"/>
      <c r="AX250" s="14"/>
    </row>
    <row r="251" spans="1:50" s="16" customFormat="1" ht="16.5" customHeight="1" x14ac:dyDescent="0.2">
      <c r="A251" s="50">
        <v>15</v>
      </c>
      <c r="B251" s="71">
        <v>18103010</v>
      </c>
      <c r="C251" s="69" t="s">
        <v>262</v>
      </c>
      <c r="D251" s="1">
        <v>3</v>
      </c>
      <c r="E251" s="21">
        <f t="shared" si="174"/>
        <v>100</v>
      </c>
      <c r="F251" s="21">
        <v>3</v>
      </c>
      <c r="G251" s="21">
        <f t="shared" si="175"/>
        <v>100</v>
      </c>
      <c r="H251" s="21">
        <v>3</v>
      </c>
      <c r="I251" s="21">
        <f t="shared" si="176"/>
        <v>100</v>
      </c>
      <c r="J251" s="21">
        <v>3</v>
      </c>
      <c r="K251" s="21">
        <f t="shared" si="177"/>
        <v>100</v>
      </c>
      <c r="L251" s="21">
        <v>4</v>
      </c>
      <c r="M251" s="21">
        <f t="shared" si="186"/>
        <v>100</v>
      </c>
      <c r="N251" s="21">
        <v>3</v>
      </c>
      <c r="O251" s="21">
        <f t="shared" si="178"/>
        <v>100</v>
      </c>
      <c r="P251" s="1">
        <v>5</v>
      </c>
      <c r="Q251" s="21">
        <f t="shared" si="187"/>
        <v>100</v>
      </c>
      <c r="R251" s="1">
        <v>3</v>
      </c>
      <c r="S251" s="21">
        <f t="shared" si="179"/>
        <v>100</v>
      </c>
      <c r="T251" s="1">
        <v>3</v>
      </c>
      <c r="U251" s="21">
        <f t="shared" si="180"/>
        <v>100</v>
      </c>
      <c r="V251" s="1">
        <v>3</v>
      </c>
      <c r="W251" s="21">
        <f t="shared" si="181"/>
        <v>100</v>
      </c>
      <c r="X251" s="1">
        <v>3</v>
      </c>
      <c r="Y251" s="21">
        <f t="shared" si="182"/>
        <v>100</v>
      </c>
      <c r="Z251" s="21">
        <v>4</v>
      </c>
      <c r="AA251" s="21">
        <f t="shared" si="183"/>
        <v>100</v>
      </c>
      <c r="AB251" s="1">
        <v>3</v>
      </c>
      <c r="AC251" s="21">
        <f t="shared" si="184"/>
        <v>100</v>
      </c>
      <c r="AD251" s="1">
        <v>1</v>
      </c>
      <c r="AE251" s="1">
        <f t="shared" si="188"/>
        <v>100</v>
      </c>
      <c r="AF251" s="1">
        <v>3</v>
      </c>
      <c r="AG251" s="1">
        <f t="shared" si="189"/>
        <v>100</v>
      </c>
      <c r="AH251" s="1">
        <v>1</v>
      </c>
      <c r="AI251" s="1">
        <f t="shared" si="190"/>
        <v>100</v>
      </c>
      <c r="AJ251" s="1"/>
      <c r="AK251" s="1"/>
      <c r="AL251" s="1"/>
      <c r="AM251" s="1"/>
      <c r="AN251" s="1"/>
      <c r="AO251" s="1"/>
      <c r="AP251" s="1"/>
      <c r="AQ251" s="1"/>
      <c r="AR251" s="1"/>
      <c r="AS251" s="78"/>
      <c r="AT251" s="21">
        <f t="shared" si="185"/>
        <v>100</v>
      </c>
      <c r="AU251" s="52"/>
      <c r="AV251" s="17"/>
      <c r="AW251" s="49"/>
      <c r="AX251" s="14"/>
    </row>
    <row r="252" spans="1:50" s="16" customFormat="1" ht="16.5" customHeight="1" x14ac:dyDescent="0.2">
      <c r="A252" s="50">
        <v>16</v>
      </c>
      <c r="B252" s="71">
        <v>18102046</v>
      </c>
      <c r="C252" s="19" t="s">
        <v>263</v>
      </c>
      <c r="D252" s="1">
        <v>3</v>
      </c>
      <c r="E252" s="21">
        <f t="shared" si="174"/>
        <v>100</v>
      </c>
      <c r="F252" s="21">
        <v>3</v>
      </c>
      <c r="G252" s="21">
        <f t="shared" si="175"/>
        <v>100</v>
      </c>
      <c r="H252" s="21">
        <v>3</v>
      </c>
      <c r="I252" s="21">
        <f t="shared" si="176"/>
        <v>100</v>
      </c>
      <c r="J252" s="21">
        <v>3</v>
      </c>
      <c r="K252" s="21">
        <f t="shared" si="177"/>
        <v>100</v>
      </c>
      <c r="L252" s="21">
        <v>4</v>
      </c>
      <c r="M252" s="21">
        <f t="shared" si="186"/>
        <v>100</v>
      </c>
      <c r="N252" s="21">
        <v>3</v>
      </c>
      <c r="O252" s="21">
        <f t="shared" si="178"/>
        <v>100</v>
      </c>
      <c r="P252" s="1">
        <f>5-1</f>
        <v>4</v>
      </c>
      <c r="Q252" s="21">
        <f>P252/(5-1)*100</f>
        <v>100</v>
      </c>
      <c r="R252" s="1">
        <v>3</v>
      </c>
      <c r="S252" s="21">
        <f t="shared" si="179"/>
        <v>100</v>
      </c>
      <c r="T252" s="1">
        <v>3</v>
      </c>
      <c r="U252" s="21">
        <f t="shared" si="180"/>
        <v>100</v>
      </c>
      <c r="V252" s="1">
        <v>3</v>
      </c>
      <c r="W252" s="21">
        <f t="shared" si="181"/>
        <v>100</v>
      </c>
      <c r="X252" s="1">
        <v>3</v>
      </c>
      <c r="Y252" s="21">
        <f t="shared" si="182"/>
        <v>100</v>
      </c>
      <c r="Z252" s="21">
        <v>4</v>
      </c>
      <c r="AA252" s="21">
        <f t="shared" si="183"/>
        <v>100</v>
      </c>
      <c r="AB252" s="1">
        <v>2</v>
      </c>
      <c r="AC252" s="21">
        <f t="shared" si="184"/>
        <v>66.666666666666657</v>
      </c>
      <c r="AD252" s="1" t="s">
        <v>452</v>
      </c>
      <c r="AE252" s="1"/>
      <c r="AF252" s="1">
        <v>1</v>
      </c>
      <c r="AG252" s="1">
        <f>AF252/(3-1)*100</f>
        <v>50</v>
      </c>
      <c r="AH252" s="1">
        <v>1</v>
      </c>
      <c r="AI252" s="1">
        <f t="shared" si="190"/>
        <v>100</v>
      </c>
      <c r="AJ252" s="1"/>
      <c r="AK252" s="1"/>
      <c r="AL252" s="1"/>
      <c r="AM252" s="1"/>
      <c r="AN252" s="1"/>
      <c r="AO252" s="1"/>
      <c r="AP252" s="1"/>
      <c r="AQ252" s="1"/>
      <c r="AR252" s="1"/>
      <c r="AS252" s="78"/>
      <c r="AT252" s="21">
        <f t="shared" si="185"/>
        <v>94.047619047619037</v>
      </c>
      <c r="AU252" s="52"/>
      <c r="AV252" s="17"/>
      <c r="AW252" s="49"/>
      <c r="AX252" s="14"/>
    </row>
    <row r="253" spans="1:50" s="16" customFormat="1" ht="16.5" customHeight="1" x14ac:dyDescent="0.2">
      <c r="A253" s="50">
        <v>17</v>
      </c>
      <c r="B253" s="71">
        <v>18102023</v>
      </c>
      <c r="C253" s="69" t="s">
        <v>264</v>
      </c>
      <c r="D253" s="1">
        <v>3</v>
      </c>
      <c r="E253" s="21">
        <f t="shared" si="174"/>
        <v>100</v>
      </c>
      <c r="F253" s="21">
        <v>3</v>
      </c>
      <c r="G253" s="21">
        <f t="shared" si="175"/>
        <v>100</v>
      </c>
      <c r="H253" s="21">
        <v>3</v>
      </c>
      <c r="I253" s="21">
        <f t="shared" si="176"/>
        <v>100</v>
      </c>
      <c r="J253" s="21">
        <v>3</v>
      </c>
      <c r="K253" s="21">
        <f t="shared" si="177"/>
        <v>100</v>
      </c>
      <c r="L253" s="21">
        <v>4</v>
      </c>
      <c r="M253" s="21">
        <f t="shared" si="186"/>
        <v>100</v>
      </c>
      <c r="N253" s="21">
        <v>3</v>
      </c>
      <c r="O253" s="21">
        <f t="shared" si="178"/>
        <v>100</v>
      </c>
      <c r="P253" s="1">
        <v>5</v>
      </c>
      <c r="Q253" s="21">
        <f t="shared" si="187"/>
        <v>100</v>
      </c>
      <c r="R253" s="1">
        <v>3</v>
      </c>
      <c r="S253" s="21">
        <f t="shared" si="179"/>
        <v>100</v>
      </c>
      <c r="T253" s="1">
        <v>3</v>
      </c>
      <c r="U253" s="21">
        <f t="shared" si="180"/>
        <v>100</v>
      </c>
      <c r="V253" s="1">
        <v>3</v>
      </c>
      <c r="W253" s="21">
        <f t="shared" si="181"/>
        <v>100</v>
      </c>
      <c r="X253" s="1">
        <v>3</v>
      </c>
      <c r="Y253" s="21">
        <f t="shared" si="182"/>
        <v>100</v>
      </c>
      <c r="Z253" s="21">
        <v>4</v>
      </c>
      <c r="AA253" s="21">
        <f t="shared" si="183"/>
        <v>100</v>
      </c>
      <c r="AB253" s="1">
        <v>3</v>
      </c>
      <c r="AC253" s="21">
        <f t="shared" si="184"/>
        <v>100</v>
      </c>
      <c r="AD253" s="1">
        <v>1</v>
      </c>
      <c r="AE253" s="1">
        <f t="shared" si="188"/>
        <v>100</v>
      </c>
      <c r="AF253" s="1">
        <v>3</v>
      </c>
      <c r="AG253" s="1">
        <f t="shared" si="189"/>
        <v>100</v>
      </c>
      <c r="AH253" s="1">
        <v>1</v>
      </c>
      <c r="AI253" s="1">
        <f t="shared" si="190"/>
        <v>100</v>
      </c>
      <c r="AJ253" s="1"/>
      <c r="AK253" s="1"/>
      <c r="AL253" s="1"/>
      <c r="AM253" s="1"/>
      <c r="AN253" s="1"/>
      <c r="AO253" s="1"/>
      <c r="AP253" s="1"/>
      <c r="AQ253" s="1"/>
      <c r="AR253" s="1"/>
      <c r="AS253" s="78"/>
      <c r="AT253" s="21">
        <f t="shared" si="185"/>
        <v>100</v>
      </c>
      <c r="AU253" s="52"/>
      <c r="AV253" s="17"/>
      <c r="AW253" s="49"/>
      <c r="AX253" s="14"/>
    </row>
    <row r="254" spans="1:50" s="16" customFormat="1" ht="16.5" customHeight="1" x14ac:dyDescent="0.2">
      <c r="A254" s="50">
        <v>18</v>
      </c>
      <c r="B254" s="71">
        <v>18102044</v>
      </c>
      <c r="C254" s="19" t="s">
        <v>265</v>
      </c>
      <c r="D254" s="1">
        <v>3</v>
      </c>
      <c r="E254" s="21">
        <f t="shared" si="174"/>
        <v>100</v>
      </c>
      <c r="F254" s="21">
        <v>3</v>
      </c>
      <c r="G254" s="21">
        <f t="shared" si="175"/>
        <v>100</v>
      </c>
      <c r="H254" s="21">
        <v>3</v>
      </c>
      <c r="I254" s="21">
        <f t="shared" si="176"/>
        <v>100</v>
      </c>
      <c r="J254" s="21">
        <v>3</v>
      </c>
      <c r="K254" s="21">
        <f t="shared" si="177"/>
        <v>100</v>
      </c>
      <c r="L254" s="21">
        <v>4</v>
      </c>
      <c r="M254" s="21">
        <f t="shared" si="186"/>
        <v>100</v>
      </c>
      <c r="N254" s="21">
        <v>3</v>
      </c>
      <c r="O254" s="21">
        <f t="shared" si="178"/>
        <v>100</v>
      </c>
      <c r="P254" s="1">
        <v>5</v>
      </c>
      <c r="Q254" s="21">
        <f t="shared" si="187"/>
        <v>100</v>
      </c>
      <c r="R254" s="1">
        <v>3</v>
      </c>
      <c r="S254" s="21">
        <f t="shared" si="179"/>
        <v>100</v>
      </c>
      <c r="T254" s="1">
        <v>3</v>
      </c>
      <c r="U254" s="21">
        <f t="shared" si="180"/>
        <v>100</v>
      </c>
      <c r="V254" s="1">
        <v>3</v>
      </c>
      <c r="W254" s="21">
        <f t="shared" si="181"/>
        <v>100</v>
      </c>
      <c r="X254" s="1">
        <v>3</v>
      </c>
      <c r="Y254" s="21">
        <f t="shared" si="182"/>
        <v>100</v>
      </c>
      <c r="Z254" s="21">
        <v>4</v>
      </c>
      <c r="AA254" s="21">
        <f t="shared" si="183"/>
        <v>100</v>
      </c>
      <c r="AB254" s="1">
        <v>3</v>
      </c>
      <c r="AC254" s="21">
        <f t="shared" si="184"/>
        <v>100</v>
      </c>
      <c r="AD254" s="1">
        <v>1</v>
      </c>
      <c r="AE254" s="1">
        <f t="shared" si="188"/>
        <v>100</v>
      </c>
      <c r="AF254" s="1">
        <v>3</v>
      </c>
      <c r="AG254" s="1">
        <f t="shared" si="189"/>
        <v>100</v>
      </c>
      <c r="AH254" s="1">
        <v>1</v>
      </c>
      <c r="AI254" s="1">
        <f t="shared" si="190"/>
        <v>100</v>
      </c>
      <c r="AJ254" s="1"/>
      <c r="AK254" s="1"/>
      <c r="AL254" s="1"/>
      <c r="AM254" s="1"/>
      <c r="AN254" s="1"/>
      <c r="AO254" s="1"/>
      <c r="AP254" s="1"/>
      <c r="AQ254" s="1"/>
      <c r="AR254" s="1"/>
      <c r="AS254" s="78"/>
      <c r="AT254" s="21">
        <f t="shared" si="185"/>
        <v>100</v>
      </c>
      <c r="AU254" s="52"/>
      <c r="AV254" s="17"/>
      <c r="AW254" s="49"/>
      <c r="AX254" s="14"/>
    </row>
    <row r="255" spans="1:50" s="16" customFormat="1" ht="16.5" customHeight="1" x14ac:dyDescent="0.2">
      <c r="A255" s="50">
        <v>19</v>
      </c>
      <c r="B255" s="71">
        <v>18101083</v>
      </c>
      <c r="C255" s="69" t="s">
        <v>266</v>
      </c>
      <c r="D255" s="1">
        <v>3</v>
      </c>
      <c r="E255" s="21">
        <f t="shared" si="174"/>
        <v>100</v>
      </c>
      <c r="F255" s="21">
        <v>3</v>
      </c>
      <c r="G255" s="21">
        <f t="shared" si="175"/>
        <v>100</v>
      </c>
      <c r="H255" s="21">
        <v>3</v>
      </c>
      <c r="I255" s="21">
        <f t="shared" si="176"/>
        <v>100</v>
      </c>
      <c r="J255" s="21">
        <v>3</v>
      </c>
      <c r="K255" s="21">
        <f t="shared" si="177"/>
        <v>100</v>
      </c>
      <c r="L255" s="21">
        <v>4</v>
      </c>
      <c r="M255" s="21">
        <f t="shared" si="186"/>
        <v>100</v>
      </c>
      <c r="N255" s="21">
        <v>3</v>
      </c>
      <c r="O255" s="21">
        <f t="shared" si="178"/>
        <v>100</v>
      </c>
      <c r="P255" s="1">
        <v>5</v>
      </c>
      <c r="Q255" s="21">
        <f t="shared" si="187"/>
        <v>100</v>
      </c>
      <c r="R255" s="1">
        <v>3</v>
      </c>
      <c r="S255" s="21">
        <f t="shared" si="179"/>
        <v>100</v>
      </c>
      <c r="T255" s="1">
        <v>3</v>
      </c>
      <c r="U255" s="21">
        <f t="shared" si="180"/>
        <v>100</v>
      </c>
      <c r="V255" s="1">
        <v>2</v>
      </c>
      <c r="W255" s="21">
        <f t="shared" si="181"/>
        <v>66.666666666666657</v>
      </c>
      <c r="X255" s="1">
        <v>3</v>
      </c>
      <c r="Y255" s="21">
        <f t="shared" si="182"/>
        <v>100</v>
      </c>
      <c r="Z255" s="21">
        <v>4</v>
      </c>
      <c r="AA255" s="21">
        <f t="shared" si="183"/>
        <v>100</v>
      </c>
      <c r="AB255" s="1">
        <v>3</v>
      </c>
      <c r="AC255" s="21">
        <f t="shared" si="184"/>
        <v>100</v>
      </c>
      <c r="AD255" s="1">
        <v>1</v>
      </c>
      <c r="AE255" s="1">
        <f t="shared" si="188"/>
        <v>100</v>
      </c>
      <c r="AF255" s="1">
        <v>3</v>
      </c>
      <c r="AG255" s="1">
        <f t="shared" si="189"/>
        <v>100</v>
      </c>
      <c r="AH255" s="1">
        <v>1</v>
      </c>
      <c r="AI255" s="1">
        <f t="shared" si="190"/>
        <v>100</v>
      </c>
      <c r="AJ255" s="1"/>
      <c r="AK255" s="1"/>
      <c r="AL255" s="1"/>
      <c r="AM255" s="1"/>
      <c r="AN255" s="1"/>
      <c r="AO255" s="1"/>
      <c r="AP255" s="1"/>
      <c r="AQ255" s="1"/>
      <c r="AR255" s="1"/>
      <c r="AS255" s="78"/>
      <c r="AT255" s="21">
        <f t="shared" si="185"/>
        <v>97.777777777777771</v>
      </c>
      <c r="AU255" s="52"/>
      <c r="AV255" s="17"/>
      <c r="AW255" s="49"/>
      <c r="AX255" s="14"/>
    </row>
    <row r="256" spans="1:50" s="16" customFormat="1" ht="16.5" customHeight="1" x14ac:dyDescent="0.2">
      <c r="A256" s="50">
        <v>20</v>
      </c>
      <c r="B256" s="71">
        <v>18101088</v>
      </c>
      <c r="C256" s="69" t="s">
        <v>267</v>
      </c>
      <c r="D256" s="1">
        <v>3</v>
      </c>
      <c r="E256" s="21">
        <f t="shared" si="174"/>
        <v>100</v>
      </c>
      <c r="F256" s="21">
        <v>3</v>
      </c>
      <c r="G256" s="21">
        <f t="shared" si="175"/>
        <v>100</v>
      </c>
      <c r="H256" s="21">
        <v>3</v>
      </c>
      <c r="I256" s="21">
        <f t="shared" si="176"/>
        <v>100</v>
      </c>
      <c r="J256" s="21">
        <v>3</v>
      </c>
      <c r="K256" s="21">
        <f t="shared" si="177"/>
        <v>100</v>
      </c>
      <c r="L256" s="21">
        <v>4</v>
      </c>
      <c r="M256" s="21">
        <f t="shared" si="186"/>
        <v>100</v>
      </c>
      <c r="N256" s="21">
        <v>3</v>
      </c>
      <c r="O256" s="21">
        <f t="shared" si="178"/>
        <v>100</v>
      </c>
      <c r="P256" s="1">
        <v>5</v>
      </c>
      <c r="Q256" s="21">
        <f t="shared" si="187"/>
        <v>100</v>
      </c>
      <c r="R256" s="1">
        <v>3</v>
      </c>
      <c r="S256" s="21">
        <f t="shared" si="179"/>
        <v>100</v>
      </c>
      <c r="T256" s="1">
        <v>3</v>
      </c>
      <c r="U256" s="21">
        <f t="shared" si="180"/>
        <v>100</v>
      </c>
      <c r="V256" s="1">
        <v>3</v>
      </c>
      <c r="W256" s="21">
        <f t="shared" si="181"/>
        <v>100</v>
      </c>
      <c r="X256" s="1">
        <v>3</v>
      </c>
      <c r="Y256" s="21">
        <f t="shared" si="182"/>
        <v>100</v>
      </c>
      <c r="Z256" s="21">
        <v>4</v>
      </c>
      <c r="AA256" s="21">
        <f t="shared" si="183"/>
        <v>100</v>
      </c>
      <c r="AB256" s="1">
        <v>3</v>
      </c>
      <c r="AC256" s="21">
        <f t="shared" si="184"/>
        <v>100</v>
      </c>
      <c r="AD256" s="1">
        <v>1</v>
      </c>
      <c r="AE256" s="1">
        <f t="shared" si="188"/>
        <v>100</v>
      </c>
      <c r="AF256" s="1">
        <v>3</v>
      </c>
      <c r="AG256" s="1">
        <f t="shared" si="189"/>
        <v>100</v>
      </c>
      <c r="AH256" s="1">
        <v>1</v>
      </c>
      <c r="AI256" s="1">
        <f t="shared" si="190"/>
        <v>100</v>
      </c>
      <c r="AJ256" s="1"/>
      <c r="AK256" s="1"/>
      <c r="AL256" s="1"/>
      <c r="AM256" s="1"/>
      <c r="AN256" s="1"/>
      <c r="AO256" s="1"/>
      <c r="AP256" s="1"/>
      <c r="AQ256" s="1"/>
      <c r="AR256" s="1"/>
      <c r="AS256" s="78"/>
      <c r="AT256" s="21">
        <f t="shared" si="185"/>
        <v>100</v>
      </c>
      <c r="AU256" s="52"/>
      <c r="AV256" s="17"/>
      <c r="AW256" s="49"/>
      <c r="AX256" s="14"/>
    </row>
    <row r="257" spans="1:50" s="16" customFormat="1" ht="16.5" customHeight="1" x14ac:dyDescent="0.2">
      <c r="A257" s="50">
        <v>21</v>
      </c>
      <c r="B257" s="71">
        <v>18103015</v>
      </c>
      <c r="C257" s="13" t="s">
        <v>268</v>
      </c>
      <c r="D257" s="1">
        <v>3</v>
      </c>
      <c r="E257" s="21">
        <f t="shared" si="174"/>
        <v>100</v>
      </c>
      <c r="F257" s="21">
        <v>3</v>
      </c>
      <c r="G257" s="21">
        <f t="shared" si="175"/>
        <v>100</v>
      </c>
      <c r="H257" s="21">
        <v>3</v>
      </c>
      <c r="I257" s="21">
        <f t="shared" si="176"/>
        <v>100</v>
      </c>
      <c r="J257" s="21">
        <v>3</v>
      </c>
      <c r="K257" s="21">
        <f t="shared" si="177"/>
        <v>100</v>
      </c>
      <c r="L257" s="21">
        <v>4</v>
      </c>
      <c r="M257" s="21">
        <f t="shared" si="186"/>
        <v>100</v>
      </c>
      <c r="N257" s="21">
        <v>3</v>
      </c>
      <c r="O257" s="21">
        <f t="shared" si="178"/>
        <v>100</v>
      </c>
      <c r="P257" s="1">
        <v>5</v>
      </c>
      <c r="Q257" s="21">
        <f t="shared" si="187"/>
        <v>100</v>
      </c>
      <c r="R257" s="1">
        <v>3</v>
      </c>
      <c r="S257" s="21">
        <f t="shared" si="179"/>
        <v>100</v>
      </c>
      <c r="T257" s="1">
        <v>3</v>
      </c>
      <c r="U257" s="21">
        <f t="shared" si="180"/>
        <v>100</v>
      </c>
      <c r="V257" s="1">
        <v>3</v>
      </c>
      <c r="W257" s="21">
        <f t="shared" si="181"/>
        <v>100</v>
      </c>
      <c r="X257" s="1">
        <v>3</v>
      </c>
      <c r="Y257" s="21">
        <f t="shared" si="182"/>
        <v>100</v>
      </c>
      <c r="Z257" s="21">
        <v>4</v>
      </c>
      <c r="AA257" s="21">
        <f t="shared" si="183"/>
        <v>100</v>
      </c>
      <c r="AB257" s="1">
        <v>3</v>
      </c>
      <c r="AC257" s="21">
        <f t="shared" si="184"/>
        <v>100</v>
      </c>
      <c r="AD257" s="1">
        <v>1</v>
      </c>
      <c r="AE257" s="1">
        <f t="shared" si="188"/>
        <v>100</v>
      </c>
      <c r="AF257" s="1">
        <v>3</v>
      </c>
      <c r="AG257" s="1">
        <f t="shared" si="189"/>
        <v>100</v>
      </c>
      <c r="AH257" s="1">
        <v>1</v>
      </c>
      <c r="AI257" s="1">
        <f t="shared" si="190"/>
        <v>100</v>
      </c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21">
        <f t="shared" si="185"/>
        <v>100</v>
      </c>
      <c r="AU257" s="59"/>
      <c r="AV257" s="17"/>
      <c r="AW257" s="49"/>
      <c r="AX257" s="14"/>
    </row>
    <row r="258" spans="1:50" s="16" customFormat="1" ht="16.5" customHeight="1" x14ac:dyDescent="0.2">
      <c r="A258" s="50">
        <v>22</v>
      </c>
      <c r="B258" s="71">
        <v>18103022</v>
      </c>
      <c r="C258" s="13" t="s">
        <v>269</v>
      </c>
      <c r="D258" s="1">
        <v>3</v>
      </c>
      <c r="E258" s="21">
        <f t="shared" si="174"/>
        <v>100</v>
      </c>
      <c r="F258" s="21">
        <v>3</v>
      </c>
      <c r="G258" s="21">
        <f t="shared" si="175"/>
        <v>100</v>
      </c>
      <c r="H258" s="21">
        <v>3</v>
      </c>
      <c r="I258" s="21">
        <f t="shared" si="176"/>
        <v>100</v>
      </c>
      <c r="J258" s="21">
        <v>3</v>
      </c>
      <c r="K258" s="21">
        <f t="shared" si="177"/>
        <v>100</v>
      </c>
      <c r="L258" s="21">
        <v>4</v>
      </c>
      <c r="M258" s="21">
        <f t="shared" si="186"/>
        <v>100</v>
      </c>
      <c r="N258" s="21">
        <v>3</v>
      </c>
      <c r="O258" s="21">
        <f t="shared" si="178"/>
        <v>100</v>
      </c>
      <c r="P258" s="1">
        <v>5</v>
      </c>
      <c r="Q258" s="21">
        <f t="shared" si="187"/>
        <v>100</v>
      </c>
      <c r="R258" s="1">
        <v>3</v>
      </c>
      <c r="S258" s="21">
        <f t="shared" si="179"/>
        <v>100</v>
      </c>
      <c r="T258" s="1">
        <v>3</v>
      </c>
      <c r="U258" s="21">
        <f t="shared" si="180"/>
        <v>100</v>
      </c>
      <c r="V258" s="1">
        <v>3</v>
      </c>
      <c r="W258" s="21">
        <f t="shared" si="181"/>
        <v>100</v>
      </c>
      <c r="X258" s="1">
        <v>3</v>
      </c>
      <c r="Y258" s="21">
        <f t="shared" si="182"/>
        <v>100</v>
      </c>
      <c r="Z258" s="21">
        <v>4</v>
      </c>
      <c r="AA258" s="21">
        <f t="shared" si="183"/>
        <v>100</v>
      </c>
      <c r="AB258" s="1">
        <v>3</v>
      </c>
      <c r="AC258" s="21">
        <f t="shared" si="184"/>
        <v>100</v>
      </c>
      <c r="AD258" s="1">
        <v>1</v>
      </c>
      <c r="AE258" s="1">
        <f t="shared" si="188"/>
        <v>100</v>
      </c>
      <c r="AF258" s="1">
        <v>3</v>
      </c>
      <c r="AG258" s="1">
        <f t="shared" si="189"/>
        <v>100</v>
      </c>
      <c r="AH258" s="1">
        <v>1</v>
      </c>
      <c r="AI258" s="1">
        <f t="shared" si="190"/>
        <v>100</v>
      </c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21">
        <f t="shared" si="185"/>
        <v>100</v>
      </c>
      <c r="AU258" s="59"/>
      <c r="AV258" s="17"/>
      <c r="AW258" s="49"/>
      <c r="AX258" s="14"/>
    </row>
    <row r="259" spans="1:50" s="16" customFormat="1" ht="16.5" customHeight="1" x14ac:dyDescent="0.2">
      <c r="A259" s="50">
        <v>23</v>
      </c>
      <c r="B259" s="71"/>
      <c r="C259" s="13" t="s">
        <v>468</v>
      </c>
      <c r="D259" s="13"/>
      <c r="E259" s="137"/>
      <c r="F259" s="137"/>
      <c r="G259" s="137"/>
      <c r="H259" s="137"/>
      <c r="I259" s="137"/>
      <c r="J259" s="21">
        <v>3</v>
      </c>
      <c r="K259" s="21">
        <f>J259/3*100</f>
        <v>100</v>
      </c>
      <c r="L259" s="21">
        <v>4</v>
      </c>
      <c r="M259" s="21">
        <f>L259/4*100</f>
        <v>100</v>
      </c>
      <c r="N259" s="21">
        <v>3</v>
      </c>
      <c r="O259" s="21">
        <f>N259/3*100</f>
        <v>100</v>
      </c>
      <c r="P259" s="1">
        <v>5</v>
      </c>
      <c r="Q259" s="21">
        <f>P259/5*100</f>
        <v>100</v>
      </c>
      <c r="R259" s="1">
        <v>3</v>
      </c>
      <c r="S259" s="21">
        <f t="shared" si="179"/>
        <v>100</v>
      </c>
      <c r="T259" s="1">
        <v>3</v>
      </c>
      <c r="U259" s="21">
        <f t="shared" si="180"/>
        <v>100</v>
      </c>
      <c r="V259" s="1">
        <v>3</v>
      </c>
      <c r="W259" s="21">
        <f t="shared" si="181"/>
        <v>100</v>
      </c>
      <c r="X259" s="1">
        <v>3</v>
      </c>
      <c r="Y259" s="21">
        <f t="shared" si="182"/>
        <v>100</v>
      </c>
      <c r="Z259" s="21">
        <v>4</v>
      </c>
      <c r="AA259" s="21">
        <f t="shared" si="183"/>
        <v>100</v>
      </c>
      <c r="AB259" s="1">
        <v>3</v>
      </c>
      <c r="AC259" s="21">
        <f t="shared" si="184"/>
        <v>100</v>
      </c>
      <c r="AD259" s="1">
        <v>1</v>
      </c>
      <c r="AE259" s="1">
        <f t="shared" si="188"/>
        <v>100</v>
      </c>
      <c r="AF259" s="1">
        <v>3</v>
      </c>
      <c r="AG259" s="1">
        <f t="shared" si="189"/>
        <v>100</v>
      </c>
      <c r="AH259" s="1">
        <v>1</v>
      </c>
      <c r="AI259" s="1">
        <f t="shared" si="190"/>
        <v>100</v>
      </c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21">
        <f t="shared" si="185"/>
        <v>100</v>
      </c>
      <c r="AU259" s="14"/>
      <c r="AV259" s="17"/>
      <c r="AW259" s="49"/>
      <c r="AX259" s="14"/>
    </row>
    <row r="260" spans="1:50" s="16" customFormat="1" ht="16.5" customHeight="1" x14ac:dyDescent="0.2">
      <c r="A260" s="54"/>
      <c r="B260" s="74"/>
      <c r="C260" s="14"/>
      <c r="D260" s="14"/>
      <c r="E260" s="98"/>
      <c r="F260" s="98"/>
      <c r="G260" s="98"/>
      <c r="H260" s="98"/>
      <c r="I260" s="98"/>
      <c r="J260" s="98"/>
      <c r="K260" s="98"/>
      <c r="L260" s="98"/>
      <c r="M260" s="98"/>
      <c r="N260" s="98"/>
      <c r="P260" s="14"/>
      <c r="Q260" s="98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9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7"/>
      <c r="AW260" s="49"/>
      <c r="AX260" s="14"/>
    </row>
    <row r="261" spans="1:50" s="16" customFormat="1" ht="16.5" customHeight="1" x14ac:dyDescent="0.2">
      <c r="A261" s="63"/>
      <c r="B261" s="63"/>
      <c r="C261" s="63"/>
      <c r="D261" s="77"/>
      <c r="E261" s="88"/>
      <c r="F261" s="88"/>
      <c r="G261" s="88"/>
      <c r="H261" s="88"/>
      <c r="I261" s="88"/>
      <c r="J261" s="88"/>
      <c r="K261" s="88"/>
      <c r="L261" s="88"/>
      <c r="M261" s="88"/>
      <c r="N261" s="88"/>
      <c r="P261" s="77"/>
      <c r="Q261" s="88"/>
      <c r="R261" s="77"/>
      <c r="S261" s="77"/>
      <c r="T261" s="77"/>
      <c r="U261" s="77"/>
      <c r="V261" s="77"/>
      <c r="W261" s="77"/>
      <c r="X261" s="77"/>
      <c r="Y261" s="77"/>
      <c r="Z261" s="77"/>
      <c r="AA261" s="77"/>
      <c r="AB261" s="77"/>
      <c r="AC261" s="88"/>
      <c r="AD261" s="77"/>
      <c r="AE261" s="77"/>
      <c r="AF261" s="77"/>
      <c r="AG261" s="77"/>
      <c r="AH261" s="77"/>
      <c r="AI261" s="77"/>
      <c r="AJ261" s="77"/>
      <c r="AK261" s="77"/>
      <c r="AL261" s="77"/>
      <c r="AM261" s="77"/>
      <c r="AN261" s="77"/>
      <c r="AO261" s="77"/>
      <c r="AP261" s="77"/>
      <c r="AQ261" s="77"/>
      <c r="AR261" s="76"/>
      <c r="AS261" s="76"/>
      <c r="AT261" s="76"/>
      <c r="AU261" s="54"/>
      <c r="AV261" s="55"/>
      <c r="AW261" s="49"/>
      <c r="AX261" s="14"/>
    </row>
    <row r="262" spans="1:50" s="16" customFormat="1" ht="16.5" customHeight="1" x14ac:dyDescent="0.2">
      <c r="A262" s="50">
        <v>1</v>
      </c>
      <c r="B262" s="71">
        <v>18101118</v>
      </c>
      <c r="C262" s="69" t="s">
        <v>270</v>
      </c>
      <c r="D262" s="1">
        <v>3</v>
      </c>
      <c r="E262" s="21">
        <f t="shared" ref="E262:E281" si="191">D262/3*100</f>
        <v>100</v>
      </c>
      <c r="F262" s="21">
        <v>3</v>
      </c>
      <c r="G262" s="21">
        <f t="shared" ref="G262:G281" si="192">F262/3*100</f>
        <v>100</v>
      </c>
      <c r="H262" s="21">
        <v>3</v>
      </c>
      <c r="I262" s="21">
        <f t="shared" ref="I262:I281" si="193">H262/3*100</f>
        <v>100</v>
      </c>
      <c r="J262" s="21">
        <v>3</v>
      </c>
      <c r="K262" s="21">
        <f t="shared" ref="K262:K281" si="194">J262/3*100</f>
        <v>100</v>
      </c>
      <c r="L262" s="21">
        <v>4</v>
      </c>
      <c r="M262" s="21">
        <f t="shared" ref="M262:M281" si="195">L262/4*100</f>
        <v>100</v>
      </c>
      <c r="N262" s="21">
        <v>3</v>
      </c>
      <c r="O262" s="21">
        <f t="shared" ref="O262:O281" si="196">N262/3*100</f>
        <v>100</v>
      </c>
      <c r="P262" s="1">
        <f>5-1</f>
        <v>4</v>
      </c>
      <c r="Q262" s="21">
        <f t="shared" ref="Q262:Q281" si="197">P262/5*100</f>
        <v>80</v>
      </c>
      <c r="R262" s="1">
        <v>3</v>
      </c>
      <c r="S262" s="21">
        <f t="shared" ref="S262:S281" si="198">R262/3*100</f>
        <v>100</v>
      </c>
      <c r="T262" s="1">
        <v>3</v>
      </c>
      <c r="U262" s="21">
        <f t="shared" ref="U262:U281" si="199">T262/3*100</f>
        <v>100</v>
      </c>
      <c r="V262" s="1">
        <v>3</v>
      </c>
      <c r="W262" s="21">
        <f t="shared" ref="W262:W281" si="200">V262/3*100</f>
        <v>100</v>
      </c>
      <c r="X262" s="1">
        <v>3</v>
      </c>
      <c r="Y262" s="21">
        <f t="shared" ref="Y262:Y281" si="201">X262/3*100</f>
        <v>100</v>
      </c>
      <c r="Z262" s="21">
        <v>4</v>
      </c>
      <c r="AA262" s="21">
        <f t="shared" ref="AA262:AA272" si="202">Z262/4*100</f>
        <v>100</v>
      </c>
      <c r="AB262" s="1">
        <v>3</v>
      </c>
      <c r="AC262" s="21">
        <f t="shared" ref="AC262:AC272" si="203">AB262/3*100</f>
        <v>100</v>
      </c>
      <c r="AD262" s="1">
        <v>1</v>
      </c>
      <c r="AE262" s="1">
        <f t="shared" ref="AE262:AE272" si="204">AD262/1*100</f>
        <v>100</v>
      </c>
      <c r="AF262" s="1">
        <v>3</v>
      </c>
      <c r="AG262" s="1">
        <f t="shared" ref="AG262:AG272" si="205">AF262/3*100</f>
        <v>100</v>
      </c>
      <c r="AH262" s="1">
        <v>1</v>
      </c>
      <c r="AI262" s="1">
        <f t="shared" ref="AI262:AI272" si="206">AH262/1*100</f>
        <v>100</v>
      </c>
      <c r="AJ262" s="1"/>
      <c r="AK262" s="1"/>
      <c r="AL262" s="1"/>
      <c r="AM262" s="1"/>
      <c r="AN262" s="1"/>
      <c r="AO262" s="1"/>
      <c r="AP262" s="1"/>
      <c r="AQ262" s="1"/>
      <c r="AR262" s="1"/>
      <c r="AS262" s="78"/>
      <c r="AT262" s="21">
        <f t="shared" ref="AT262:AT267" si="207">W262</f>
        <v>100</v>
      </c>
      <c r="AU262" s="62" t="s">
        <v>271</v>
      </c>
      <c r="AV262" s="17"/>
      <c r="AW262" s="49"/>
      <c r="AX262" s="14"/>
    </row>
    <row r="263" spans="1:50" s="16" customFormat="1" ht="16.5" customHeight="1" x14ac:dyDescent="0.2">
      <c r="A263" s="50">
        <v>2</v>
      </c>
      <c r="B263" s="71">
        <v>18108021</v>
      </c>
      <c r="C263" s="19" t="s">
        <v>272</v>
      </c>
      <c r="D263" s="1">
        <v>3</v>
      </c>
      <c r="E263" s="21">
        <f t="shared" si="191"/>
        <v>100</v>
      </c>
      <c r="F263" s="21">
        <v>3</v>
      </c>
      <c r="G263" s="21">
        <f t="shared" si="192"/>
        <v>100</v>
      </c>
      <c r="H263" s="21">
        <v>3</v>
      </c>
      <c r="I263" s="21">
        <f t="shared" si="193"/>
        <v>100</v>
      </c>
      <c r="J263" s="21">
        <v>3</v>
      </c>
      <c r="K263" s="21">
        <f t="shared" si="194"/>
        <v>100</v>
      </c>
      <c r="L263" s="21">
        <v>4</v>
      </c>
      <c r="M263" s="21">
        <f t="shared" si="195"/>
        <v>100</v>
      </c>
      <c r="N263" s="21">
        <v>3</v>
      </c>
      <c r="O263" s="21">
        <f t="shared" si="196"/>
        <v>100</v>
      </c>
      <c r="P263" s="1">
        <v>5</v>
      </c>
      <c r="Q263" s="21">
        <f t="shared" si="197"/>
        <v>100</v>
      </c>
      <c r="R263" s="1">
        <v>3</v>
      </c>
      <c r="S263" s="21">
        <f t="shared" si="198"/>
        <v>100</v>
      </c>
      <c r="T263" s="1">
        <v>3</v>
      </c>
      <c r="U263" s="21">
        <f t="shared" si="199"/>
        <v>100</v>
      </c>
      <c r="V263" s="1">
        <v>3</v>
      </c>
      <c r="W263" s="21">
        <f t="shared" si="200"/>
        <v>100</v>
      </c>
      <c r="X263" s="1">
        <v>3</v>
      </c>
      <c r="Y263" s="21">
        <f t="shared" si="201"/>
        <v>100</v>
      </c>
      <c r="Z263" s="21">
        <v>4</v>
      </c>
      <c r="AA263" s="21">
        <f t="shared" si="202"/>
        <v>100</v>
      </c>
      <c r="AB263" s="1">
        <v>3</v>
      </c>
      <c r="AC263" s="21">
        <f t="shared" si="203"/>
        <v>100</v>
      </c>
      <c r="AD263" s="1">
        <v>1</v>
      </c>
      <c r="AE263" s="1">
        <f t="shared" si="204"/>
        <v>100</v>
      </c>
      <c r="AF263" s="1">
        <v>3</v>
      </c>
      <c r="AG263" s="1">
        <f t="shared" si="205"/>
        <v>100</v>
      </c>
      <c r="AH263" s="1">
        <v>1</v>
      </c>
      <c r="AI263" s="1">
        <f t="shared" si="206"/>
        <v>100</v>
      </c>
      <c r="AJ263" s="1"/>
      <c r="AK263" s="1"/>
      <c r="AL263" s="1"/>
      <c r="AM263" s="1"/>
      <c r="AN263" s="1"/>
      <c r="AO263" s="1"/>
      <c r="AP263" s="1"/>
      <c r="AQ263" s="1"/>
      <c r="AR263" s="1"/>
      <c r="AS263" s="78"/>
      <c r="AT263" s="21">
        <f t="shared" si="207"/>
        <v>100</v>
      </c>
      <c r="AU263" s="52"/>
      <c r="AV263" s="17"/>
      <c r="AW263" s="49"/>
      <c r="AX263" s="14"/>
    </row>
    <row r="264" spans="1:50" s="16" customFormat="1" ht="16.5" customHeight="1" x14ac:dyDescent="0.2">
      <c r="A264" s="50">
        <v>3</v>
      </c>
      <c r="B264" s="71">
        <v>18108006</v>
      </c>
      <c r="C264" s="19" t="s">
        <v>273</v>
      </c>
      <c r="D264" s="1">
        <v>3</v>
      </c>
      <c r="E264" s="21">
        <f t="shared" si="191"/>
        <v>100</v>
      </c>
      <c r="F264" s="21">
        <v>3</v>
      </c>
      <c r="G264" s="21">
        <f t="shared" si="192"/>
        <v>100</v>
      </c>
      <c r="H264" s="21">
        <v>3</v>
      </c>
      <c r="I264" s="21">
        <f t="shared" si="193"/>
        <v>100</v>
      </c>
      <c r="J264" s="21">
        <v>3</v>
      </c>
      <c r="K264" s="21">
        <f t="shared" si="194"/>
        <v>100</v>
      </c>
      <c r="L264" s="21">
        <v>4</v>
      </c>
      <c r="M264" s="21">
        <f t="shared" si="195"/>
        <v>100</v>
      </c>
      <c r="N264" s="21">
        <v>2</v>
      </c>
      <c r="O264" s="21">
        <f t="shared" si="196"/>
        <v>66.666666666666657</v>
      </c>
      <c r="P264" s="1">
        <f>5-1</f>
        <v>4</v>
      </c>
      <c r="Q264" s="21">
        <f t="shared" si="197"/>
        <v>80</v>
      </c>
      <c r="R264" s="1">
        <v>3</v>
      </c>
      <c r="S264" s="21">
        <f t="shared" si="198"/>
        <v>100</v>
      </c>
      <c r="T264" s="1">
        <v>3</v>
      </c>
      <c r="U264" s="21">
        <f t="shared" si="199"/>
        <v>100</v>
      </c>
      <c r="V264" s="1">
        <v>3</v>
      </c>
      <c r="W264" s="21">
        <f t="shared" si="200"/>
        <v>100</v>
      </c>
      <c r="X264" s="1">
        <v>3</v>
      </c>
      <c r="Y264" s="21">
        <f t="shared" si="201"/>
        <v>100</v>
      </c>
      <c r="Z264" s="21">
        <v>4</v>
      </c>
      <c r="AA264" s="21">
        <f t="shared" si="202"/>
        <v>100</v>
      </c>
      <c r="AB264" s="1">
        <v>3</v>
      </c>
      <c r="AC264" s="21">
        <f t="shared" si="203"/>
        <v>100</v>
      </c>
      <c r="AD264" s="1">
        <v>1</v>
      </c>
      <c r="AE264" s="1">
        <f t="shared" si="204"/>
        <v>100</v>
      </c>
      <c r="AF264" s="1">
        <v>3</v>
      </c>
      <c r="AG264" s="1">
        <f t="shared" si="205"/>
        <v>100</v>
      </c>
      <c r="AH264" s="1">
        <v>1</v>
      </c>
      <c r="AI264" s="1">
        <f t="shared" si="206"/>
        <v>100</v>
      </c>
      <c r="AJ264" s="1"/>
      <c r="AK264" s="1"/>
      <c r="AL264" s="1"/>
      <c r="AM264" s="1"/>
      <c r="AN264" s="1"/>
      <c r="AO264" s="1"/>
      <c r="AP264" s="1"/>
      <c r="AQ264" s="1"/>
      <c r="AR264" s="1"/>
      <c r="AS264" s="78"/>
      <c r="AT264" s="21">
        <f t="shared" si="207"/>
        <v>100</v>
      </c>
      <c r="AU264" s="52"/>
      <c r="AV264" s="17"/>
      <c r="AW264" s="49"/>
      <c r="AX264" s="14"/>
    </row>
    <row r="265" spans="1:50" s="16" customFormat="1" ht="16.5" customHeight="1" x14ac:dyDescent="0.2">
      <c r="A265" s="50">
        <v>4</v>
      </c>
      <c r="B265" s="71">
        <v>18101098</v>
      </c>
      <c r="C265" s="19" t="s">
        <v>274</v>
      </c>
      <c r="D265" s="1">
        <v>3</v>
      </c>
      <c r="E265" s="21">
        <f t="shared" si="191"/>
        <v>100</v>
      </c>
      <c r="F265" s="21">
        <v>3</v>
      </c>
      <c r="G265" s="21">
        <f t="shared" si="192"/>
        <v>100</v>
      </c>
      <c r="H265" s="21">
        <v>3</v>
      </c>
      <c r="I265" s="21">
        <f t="shared" si="193"/>
        <v>100</v>
      </c>
      <c r="J265" s="21">
        <v>3</v>
      </c>
      <c r="K265" s="21">
        <f t="shared" si="194"/>
        <v>100</v>
      </c>
      <c r="L265" s="21">
        <v>4</v>
      </c>
      <c r="M265" s="21">
        <f t="shared" si="195"/>
        <v>100</v>
      </c>
      <c r="N265" s="21">
        <v>3</v>
      </c>
      <c r="O265" s="21">
        <f t="shared" si="196"/>
        <v>100</v>
      </c>
      <c r="P265" s="1">
        <f>5-1</f>
        <v>4</v>
      </c>
      <c r="Q265" s="21">
        <f t="shared" si="197"/>
        <v>80</v>
      </c>
      <c r="R265" s="1">
        <v>3</v>
      </c>
      <c r="S265" s="21">
        <f t="shared" si="198"/>
        <v>100</v>
      </c>
      <c r="T265" s="1">
        <v>3</v>
      </c>
      <c r="U265" s="21">
        <f t="shared" si="199"/>
        <v>100</v>
      </c>
      <c r="V265" s="1">
        <v>3</v>
      </c>
      <c r="W265" s="21">
        <f t="shared" si="200"/>
        <v>100</v>
      </c>
      <c r="X265" s="1">
        <v>3</v>
      </c>
      <c r="Y265" s="21">
        <f t="shared" si="201"/>
        <v>100</v>
      </c>
      <c r="Z265" s="21">
        <v>4</v>
      </c>
      <c r="AA265" s="21">
        <f t="shared" si="202"/>
        <v>100</v>
      </c>
      <c r="AB265" s="1">
        <v>3</v>
      </c>
      <c r="AC265" s="21">
        <f t="shared" si="203"/>
        <v>100</v>
      </c>
      <c r="AD265" s="1">
        <v>1</v>
      </c>
      <c r="AE265" s="1">
        <f t="shared" si="204"/>
        <v>100</v>
      </c>
      <c r="AF265" s="1">
        <v>3</v>
      </c>
      <c r="AG265" s="1">
        <f t="shared" si="205"/>
        <v>100</v>
      </c>
      <c r="AH265" s="1">
        <v>1</v>
      </c>
      <c r="AI265" s="1">
        <f t="shared" si="206"/>
        <v>100</v>
      </c>
      <c r="AJ265" s="1"/>
      <c r="AK265" s="1"/>
      <c r="AL265" s="1"/>
      <c r="AM265" s="1"/>
      <c r="AN265" s="1"/>
      <c r="AO265" s="1"/>
      <c r="AP265" s="1"/>
      <c r="AQ265" s="1"/>
      <c r="AR265" s="1"/>
      <c r="AS265" s="78"/>
      <c r="AT265" s="21">
        <f t="shared" si="207"/>
        <v>100</v>
      </c>
      <c r="AU265" s="52"/>
      <c r="AV265" s="17"/>
      <c r="AW265" s="49"/>
      <c r="AX265" s="14"/>
    </row>
    <row r="266" spans="1:50" s="16" customFormat="1" ht="16.5" customHeight="1" x14ac:dyDescent="0.2">
      <c r="A266" s="50">
        <v>5</v>
      </c>
      <c r="B266" s="36">
        <v>18103073</v>
      </c>
      <c r="C266" s="19" t="s">
        <v>275</v>
      </c>
      <c r="D266" s="1">
        <v>3</v>
      </c>
      <c r="E266" s="21">
        <f t="shared" si="191"/>
        <v>100</v>
      </c>
      <c r="F266" s="21">
        <v>3</v>
      </c>
      <c r="G266" s="21">
        <f t="shared" si="192"/>
        <v>100</v>
      </c>
      <c r="H266" s="21">
        <v>3</v>
      </c>
      <c r="I266" s="21">
        <f t="shared" si="193"/>
        <v>100</v>
      </c>
      <c r="J266" s="21">
        <v>3</v>
      </c>
      <c r="K266" s="21">
        <f t="shared" si="194"/>
        <v>100</v>
      </c>
      <c r="L266" s="21">
        <v>4</v>
      </c>
      <c r="M266" s="21">
        <f t="shared" si="195"/>
        <v>100</v>
      </c>
      <c r="N266" s="21">
        <v>3</v>
      </c>
      <c r="O266" s="21">
        <f t="shared" si="196"/>
        <v>100</v>
      </c>
      <c r="P266" s="1">
        <v>5</v>
      </c>
      <c r="Q266" s="21">
        <f t="shared" si="197"/>
        <v>100</v>
      </c>
      <c r="R266" s="1">
        <v>3</v>
      </c>
      <c r="S266" s="21">
        <f t="shared" si="198"/>
        <v>100</v>
      </c>
      <c r="T266" s="1">
        <v>3</v>
      </c>
      <c r="U266" s="21">
        <f t="shared" si="199"/>
        <v>100</v>
      </c>
      <c r="V266" s="1">
        <v>3</v>
      </c>
      <c r="W266" s="21">
        <f t="shared" si="200"/>
        <v>100</v>
      </c>
      <c r="X266" s="1">
        <v>3</v>
      </c>
      <c r="Y266" s="21">
        <f t="shared" si="201"/>
        <v>100</v>
      </c>
      <c r="Z266" s="21">
        <v>4</v>
      </c>
      <c r="AA266" s="21">
        <f t="shared" si="202"/>
        <v>100</v>
      </c>
      <c r="AB266" s="1">
        <v>3</v>
      </c>
      <c r="AC266" s="21">
        <f t="shared" si="203"/>
        <v>100</v>
      </c>
      <c r="AD266" s="1">
        <v>1</v>
      </c>
      <c r="AE266" s="1">
        <f t="shared" si="204"/>
        <v>100</v>
      </c>
      <c r="AF266" s="1">
        <v>3</v>
      </c>
      <c r="AG266" s="1">
        <f t="shared" si="205"/>
        <v>100</v>
      </c>
      <c r="AH266" s="1">
        <v>1</v>
      </c>
      <c r="AI266" s="1">
        <f t="shared" si="206"/>
        <v>100</v>
      </c>
      <c r="AJ266" s="1"/>
      <c r="AK266" s="1"/>
      <c r="AL266" s="1"/>
      <c r="AM266" s="1"/>
      <c r="AN266" s="1"/>
      <c r="AO266" s="1"/>
      <c r="AP266" s="1"/>
      <c r="AQ266" s="1"/>
      <c r="AR266" s="1"/>
      <c r="AS266" s="78"/>
      <c r="AT266" s="21">
        <f t="shared" si="207"/>
        <v>100</v>
      </c>
      <c r="AU266" s="52"/>
      <c r="AV266" s="17"/>
      <c r="AW266" s="49"/>
      <c r="AX266" s="14"/>
    </row>
    <row r="267" spans="1:50" s="16" customFormat="1" ht="16.5" customHeight="1" x14ac:dyDescent="0.2">
      <c r="A267" s="50">
        <v>6</v>
      </c>
      <c r="B267" s="36">
        <v>18104021</v>
      </c>
      <c r="C267" s="19" t="s">
        <v>276</v>
      </c>
      <c r="D267" s="1">
        <v>3</v>
      </c>
      <c r="E267" s="21">
        <f t="shared" si="191"/>
        <v>100</v>
      </c>
      <c r="F267" s="21">
        <v>3</v>
      </c>
      <c r="G267" s="21">
        <f t="shared" si="192"/>
        <v>100</v>
      </c>
      <c r="H267" s="21">
        <v>3</v>
      </c>
      <c r="I267" s="21">
        <f t="shared" si="193"/>
        <v>100</v>
      </c>
      <c r="J267" s="21">
        <v>3</v>
      </c>
      <c r="K267" s="21">
        <f t="shared" si="194"/>
        <v>100</v>
      </c>
      <c r="L267" s="21">
        <v>4</v>
      </c>
      <c r="M267" s="21">
        <f t="shared" si="195"/>
        <v>100</v>
      </c>
      <c r="N267" s="21">
        <v>3</v>
      </c>
      <c r="O267" s="21">
        <f t="shared" si="196"/>
        <v>100</v>
      </c>
      <c r="P267" s="1">
        <v>5</v>
      </c>
      <c r="Q267" s="21">
        <f t="shared" si="197"/>
        <v>100</v>
      </c>
      <c r="R267" s="1">
        <v>3</v>
      </c>
      <c r="S267" s="21">
        <f t="shared" si="198"/>
        <v>100</v>
      </c>
      <c r="T267" s="1">
        <v>3</v>
      </c>
      <c r="U267" s="21">
        <f t="shared" si="199"/>
        <v>100</v>
      </c>
      <c r="V267" s="1">
        <v>3</v>
      </c>
      <c r="W267" s="21">
        <f t="shared" si="200"/>
        <v>100</v>
      </c>
      <c r="X267" s="1">
        <v>3</v>
      </c>
      <c r="Y267" s="21">
        <f t="shared" si="201"/>
        <v>100</v>
      </c>
      <c r="Z267" s="21">
        <v>4</v>
      </c>
      <c r="AA267" s="21">
        <f t="shared" si="202"/>
        <v>100</v>
      </c>
      <c r="AB267" s="1">
        <v>3</v>
      </c>
      <c r="AC267" s="21">
        <f t="shared" si="203"/>
        <v>100</v>
      </c>
      <c r="AD267" s="1">
        <v>1</v>
      </c>
      <c r="AE267" s="1">
        <f t="shared" si="204"/>
        <v>100</v>
      </c>
      <c r="AF267" s="1">
        <v>3</v>
      </c>
      <c r="AG267" s="1">
        <f t="shared" si="205"/>
        <v>100</v>
      </c>
      <c r="AH267" s="1">
        <v>1</v>
      </c>
      <c r="AI267" s="1">
        <f t="shared" si="206"/>
        <v>100</v>
      </c>
      <c r="AJ267" s="1"/>
      <c r="AK267" s="1"/>
      <c r="AL267" s="1"/>
      <c r="AM267" s="1"/>
      <c r="AN267" s="1"/>
      <c r="AO267" s="1"/>
      <c r="AP267" s="1"/>
      <c r="AQ267" s="1"/>
      <c r="AR267" s="1"/>
      <c r="AS267" s="78"/>
      <c r="AT267" s="21">
        <f t="shared" si="207"/>
        <v>100</v>
      </c>
      <c r="AU267" s="52"/>
      <c r="AV267" s="17"/>
      <c r="AW267" s="49"/>
      <c r="AX267" s="14"/>
    </row>
    <row r="268" spans="1:50" s="16" customFormat="1" ht="16.5" customHeight="1" x14ac:dyDescent="0.2">
      <c r="A268" s="50">
        <v>7</v>
      </c>
      <c r="B268" s="71">
        <v>18104002</v>
      </c>
      <c r="C268" s="19" t="s">
        <v>277</v>
      </c>
      <c r="D268" s="1">
        <v>3</v>
      </c>
      <c r="E268" s="21">
        <f t="shared" si="191"/>
        <v>100</v>
      </c>
      <c r="F268" s="21">
        <v>3</v>
      </c>
      <c r="G268" s="21">
        <f t="shared" si="192"/>
        <v>100</v>
      </c>
      <c r="H268" s="21">
        <v>3</v>
      </c>
      <c r="I268" s="21">
        <f t="shared" si="193"/>
        <v>100</v>
      </c>
      <c r="J268" s="21">
        <v>3</v>
      </c>
      <c r="K268" s="21">
        <f t="shared" si="194"/>
        <v>100</v>
      </c>
      <c r="L268" s="21">
        <v>4</v>
      </c>
      <c r="M268" s="21">
        <f t="shared" si="195"/>
        <v>100</v>
      </c>
      <c r="N268" s="21">
        <v>3</v>
      </c>
      <c r="O268" s="21">
        <f t="shared" si="196"/>
        <v>100</v>
      </c>
      <c r="P268" s="1">
        <f>5-1</f>
        <v>4</v>
      </c>
      <c r="Q268" s="21">
        <f t="shared" si="197"/>
        <v>80</v>
      </c>
      <c r="R268" s="1">
        <v>3</v>
      </c>
      <c r="S268" s="21">
        <f t="shared" si="198"/>
        <v>100</v>
      </c>
      <c r="T268" s="1">
        <v>3</v>
      </c>
      <c r="U268" s="21">
        <f t="shared" si="199"/>
        <v>100</v>
      </c>
      <c r="V268" s="1">
        <v>3</v>
      </c>
      <c r="W268" s="21">
        <f t="shared" si="200"/>
        <v>100</v>
      </c>
      <c r="X268" s="1">
        <v>3</v>
      </c>
      <c r="Y268" s="21">
        <f t="shared" si="201"/>
        <v>100</v>
      </c>
      <c r="Z268" s="21">
        <v>4</v>
      </c>
      <c r="AA268" s="21">
        <f t="shared" si="202"/>
        <v>100</v>
      </c>
      <c r="AB268" s="1">
        <v>3</v>
      </c>
      <c r="AC268" s="21">
        <f t="shared" si="203"/>
        <v>100</v>
      </c>
      <c r="AD268" s="1">
        <v>1</v>
      </c>
      <c r="AE268" s="1">
        <f t="shared" si="204"/>
        <v>100</v>
      </c>
      <c r="AF268" s="1">
        <v>3</v>
      </c>
      <c r="AG268" s="1">
        <f t="shared" si="205"/>
        <v>100</v>
      </c>
      <c r="AH268" s="1">
        <v>1</v>
      </c>
      <c r="AI268" s="1">
        <f t="shared" si="206"/>
        <v>100</v>
      </c>
      <c r="AJ268" s="1"/>
      <c r="AK268" s="1"/>
      <c r="AL268" s="1"/>
      <c r="AM268" s="1"/>
      <c r="AN268" s="1"/>
      <c r="AO268" s="1"/>
      <c r="AP268" s="1"/>
      <c r="AQ268" s="1"/>
      <c r="AR268" s="1"/>
      <c r="AS268" s="78"/>
      <c r="AT268" s="21">
        <f t="shared" ref="AT268:AT281" si="208">AVERAGE(Q268,S268,U268,W268,Y268,AA268,AC268,AE268,AG268,AI268,AK268,AM268,AO268,AQ268,AS268,K268,M268,I268,G268,O268)</f>
        <v>98.666666666666671</v>
      </c>
      <c r="AU268" s="52"/>
      <c r="AV268" s="17"/>
      <c r="AW268" s="49"/>
      <c r="AX268" s="14"/>
    </row>
    <row r="269" spans="1:50" s="16" customFormat="1" ht="16.5" customHeight="1" x14ac:dyDescent="0.2">
      <c r="A269" s="50">
        <v>8</v>
      </c>
      <c r="B269" s="71">
        <v>18104005</v>
      </c>
      <c r="C269" s="69" t="s">
        <v>278</v>
      </c>
      <c r="D269" s="1">
        <v>3</v>
      </c>
      <c r="E269" s="21">
        <f t="shared" si="191"/>
        <v>100</v>
      </c>
      <c r="F269" s="21">
        <v>3</v>
      </c>
      <c r="G269" s="21">
        <f t="shared" si="192"/>
        <v>100</v>
      </c>
      <c r="H269" s="21">
        <v>3</v>
      </c>
      <c r="I269" s="21">
        <f t="shared" si="193"/>
        <v>100</v>
      </c>
      <c r="J269" s="21">
        <v>3</v>
      </c>
      <c r="K269" s="21">
        <f t="shared" si="194"/>
        <v>100</v>
      </c>
      <c r="L269" s="21">
        <v>4</v>
      </c>
      <c r="M269" s="21">
        <f t="shared" si="195"/>
        <v>100</v>
      </c>
      <c r="N269" s="21">
        <v>3</v>
      </c>
      <c r="O269" s="21">
        <f t="shared" si="196"/>
        <v>100</v>
      </c>
      <c r="P269" s="1">
        <v>5</v>
      </c>
      <c r="Q269" s="21">
        <f t="shared" si="197"/>
        <v>100</v>
      </c>
      <c r="R269" s="1">
        <v>3</v>
      </c>
      <c r="S269" s="21">
        <f t="shared" si="198"/>
        <v>100</v>
      </c>
      <c r="T269" s="1">
        <v>3</v>
      </c>
      <c r="U269" s="21">
        <f t="shared" si="199"/>
        <v>100</v>
      </c>
      <c r="V269" s="1">
        <v>3</v>
      </c>
      <c r="W269" s="21">
        <f t="shared" si="200"/>
        <v>100</v>
      </c>
      <c r="X269" s="1">
        <v>3</v>
      </c>
      <c r="Y269" s="21">
        <f t="shared" si="201"/>
        <v>100</v>
      </c>
      <c r="Z269" s="21">
        <v>4</v>
      </c>
      <c r="AA269" s="21">
        <f t="shared" si="202"/>
        <v>100</v>
      </c>
      <c r="AB269" s="1">
        <v>3</v>
      </c>
      <c r="AC269" s="21">
        <f t="shared" si="203"/>
        <v>100</v>
      </c>
      <c r="AD269" s="1">
        <v>1</v>
      </c>
      <c r="AE269" s="1">
        <f t="shared" si="204"/>
        <v>100</v>
      </c>
      <c r="AF269" s="1">
        <v>3</v>
      </c>
      <c r="AG269" s="1">
        <f t="shared" si="205"/>
        <v>100</v>
      </c>
      <c r="AH269" s="1">
        <v>1</v>
      </c>
      <c r="AI269" s="1">
        <f t="shared" si="206"/>
        <v>100</v>
      </c>
      <c r="AJ269" s="1"/>
      <c r="AK269" s="1"/>
      <c r="AL269" s="1"/>
      <c r="AM269" s="1"/>
      <c r="AN269" s="1"/>
      <c r="AO269" s="1"/>
      <c r="AP269" s="1"/>
      <c r="AQ269" s="1"/>
      <c r="AR269" s="1"/>
      <c r="AS269" s="78"/>
      <c r="AT269" s="21">
        <f t="shared" si="208"/>
        <v>100</v>
      </c>
      <c r="AU269" s="52"/>
      <c r="AV269" s="17"/>
      <c r="AW269" s="49"/>
      <c r="AX269" s="14"/>
    </row>
    <row r="270" spans="1:50" s="16" customFormat="1" ht="16.5" customHeight="1" x14ac:dyDescent="0.2">
      <c r="A270" s="50">
        <v>9</v>
      </c>
      <c r="B270" s="71">
        <v>18108022</v>
      </c>
      <c r="C270" s="19" t="s">
        <v>279</v>
      </c>
      <c r="D270" s="1">
        <v>3</v>
      </c>
      <c r="E270" s="21">
        <f t="shared" si="191"/>
        <v>100</v>
      </c>
      <c r="F270" s="21">
        <v>3</v>
      </c>
      <c r="G270" s="21">
        <f t="shared" si="192"/>
        <v>100</v>
      </c>
      <c r="H270" s="21">
        <v>3</v>
      </c>
      <c r="I270" s="21">
        <f t="shared" si="193"/>
        <v>100</v>
      </c>
      <c r="J270" s="21">
        <v>3</v>
      </c>
      <c r="K270" s="21">
        <f t="shared" si="194"/>
        <v>100</v>
      </c>
      <c r="L270" s="21">
        <v>4</v>
      </c>
      <c r="M270" s="21">
        <f t="shared" si="195"/>
        <v>100</v>
      </c>
      <c r="N270" s="21">
        <v>3</v>
      </c>
      <c r="O270" s="21">
        <f t="shared" si="196"/>
        <v>100</v>
      </c>
      <c r="P270" s="1">
        <v>5</v>
      </c>
      <c r="Q270" s="21">
        <f t="shared" si="197"/>
        <v>100</v>
      </c>
      <c r="R270" s="1">
        <v>3</v>
      </c>
      <c r="S270" s="21">
        <f t="shared" si="198"/>
        <v>100</v>
      </c>
      <c r="T270" s="1">
        <v>3</v>
      </c>
      <c r="U270" s="21">
        <f t="shared" si="199"/>
        <v>100</v>
      </c>
      <c r="V270" s="1">
        <v>3</v>
      </c>
      <c r="W270" s="21">
        <f t="shared" si="200"/>
        <v>100</v>
      </c>
      <c r="X270" s="1">
        <v>3</v>
      </c>
      <c r="Y270" s="21">
        <f t="shared" si="201"/>
        <v>100</v>
      </c>
      <c r="Z270" s="21">
        <v>4</v>
      </c>
      <c r="AA270" s="21">
        <f t="shared" si="202"/>
        <v>100</v>
      </c>
      <c r="AB270" s="1">
        <v>3</v>
      </c>
      <c r="AC270" s="21">
        <f t="shared" si="203"/>
        <v>100</v>
      </c>
      <c r="AD270" s="1">
        <v>1</v>
      </c>
      <c r="AE270" s="1">
        <f t="shared" si="204"/>
        <v>100</v>
      </c>
      <c r="AF270" s="1">
        <v>3</v>
      </c>
      <c r="AG270" s="1">
        <f t="shared" si="205"/>
        <v>100</v>
      </c>
      <c r="AH270" s="1">
        <v>1</v>
      </c>
      <c r="AI270" s="1">
        <f t="shared" si="206"/>
        <v>100</v>
      </c>
      <c r="AJ270" s="1"/>
      <c r="AK270" s="1"/>
      <c r="AL270" s="1"/>
      <c r="AM270" s="1"/>
      <c r="AN270" s="1"/>
      <c r="AO270" s="1"/>
      <c r="AP270" s="1"/>
      <c r="AQ270" s="1"/>
      <c r="AR270" s="1"/>
      <c r="AS270" s="78"/>
      <c r="AT270" s="21">
        <f t="shared" si="208"/>
        <v>100</v>
      </c>
      <c r="AU270" s="52"/>
      <c r="AV270" s="17"/>
      <c r="AW270" s="49"/>
      <c r="AX270" s="14"/>
    </row>
    <row r="271" spans="1:50" s="16" customFormat="1" ht="16.5" customHeight="1" x14ac:dyDescent="0.2">
      <c r="A271" s="50">
        <v>10</v>
      </c>
      <c r="B271" s="71">
        <v>18101057</v>
      </c>
      <c r="C271" s="19" t="s">
        <v>280</v>
      </c>
      <c r="D271" s="1">
        <v>3</v>
      </c>
      <c r="E271" s="21">
        <f t="shared" si="191"/>
        <v>100</v>
      </c>
      <c r="F271" s="21">
        <v>3</v>
      </c>
      <c r="G271" s="21">
        <f t="shared" si="192"/>
        <v>100</v>
      </c>
      <c r="H271" s="21">
        <v>3</v>
      </c>
      <c r="I271" s="21">
        <f t="shared" si="193"/>
        <v>100</v>
      </c>
      <c r="J271" s="21">
        <v>3</v>
      </c>
      <c r="K271" s="21">
        <f t="shared" si="194"/>
        <v>100</v>
      </c>
      <c r="L271" s="21">
        <v>4</v>
      </c>
      <c r="M271" s="21">
        <f t="shared" si="195"/>
        <v>100</v>
      </c>
      <c r="N271" s="21">
        <v>3</v>
      </c>
      <c r="O271" s="21">
        <f t="shared" si="196"/>
        <v>100</v>
      </c>
      <c r="P271" s="1">
        <f>5-1</f>
        <v>4</v>
      </c>
      <c r="Q271" s="21">
        <f t="shared" si="197"/>
        <v>80</v>
      </c>
      <c r="R271" s="1">
        <v>3</v>
      </c>
      <c r="S271" s="21">
        <f t="shared" si="198"/>
        <v>100</v>
      </c>
      <c r="T271" s="1">
        <v>3</v>
      </c>
      <c r="U271" s="21">
        <f t="shared" si="199"/>
        <v>100</v>
      </c>
      <c r="V271" s="1">
        <v>3</v>
      </c>
      <c r="W271" s="21">
        <f t="shared" si="200"/>
        <v>100</v>
      </c>
      <c r="X271" s="1">
        <v>3</v>
      </c>
      <c r="Y271" s="21">
        <f t="shared" si="201"/>
        <v>100</v>
      </c>
      <c r="Z271" s="21">
        <v>4</v>
      </c>
      <c r="AA271" s="21">
        <f t="shared" si="202"/>
        <v>100</v>
      </c>
      <c r="AB271" s="1">
        <v>3</v>
      </c>
      <c r="AC271" s="21">
        <f t="shared" si="203"/>
        <v>100</v>
      </c>
      <c r="AD271" s="1">
        <v>1</v>
      </c>
      <c r="AE271" s="1">
        <f t="shared" si="204"/>
        <v>100</v>
      </c>
      <c r="AF271" s="1">
        <v>3</v>
      </c>
      <c r="AG271" s="1">
        <f t="shared" si="205"/>
        <v>100</v>
      </c>
      <c r="AH271" s="1">
        <v>1</v>
      </c>
      <c r="AI271" s="1">
        <f t="shared" si="206"/>
        <v>100</v>
      </c>
      <c r="AJ271" s="1"/>
      <c r="AK271" s="1"/>
      <c r="AL271" s="1"/>
      <c r="AM271" s="1"/>
      <c r="AN271" s="1"/>
      <c r="AO271" s="1"/>
      <c r="AP271" s="1"/>
      <c r="AQ271" s="1"/>
      <c r="AR271" s="1"/>
      <c r="AS271" s="78"/>
      <c r="AT271" s="21">
        <f t="shared" si="208"/>
        <v>98.666666666666671</v>
      </c>
      <c r="AU271" s="52"/>
      <c r="AV271" s="17"/>
      <c r="AW271" s="49"/>
      <c r="AX271" s="14"/>
    </row>
    <row r="272" spans="1:50" s="16" customFormat="1" ht="16.5" customHeight="1" x14ac:dyDescent="0.2">
      <c r="A272" s="50">
        <v>11</v>
      </c>
      <c r="B272" s="71">
        <v>18108012</v>
      </c>
      <c r="C272" s="19" t="s">
        <v>281</v>
      </c>
      <c r="D272" s="1">
        <v>3</v>
      </c>
      <c r="E272" s="21">
        <f t="shared" si="191"/>
        <v>100</v>
      </c>
      <c r="F272" s="21">
        <v>3</v>
      </c>
      <c r="G272" s="21">
        <f t="shared" si="192"/>
        <v>100</v>
      </c>
      <c r="H272" s="21">
        <v>3</v>
      </c>
      <c r="I272" s="21">
        <f t="shared" si="193"/>
        <v>100</v>
      </c>
      <c r="J272" s="21">
        <v>3</v>
      </c>
      <c r="K272" s="21">
        <f t="shared" si="194"/>
        <v>100</v>
      </c>
      <c r="L272" s="21">
        <v>4</v>
      </c>
      <c r="M272" s="21">
        <f t="shared" si="195"/>
        <v>100</v>
      </c>
      <c r="N272" s="21">
        <v>3</v>
      </c>
      <c r="O272" s="21">
        <f t="shared" si="196"/>
        <v>100</v>
      </c>
      <c r="P272" s="1">
        <v>5</v>
      </c>
      <c r="Q272" s="21">
        <f t="shared" si="197"/>
        <v>100</v>
      </c>
      <c r="R272" s="1">
        <v>3</v>
      </c>
      <c r="S272" s="21">
        <f t="shared" si="198"/>
        <v>100</v>
      </c>
      <c r="T272" s="1">
        <v>3</v>
      </c>
      <c r="U272" s="21">
        <f t="shared" si="199"/>
        <v>100</v>
      </c>
      <c r="V272" s="1">
        <v>3</v>
      </c>
      <c r="W272" s="21">
        <f t="shared" si="200"/>
        <v>100</v>
      </c>
      <c r="X272" s="1">
        <v>3</v>
      </c>
      <c r="Y272" s="21">
        <f t="shared" si="201"/>
        <v>100</v>
      </c>
      <c r="Z272" s="21">
        <v>4</v>
      </c>
      <c r="AA272" s="21">
        <f t="shared" si="202"/>
        <v>100</v>
      </c>
      <c r="AB272" s="1">
        <v>3</v>
      </c>
      <c r="AC272" s="21">
        <f t="shared" si="203"/>
        <v>100</v>
      </c>
      <c r="AD272" s="1">
        <v>1</v>
      </c>
      <c r="AE272" s="1">
        <f t="shared" si="204"/>
        <v>100</v>
      </c>
      <c r="AF272" s="1">
        <v>3</v>
      </c>
      <c r="AG272" s="1">
        <f t="shared" si="205"/>
        <v>100</v>
      </c>
      <c r="AH272" s="1">
        <v>1</v>
      </c>
      <c r="AI272" s="1">
        <f t="shared" si="206"/>
        <v>100</v>
      </c>
      <c r="AJ272" s="1"/>
      <c r="AK272" s="1"/>
      <c r="AL272" s="1"/>
      <c r="AM272" s="1"/>
      <c r="AN272" s="1"/>
      <c r="AO272" s="1"/>
      <c r="AP272" s="1"/>
      <c r="AQ272" s="1"/>
      <c r="AR272" s="1"/>
      <c r="AS272" s="78"/>
      <c r="AT272" s="21">
        <f t="shared" si="208"/>
        <v>100</v>
      </c>
      <c r="AU272" s="52"/>
      <c r="AV272" s="17"/>
      <c r="AW272" s="49"/>
      <c r="AX272" s="14"/>
    </row>
    <row r="273" spans="1:51" s="109" customFormat="1" ht="16.5" customHeight="1" x14ac:dyDescent="0.2">
      <c r="A273" s="99">
        <v>12</v>
      </c>
      <c r="B273" s="100">
        <v>18101094</v>
      </c>
      <c r="C273" s="101" t="s">
        <v>282</v>
      </c>
      <c r="D273" s="102">
        <v>3</v>
      </c>
      <c r="E273" s="103">
        <f t="shared" si="191"/>
        <v>100</v>
      </c>
      <c r="F273" s="103">
        <v>3</v>
      </c>
      <c r="G273" s="103">
        <f t="shared" si="192"/>
        <v>100</v>
      </c>
      <c r="H273" s="103">
        <v>3</v>
      </c>
      <c r="I273" s="103">
        <f t="shared" si="193"/>
        <v>100</v>
      </c>
      <c r="J273" s="103">
        <v>3</v>
      </c>
      <c r="K273" s="103">
        <f t="shared" si="194"/>
        <v>100</v>
      </c>
      <c r="L273" s="103">
        <v>4</v>
      </c>
      <c r="M273" s="103">
        <f t="shared" si="195"/>
        <v>100</v>
      </c>
      <c r="N273" s="103">
        <v>2</v>
      </c>
      <c r="O273" s="103">
        <f t="shared" si="196"/>
        <v>66.666666666666657</v>
      </c>
      <c r="P273" s="102">
        <f>5-1</f>
        <v>4</v>
      </c>
      <c r="Q273" s="103">
        <f t="shared" si="197"/>
        <v>80</v>
      </c>
      <c r="R273" s="102">
        <v>3</v>
      </c>
      <c r="S273" s="103">
        <f t="shared" si="198"/>
        <v>100</v>
      </c>
      <c r="T273" s="102"/>
      <c r="U273" s="103"/>
      <c r="V273" s="102"/>
      <c r="W273" s="103"/>
      <c r="X273" s="102"/>
      <c r="Y273" s="103"/>
      <c r="Z273" s="102"/>
      <c r="AA273" s="102"/>
      <c r="AB273" s="102"/>
      <c r="AC273" s="103"/>
      <c r="AD273" s="102"/>
      <c r="AE273" s="102"/>
      <c r="AF273" s="102"/>
      <c r="AG273" s="102"/>
      <c r="AH273" s="102"/>
      <c r="AI273" s="102"/>
      <c r="AJ273" s="102"/>
      <c r="AK273" s="102"/>
      <c r="AL273" s="102"/>
      <c r="AM273" s="102"/>
      <c r="AN273" s="102"/>
      <c r="AO273" s="102"/>
      <c r="AP273" s="102"/>
      <c r="AQ273" s="102"/>
      <c r="AR273" s="102"/>
      <c r="AS273" s="129"/>
      <c r="AT273" s="103"/>
      <c r="AU273" s="105"/>
      <c r="AV273" s="112"/>
      <c r="AW273" s="107"/>
      <c r="AX273" s="108"/>
    </row>
    <row r="274" spans="1:51" s="16" customFormat="1" ht="16.5" customHeight="1" x14ac:dyDescent="0.2">
      <c r="A274" s="50">
        <v>13</v>
      </c>
      <c r="B274" s="71">
        <v>18101187</v>
      </c>
      <c r="C274" s="19" t="s">
        <v>283</v>
      </c>
      <c r="D274" s="1">
        <v>3</v>
      </c>
      <c r="E274" s="21">
        <f t="shared" si="191"/>
        <v>100</v>
      </c>
      <c r="F274" s="21">
        <v>3</v>
      </c>
      <c r="G274" s="21">
        <f t="shared" si="192"/>
        <v>100</v>
      </c>
      <c r="H274" s="21">
        <v>3</v>
      </c>
      <c r="I274" s="21">
        <f t="shared" si="193"/>
        <v>100</v>
      </c>
      <c r="J274" s="21">
        <v>3</v>
      </c>
      <c r="K274" s="21">
        <f t="shared" si="194"/>
        <v>100</v>
      </c>
      <c r="L274" s="21">
        <v>4</v>
      </c>
      <c r="M274" s="21">
        <f t="shared" si="195"/>
        <v>100</v>
      </c>
      <c r="N274" s="21">
        <v>3</v>
      </c>
      <c r="O274" s="21">
        <f t="shared" si="196"/>
        <v>100</v>
      </c>
      <c r="P274" s="1">
        <v>5</v>
      </c>
      <c r="Q274" s="21">
        <f t="shared" si="197"/>
        <v>100</v>
      </c>
      <c r="R274" s="1">
        <v>3</v>
      </c>
      <c r="S274" s="21">
        <f t="shared" si="198"/>
        <v>100</v>
      </c>
      <c r="T274" s="1">
        <v>3</v>
      </c>
      <c r="U274" s="21">
        <f t="shared" si="199"/>
        <v>100</v>
      </c>
      <c r="V274" s="1">
        <v>3</v>
      </c>
      <c r="W274" s="21">
        <f t="shared" si="200"/>
        <v>100</v>
      </c>
      <c r="X274" s="1">
        <v>3</v>
      </c>
      <c r="Y274" s="21">
        <f t="shared" si="201"/>
        <v>100</v>
      </c>
      <c r="Z274" s="21">
        <v>4</v>
      </c>
      <c r="AA274" s="21">
        <f t="shared" ref="AA274:AA281" si="209">Z274/4*100</f>
        <v>100</v>
      </c>
      <c r="AB274" s="1">
        <v>3</v>
      </c>
      <c r="AC274" s="21">
        <f t="shared" ref="AC274:AC281" si="210">AB274/3*100</f>
        <v>100</v>
      </c>
      <c r="AD274" s="1">
        <v>1</v>
      </c>
      <c r="AE274" s="1">
        <f t="shared" ref="AE274:AE281" si="211">AD274/1*100</f>
        <v>100</v>
      </c>
      <c r="AF274" s="1">
        <v>3</v>
      </c>
      <c r="AG274" s="1">
        <f t="shared" ref="AG274:AG281" si="212">AF274/3*100</f>
        <v>100</v>
      </c>
      <c r="AH274" s="1">
        <v>1</v>
      </c>
      <c r="AI274" s="1">
        <f t="shared" ref="AI274:AI281" si="213">AH274/1*100</f>
        <v>100</v>
      </c>
      <c r="AJ274" s="1"/>
      <c r="AK274" s="1"/>
      <c r="AL274" s="1"/>
      <c r="AM274" s="1"/>
      <c r="AN274" s="1"/>
      <c r="AO274" s="1"/>
      <c r="AP274" s="1"/>
      <c r="AQ274" s="1"/>
      <c r="AR274" s="1"/>
      <c r="AS274" s="78"/>
      <c r="AT274" s="21">
        <f t="shared" si="208"/>
        <v>100</v>
      </c>
      <c r="AU274" s="52"/>
      <c r="AV274" s="17"/>
      <c r="AW274" s="49"/>
      <c r="AX274" s="14"/>
      <c r="AY274" s="37"/>
    </row>
    <row r="275" spans="1:51" s="16" customFormat="1" ht="16.5" customHeight="1" x14ac:dyDescent="0.2">
      <c r="A275" s="50">
        <v>14</v>
      </c>
      <c r="B275" s="71">
        <v>18101021</v>
      </c>
      <c r="C275" s="19" t="s">
        <v>284</v>
      </c>
      <c r="D275" s="1">
        <v>3</v>
      </c>
      <c r="E275" s="21">
        <f t="shared" si="191"/>
        <v>100</v>
      </c>
      <c r="F275" s="21">
        <v>3</v>
      </c>
      <c r="G275" s="21">
        <f t="shared" si="192"/>
        <v>100</v>
      </c>
      <c r="H275" s="21">
        <v>3</v>
      </c>
      <c r="I275" s="21">
        <f t="shared" si="193"/>
        <v>100</v>
      </c>
      <c r="J275" s="21">
        <v>3</v>
      </c>
      <c r="K275" s="21">
        <f t="shared" si="194"/>
        <v>100</v>
      </c>
      <c r="L275" s="21">
        <v>4</v>
      </c>
      <c r="M275" s="21">
        <f t="shared" si="195"/>
        <v>100</v>
      </c>
      <c r="N275" s="21">
        <v>3</v>
      </c>
      <c r="O275" s="21">
        <f t="shared" si="196"/>
        <v>100</v>
      </c>
      <c r="P275" s="1">
        <v>5</v>
      </c>
      <c r="Q275" s="21">
        <f t="shared" si="197"/>
        <v>100</v>
      </c>
      <c r="R275" s="1">
        <v>3</v>
      </c>
      <c r="S275" s="21">
        <f t="shared" si="198"/>
        <v>100</v>
      </c>
      <c r="T275" s="1">
        <v>3</v>
      </c>
      <c r="U275" s="21">
        <f t="shared" si="199"/>
        <v>100</v>
      </c>
      <c r="V275" s="1">
        <v>3</v>
      </c>
      <c r="W275" s="21">
        <f t="shared" si="200"/>
        <v>100</v>
      </c>
      <c r="X275" s="1">
        <v>3</v>
      </c>
      <c r="Y275" s="21">
        <f t="shared" si="201"/>
        <v>100</v>
      </c>
      <c r="Z275" s="21">
        <v>4</v>
      </c>
      <c r="AA275" s="21">
        <f t="shared" si="209"/>
        <v>100</v>
      </c>
      <c r="AB275" s="1">
        <v>3</v>
      </c>
      <c r="AC275" s="21">
        <f t="shared" si="210"/>
        <v>100</v>
      </c>
      <c r="AD275" s="1">
        <v>1</v>
      </c>
      <c r="AE275" s="1">
        <f t="shared" si="211"/>
        <v>100</v>
      </c>
      <c r="AF275" s="1">
        <v>3</v>
      </c>
      <c r="AG275" s="1">
        <f t="shared" si="212"/>
        <v>100</v>
      </c>
      <c r="AH275" s="1">
        <v>1</v>
      </c>
      <c r="AI275" s="1">
        <f t="shared" si="213"/>
        <v>100</v>
      </c>
      <c r="AJ275" s="1"/>
      <c r="AK275" s="1"/>
      <c r="AL275" s="1"/>
      <c r="AM275" s="1"/>
      <c r="AN275" s="1"/>
      <c r="AO275" s="1"/>
      <c r="AP275" s="1"/>
      <c r="AQ275" s="1"/>
      <c r="AR275" s="1"/>
      <c r="AS275" s="78"/>
      <c r="AT275" s="21">
        <f t="shared" si="208"/>
        <v>100</v>
      </c>
      <c r="AU275" s="52"/>
      <c r="AV275" s="17"/>
      <c r="AW275" s="49"/>
      <c r="AX275" s="14"/>
      <c r="AY275" s="37"/>
    </row>
    <row r="276" spans="1:51" s="16" customFormat="1" ht="16.5" customHeight="1" x14ac:dyDescent="0.2">
      <c r="A276" s="50">
        <v>15</v>
      </c>
      <c r="B276" s="71">
        <v>18103017</v>
      </c>
      <c r="C276" s="69" t="s">
        <v>285</v>
      </c>
      <c r="D276" s="1">
        <v>3</v>
      </c>
      <c r="E276" s="21">
        <f t="shared" si="191"/>
        <v>100</v>
      </c>
      <c r="F276" s="21">
        <v>3</v>
      </c>
      <c r="G276" s="21">
        <f t="shared" si="192"/>
        <v>100</v>
      </c>
      <c r="H276" s="21">
        <v>3</v>
      </c>
      <c r="I276" s="21">
        <f t="shared" si="193"/>
        <v>100</v>
      </c>
      <c r="J276" s="21">
        <v>3</v>
      </c>
      <c r="K276" s="21">
        <f t="shared" si="194"/>
        <v>100</v>
      </c>
      <c r="L276" s="21">
        <v>4</v>
      </c>
      <c r="M276" s="21">
        <f t="shared" si="195"/>
        <v>100</v>
      </c>
      <c r="N276" s="21">
        <v>3</v>
      </c>
      <c r="O276" s="21">
        <f t="shared" si="196"/>
        <v>100</v>
      </c>
      <c r="P276" s="1">
        <v>5</v>
      </c>
      <c r="Q276" s="21">
        <f t="shared" si="197"/>
        <v>100</v>
      </c>
      <c r="R276" s="1">
        <v>3</v>
      </c>
      <c r="S276" s="21">
        <f t="shared" si="198"/>
        <v>100</v>
      </c>
      <c r="T276" s="1">
        <v>3</v>
      </c>
      <c r="U276" s="21">
        <f t="shared" si="199"/>
        <v>100</v>
      </c>
      <c r="V276" s="1">
        <v>3</v>
      </c>
      <c r="W276" s="21">
        <f t="shared" si="200"/>
        <v>100</v>
      </c>
      <c r="X276" s="1">
        <v>3</v>
      </c>
      <c r="Y276" s="21">
        <f t="shared" si="201"/>
        <v>100</v>
      </c>
      <c r="Z276" s="21">
        <v>4</v>
      </c>
      <c r="AA276" s="21">
        <f t="shared" si="209"/>
        <v>100</v>
      </c>
      <c r="AB276" s="1">
        <v>3</v>
      </c>
      <c r="AC276" s="21">
        <f t="shared" si="210"/>
        <v>100</v>
      </c>
      <c r="AD276" s="1">
        <v>1</v>
      </c>
      <c r="AE276" s="1">
        <f t="shared" si="211"/>
        <v>100</v>
      </c>
      <c r="AF276" s="1">
        <v>3</v>
      </c>
      <c r="AG276" s="1">
        <f t="shared" si="212"/>
        <v>100</v>
      </c>
      <c r="AH276" s="1">
        <v>1</v>
      </c>
      <c r="AI276" s="1">
        <f t="shared" si="213"/>
        <v>100</v>
      </c>
      <c r="AJ276" s="1"/>
      <c r="AK276" s="1"/>
      <c r="AL276" s="1"/>
      <c r="AM276" s="1"/>
      <c r="AN276" s="1"/>
      <c r="AO276" s="1"/>
      <c r="AP276" s="1"/>
      <c r="AQ276" s="1"/>
      <c r="AR276" s="1"/>
      <c r="AS276" s="78"/>
      <c r="AT276" s="21">
        <f t="shared" si="208"/>
        <v>100</v>
      </c>
      <c r="AU276" s="52"/>
      <c r="AV276" s="17"/>
      <c r="AW276" s="49"/>
      <c r="AX276" s="14"/>
    </row>
    <row r="277" spans="1:51" s="16" customFormat="1" ht="16.5" customHeight="1" x14ac:dyDescent="0.2">
      <c r="A277" s="50">
        <v>16</v>
      </c>
      <c r="B277" s="71">
        <v>18102024</v>
      </c>
      <c r="C277" s="69" t="s">
        <v>286</v>
      </c>
      <c r="D277" s="1">
        <v>3</v>
      </c>
      <c r="E277" s="21">
        <f t="shared" si="191"/>
        <v>100</v>
      </c>
      <c r="F277" s="21">
        <v>3</v>
      </c>
      <c r="G277" s="21">
        <f t="shared" si="192"/>
        <v>100</v>
      </c>
      <c r="H277" s="21">
        <v>3</v>
      </c>
      <c r="I277" s="21">
        <f t="shared" si="193"/>
        <v>100</v>
      </c>
      <c r="J277" s="21">
        <v>3</v>
      </c>
      <c r="K277" s="21">
        <f t="shared" si="194"/>
        <v>100</v>
      </c>
      <c r="L277" s="21">
        <v>4</v>
      </c>
      <c r="M277" s="21">
        <f t="shared" si="195"/>
        <v>100</v>
      </c>
      <c r="N277" s="21">
        <v>3</v>
      </c>
      <c r="O277" s="21">
        <f t="shared" si="196"/>
        <v>100</v>
      </c>
      <c r="P277" s="1">
        <v>5</v>
      </c>
      <c r="Q277" s="21">
        <f t="shared" si="197"/>
        <v>100</v>
      </c>
      <c r="R277" s="1">
        <v>3</v>
      </c>
      <c r="S277" s="21">
        <f t="shared" si="198"/>
        <v>100</v>
      </c>
      <c r="T277" s="1">
        <v>3</v>
      </c>
      <c r="U277" s="21">
        <f t="shared" si="199"/>
        <v>100</v>
      </c>
      <c r="V277" s="1">
        <v>3</v>
      </c>
      <c r="W277" s="21">
        <f t="shared" si="200"/>
        <v>100</v>
      </c>
      <c r="X277" s="1">
        <v>3</v>
      </c>
      <c r="Y277" s="21">
        <f t="shared" si="201"/>
        <v>100</v>
      </c>
      <c r="Z277" s="21">
        <v>4</v>
      </c>
      <c r="AA277" s="21">
        <f t="shared" si="209"/>
        <v>100</v>
      </c>
      <c r="AB277" s="1">
        <v>3</v>
      </c>
      <c r="AC277" s="21">
        <f t="shared" si="210"/>
        <v>100</v>
      </c>
      <c r="AD277" s="1">
        <v>1</v>
      </c>
      <c r="AE277" s="1">
        <f t="shared" si="211"/>
        <v>100</v>
      </c>
      <c r="AF277" s="1">
        <v>3</v>
      </c>
      <c r="AG277" s="1">
        <f t="shared" si="212"/>
        <v>100</v>
      </c>
      <c r="AH277" s="1">
        <v>1</v>
      </c>
      <c r="AI277" s="1">
        <f t="shared" si="213"/>
        <v>100</v>
      </c>
      <c r="AJ277" s="1"/>
      <c r="AK277" s="1"/>
      <c r="AL277" s="1"/>
      <c r="AM277" s="1"/>
      <c r="AN277" s="1"/>
      <c r="AO277" s="1"/>
      <c r="AP277" s="1"/>
      <c r="AQ277" s="1"/>
      <c r="AR277" s="1"/>
      <c r="AS277" s="78"/>
      <c r="AT277" s="21">
        <f t="shared" si="208"/>
        <v>100</v>
      </c>
      <c r="AU277" s="52"/>
      <c r="AV277" s="17"/>
      <c r="AW277" s="49"/>
      <c r="AX277" s="14"/>
    </row>
    <row r="278" spans="1:51" s="16" customFormat="1" ht="16.5" customHeight="1" x14ac:dyDescent="0.2">
      <c r="A278" s="50">
        <v>17</v>
      </c>
      <c r="B278" s="71">
        <v>18103009</v>
      </c>
      <c r="C278" s="69" t="s">
        <v>287</v>
      </c>
      <c r="D278" s="1">
        <v>3</v>
      </c>
      <c r="E278" s="21">
        <f t="shared" si="191"/>
        <v>100</v>
      </c>
      <c r="F278" s="21">
        <v>3</v>
      </c>
      <c r="G278" s="21">
        <f t="shared" si="192"/>
        <v>100</v>
      </c>
      <c r="H278" s="21">
        <v>3</v>
      </c>
      <c r="I278" s="21">
        <f t="shared" si="193"/>
        <v>100</v>
      </c>
      <c r="J278" s="21">
        <v>3</v>
      </c>
      <c r="K278" s="21">
        <f t="shared" si="194"/>
        <v>100</v>
      </c>
      <c r="L278" s="21">
        <v>4</v>
      </c>
      <c r="M278" s="21">
        <f t="shared" si="195"/>
        <v>100</v>
      </c>
      <c r="N278" s="21">
        <v>3</v>
      </c>
      <c r="O278" s="21">
        <f t="shared" si="196"/>
        <v>100</v>
      </c>
      <c r="P278" s="1">
        <v>5</v>
      </c>
      <c r="Q278" s="21">
        <f t="shared" si="197"/>
        <v>100</v>
      </c>
      <c r="R278" s="1">
        <v>3</v>
      </c>
      <c r="S278" s="21">
        <f t="shared" si="198"/>
        <v>100</v>
      </c>
      <c r="T278" s="1">
        <v>3</v>
      </c>
      <c r="U278" s="21">
        <f t="shared" si="199"/>
        <v>100</v>
      </c>
      <c r="V278" s="1">
        <v>3</v>
      </c>
      <c r="W278" s="21">
        <f t="shared" si="200"/>
        <v>100</v>
      </c>
      <c r="X278" s="1">
        <v>3</v>
      </c>
      <c r="Y278" s="21">
        <f t="shared" si="201"/>
        <v>100</v>
      </c>
      <c r="Z278" s="21">
        <v>4</v>
      </c>
      <c r="AA278" s="21">
        <f t="shared" si="209"/>
        <v>100</v>
      </c>
      <c r="AB278" s="1">
        <v>3</v>
      </c>
      <c r="AC278" s="21">
        <f t="shared" si="210"/>
        <v>100</v>
      </c>
      <c r="AD278" s="1">
        <v>1</v>
      </c>
      <c r="AE278" s="1">
        <f t="shared" si="211"/>
        <v>100</v>
      </c>
      <c r="AF278" s="1">
        <v>3</v>
      </c>
      <c r="AG278" s="1">
        <f t="shared" si="212"/>
        <v>100</v>
      </c>
      <c r="AH278" s="1">
        <v>1</v>
      </c>
      <c r="AI278" s="1">
        <f t="shared" si="213"/>
        <v>100</v>
      </c>
      <c r="AJ278" s="1"/>
      <c r="AK278" s="1"/>
      <c r="AL278" s="1"/>
      <c r="AM278" s="1"/>
      <c r="AN278" s="1"/>
      <c r="AO278" s="1"/>
      <c r="AP278" s="1"/>
      <c r="AQ278" s="1"/>
      <c r="AR278" s="1"/>
      <c r="AS278" s="78"/>
      <c r="AT278" s="21">
        <f t="shared" si="208"/>
        <v>100</v>
      </c>
      <c r="AU278" s="52"/>
      <c r="AV278" s="17"/>
      <c r="AW278" s="49"/>
      <c r="AX278" s="14"/>
    </row>
    <row r="279" spans="1:51" s="16" customFormat="1" ht="16.5" customHeight="1" x14ac:dyDescent="0.2">
      <c r="A279" s="50">
        <v>18</v>
      </c>
      <c r="B279" s="71">
        <v>18102061</v>
      </c>
      <c r="C279" s="69" t="s">
        <v>288</v>
      </c>
      <c r="D279" s="1">
        <v>3</v>
      </c>
      <c r="E279" s="21">
        <f t="shared" si="191"/>
        <v>100</v>
      </c>
      <c r="F279" s="21">
        <v>3</v>
      </c>
      <c r="G279" s="21">
        <f t="shared" si="192"/>
        <v>100</v>
      </c>
      <c r="H279" s="21">
        <v>3</v>
      </c>
      <c r="I279" s="21">
        <f t="shared" si="193"/>
        <v>100</v>
      </c>
      <c r="J279" s="21">
        <v>3</v>
      </c>
      <c r="K279" s="21">
        <f t="shared" si="194"/>
        <v>100</v>
      </c>
      <c r="L279" s="21">
        <v>4</v>
      </c>
      <c r="M279" s="21">
        <f t="shared" si="195"/>
        <v>100</v>
      </c>
      <c r="N279" s="21">
        <v>3</v>
      </c>
      <c r="O279" s="21">
        <f t="shared" si="196"/>
        <v>100</v>
      </c>
      <c r="P279" s="1">
        <v>5</v>
      </c>
      <c r="Q279" s="21">
        <f t="shared" si="197"/>
        <v>100</v>
      </c>
      <c r="R279" s="1">
        <v>3</v>
      </c>
      <c r="S279" s="21">
        <f t="shared" si="198"/>
        <v>100</v>
      </c>
      <c r="T279" s="1">
        <v>3</v>
      </c>
      <c r="U279" s="21">
        <f t="shared" si="199"/>
        <v>100</v>
      </c>
      <c r="V279" s="1">
        <v>3</v>
      </c>
      <c r="W279" s="21">
        <f t="shared" si="200"/>
        <v>100</v>
      </c>
      <c r="X279" s="1">
        <v>3</v>
      </c>
      <c r="Y279" s="21">
        <f t="shared" si="201"/>
        <v>100</v>
      </c>
      <c r="Z279" s="21">
        <v>4</v>
      </c>
      <c r="AA279" s="21">
        <f t="shared" si="209"/>
        <v>100</v>
      </c>
      <c r="AB279" s="1">
        <v>3</v>
      </c>
      <c r="AC279" s="21">
        <f t="shared" si="210"/>
        <v>100</v>
      </c>
      <c r="AD279" s="1">
        <v>1</v>
      </c>
      <c r="AE279" s="1">
        <f t="shared" si="211"/>
        <v>100</v>
      </c>
      <c r="AF279" s="1">
        <v>3</v>
      </c>
      <c r="AG279" s="1">
        <f t="shared" si="212"/>
        <v>100</v>
      </c>
      <c r="AH279" s="1">
        <v>1</v>
      </c>
      <c r="AI279" s="1">
        <f t="shared" si="213"/>
        <v>100</v>
      </c>
      <c r="AJ279" s="1"/>
      <c r="AK279" s="1"/>
      <c r="AL279" s="1"/>
      <c r="AM279" s="1"/>
      <c r="AN279" s="1"/>
      <c r="AO279" s="1"/>
      <c r="AP279" s="1"/>
      <c r="AQ279" s="1"/>
      <c r="AR279" s="1"/>
      <c r="AS279" s="78"/>
      <c r="AT279" s="21">
        <f t="shared" si="208"/>
        <v>100</v>
      </c>
      <c r="AU279" s="52"/>
      <c r="AV279" s="17"/>
      <c r="AW279" s="49"/>
      <c r="AX279" s="14"/>
    </row>
    <row r="280" spans="1:51" s="16" customFormat="1" ht="16.5" customHeight="1" x14ac:dyDescent="0.2">
      <c r="A280" s="50">
        <v>19</v>
      </c>
      <c r="B280" s="71">
        <v>18101008</v>
      </c>
      <c r="C280" s="69" t="s">
        <v>289</v>
      </c>
      <c r="D280" s="1">
        <v>3</v>
      </c>
      <c r="E280" s="21">
        <f t="shared" si="191"/>
        <v>100</v>
      </c>
      <c r="F280" s="21">
        <v>3</v>
      </c>
      <c r="G280" s="21">
        <f t="shared" si="192"/>
        <v>100</v>
      </c>
      <c r="H280" s="21">
        <v>3</v>
      </c>
      <c r="I280" s="21">
        <f t="shared" si="193"/>
        <v>100</v>
      </c>
      <c r="J280" s="21">
        <v>3</v>
      </c>
      <c r="K280" s="21">
        <f t="shared" si="194"/>
        <v>100</v>
      </c>
      <c r="L280" s="21">
        <v>4</v>
      </c>
      <c r="M280" s="21">
        <f t="shared" si="195"/>
        <v>100</v>
      </c>
      <c r="N280" s="21">
        <v>3</v>
      </c>
      <c r="O280" s="21">
        <f t="shared" si="196"/>
        <v>100</v>
      </c>
      <c r="P280" s="1">
        <v>5</v>
      </c>
      <c r="Q280" s="21">
        <f t="shared" si="197"/>
        <v>100</v>
      </c>
      <c r="R280" s="1">
        <v>3</v>
      </c>
      <c r="S280" s="21">
        <f t="shared" si="198"/>
        <v>100</v>
      </c>
      <c r="T280" s="1">
        <v>3</v>
      </c>
      <c r="U280" s="21">
        <f t="shared" si="199"/>
        <v>100</v>
      </c>
      <c r="V280" s="1">
        <v>3</v>
      </c>
      <c r="W280" s="21">
        <f t="shared" si="200"/>
        <v>100</v>
      </c>
      <c r="X280" s="1">
        <v>3</v>
      </c>
      <c r="Y280" s="21">
        <f t="shared" si="201"/>
        <v>100</v>
      </c>
      <c r="Z280" s="21">
        <v>4</v>
      </c>
      <c r="AA280" s="21">
        <f t="shared" si="209"/>
        <v>100</v>
      </c>
      <c r="AB280" s="1">
        <v>3</v>
      </c>
      <c r="AC280" s="21">
        <f t="shared" si="210"/>
        <v>100</v>
      </c>
      <c r="AD280" s="1">
        <v>1</v>
      </c>
      <c r="AE280" s="1">
        <f t="shared" si="211"/>
        <v>100</v>
      </c>
      <c r="AF280" s="1">
        <v>3</v>
      </c>
      <c r="AG280" s="1">
        <f t="shared" si="212"/>
        <v>100</v>
      </c>
      <c r="AH280" s="1">
        <v>1</v>
      </c>
      <c r="AI280" s="1">
        <f t="shared" si="213"/>
        <v>100</v>
      </c>
      <c r="AJ280" s="1"/>
      <c r="AK280" s="1"/>
      <c r="AL280" s="1"/>
      <c r="AM280" s="1"/>
      <c r="AN280" s="1"/>
      <c r="AO280" s="1"/>
      <c r="AP280" s="1"/>
      <c r="AQ280" s="1"/>
      <c r="AR280" s="1"/>
      <c r="AS280" s="78"/>
      <c r="AT280" s="21">
        <f t="shared" si="208"/>
        <v>100</v>
      </c>
      <c r="AU280" s="52"/>
      <c r="AV280" s="17"/>
      <c r="AW280" s="49"/>
      <c r="AX280" s="14"/>
    </row>
    <row r="281" spans="1:51" s="16" customFormat="1" ht="16.5" customHeight="1" x14ac:dyDescent="0.2">
      <c r="A281" s="50">
        <v>20</v>
      </c>
      <c r="B281" s="71">
        <v>18103003</v>
      </c>
      <c r="C281" s="69" t="s">
        <v>290</v>
      </c>
      <c r="D281" s="1">
        <v>3</v>
      </c>
      <c r="E281" s="21">
        <f t="shared" si="191"/>
        <v>100</v>
      </c>
      <c r="F281" s="21">
        <v>3</v>
      </c>
      <c r="G281" s="21">
        <f t="shared" si="192"/>
        <v>100</v>
      </c>
      <c r="H281" s="21">
        <v>3</v>
      </c>
      <c r="I281" s="21">
        <f t="shared" si="193"/>
        <v>100</v>
      </c>
      <c r="J281" s="21">
        <v>3</v>
      </c>
      <c r="K281" s="21">
        <f t="shared" si="194"/>
        <v>100</v>
      </c>
      <c r="L281" s="21">
        <v>4</v>
      </c>
      <c r="M281" s="21">
        <f t="shared" si="195"/>
        <v>100</v>
      </c>
      <c r="N281" s="21">
        <v>3</v>
      </c>
      <c r="O281" s="21">
        <f t="shared" si="196"/>
        <v>100</v>
      </c>
      <c r="P281" s="1">
        <v>5</v>
      </c>
      <c r="Q281" s="21">
        <f t="shared" si="197"/>
        <v>100</v>
      </c>
      <c r="R281" s="1">
        <v>3</v>
      </c>
      <c r="S281" s="21">
        <f t="shared" si="198"/>
        <v>100</v>
      </c>
      <c r="T281" s="1">
        <v>3</v>
      </c>
      <c r="U281" s="21">
        <f t="shared" si="199"/>
        <v>100</v>
      </c>
      <c r="V281" s="1">
        <v>3</v>
      </c>
      <c r="W281" s="21">
        <f t="shared" si="200"/>
        <v>100</v>
      </c>
      <c r="X281" s="1">
        <v>3</v>
      </c>
      <c r="Y281" s="21">
        <f t="shared" si="201"/>
        <v>100</v>
      </c>
      <c r="Z281" s="21">
        <v>4</v>
      </c>
      <c r="AA281" s="21">
        <f t="shared" si="209"/>
        <v>100</v>
      </c>
      <c r="AB281" s="1">
        <v>3</v>
      </c>
      <c r="AC281" s="21">
        <f t="shared" si="210"/>
        <v>100</v>
      </c>
      <c r="AD281" s="1">
        <v>1</v>
      </c>
      <c r="AE281" s="1">
        <f t="shared" si="211"/>
        <v>100</v>
      </c>
      <c r="AF281" s="1">
        <v>3</v>
      </c>
      <c r="AG281" s="1">
        <f t="shared" si="212"/>
        <v>100</v>
      </c>
      <c r="AH281" s="1">
        <v>1</v>
      </c>
      <c r="AI281" s="1">
        <f t="shared" si="213"/>
        <v>100</v>
      </c>
      <c r="AJ281" s="1"/>
      <c r="AK281" s="1"/>
      <c r="AL281" s="1"/>
      <c r="AM281" s="1"/>
      <c r="AN281" s="1"/>
      <c r="AO281" s="1"/>
      <c r="AP281" s="1"/>
      <c r="AQ281" s="1"/>
      <c r="AR281" s="1"/>
      <c r="AS281" s="78"/>
      <c r="AT281" s="21">
        <f t="shared" si="208"/>
        <v>100</v>
      </c>
      <c r="AU281" s="52"/>
      <c r="AV281" s="17"/>
      <c r="AW281" s="49"/>
      <c r="AX281" s="14"/>
    </row>
    <row r="282" spans="1:51" s="16" customFormat="1" ht="16.5" customHeight="1" x14ac:dyDescent="0.2">
      <c r="A282" s="54"/>
      <c r="B282" s="74"/>
      <c r="C282" s="41"/>
      <c r="D282" s="41"/>
      <c r="E282" s="116"/>
      <c r="F282" s="116"/>
      <c r="G282" s="116"/>
      <c r="H282" s="116"/>
      <c r="I282" s="116"/>
      <c r="J282" s="116"/>
      <c r="K282" s="116"/>
      <c r="L282" s="116"/>
      <c r="M282" s="116"/>
      <c r="N282" s="116"/>
      <c r="P282" s="41"/>
      <c r="Q282" s="116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116"/>
      <c r="AD282" s="41"/>
      <c r="AE282" s="41"/>
      <c r="AF282" s="41"/>
      <c r="AG282" s="41"/>
      <c r="AH282" s="41"/>
      <c r="AI282" s="41"/>
      <c r="AJ282" s="41"/>
      <c r="AK282" s="41"/>
      <c r="AL282" s="41"/>
      <c r="AM282" s="41"/>
      <c r="AN282" s="41"/>
      <c r="AO282" s="41"/>
      <c r="AP282" s="41"/>
      <c r="AQ282" s="41"/>
      <c r="AR282" s="41"/>
      <c r="AS282" s="41"/>
      <c r="AT282" s="41"/>
      <c r="AU282" s="52"/>
      <c r="AV282" s="17"/>
      <c r="AW282" s="49"/>
      <c r="AX282" s="14"/>
    </row>
    <row r="283" spans="1:51" s="16" customFormat="1" ht="16.5" customHeight="1" x14ac:dyDescent="0.2">
      <c r="A283" s="54"/>
      <c r="B283" s="74"/>
      <c r="C283" s="41"/>
      <c r="D283" s="41"/>
      <c r="E283" s="116"/>
      <c r="F283" s="116"/>
      <c r="G283" s="116"/>
      <c r="H283" s="116"/>
      <c r="I283" s="116"/>
      <c r="J283" s="116"/>
      <c r="K283" s="116"/>
      <c r="L283" s="116"/>
      <c r="M283" s="116"/>
      <c r="N283" s="116"/>
      <c r="P283" s="41"/>
      <c r="Q283" s="116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116"/>
      <c r="AD283" s="41"/>
      <c r="AE283" s="41"/>
      <c r="AF283" s="41"/>
      <c r="AG283" s="41"/>
      <c r="AH283" s="41"/>
      <c r="AI283" s="41"/>
      <c r="AJ283" s="41"/>
      <c r="AK283" s="41"/>
      <c r="AL283" s="41"/>
      <c r="AM283" s="41"/>
      <c r="AN283" s="41"/>
      <c r="AO283" s="41"/>
      <c r="AP283" s="41"/>
      <c r="AQ283" s="41"/>
      <c r="AR283" s="41"/>
      <c r="AS283" s="41"/>
      <c r="AT283" s="41"/>
      <c r="AU283" s="52"/>
      <c r="AV283" s="17"/>
      <c r="AW283" s="49"/>
      <c r="AX283" s="14"/>
    </row>
    <row r="284" spans="1:51" s="16" customFormat="1" ht="16.5" customHeight="1" x14ac:dyDescent="0.2">
      <c r="A284" s="54"/>
      <c r="B284" s="54"/>
      <c r="C284" s="54"/>
      <c r="D284" s="54"/>
      <c r="E284" s="87"/>
      <c r="F284" s="87"/>
      <c r="G284" s="87"/>
      <c r="H284" s="87"/>
      <c r="I284" s="87"/>
      <c r="J284" s="87"/>
      <c r="K284" s="87"/>
      <c r="L284" s="87"/>
      <c r="M284" s="87"/>
      <c r="N284" s="87"/>
      <c r="P284" s="54"/>
      <c r="Q284" s="87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87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76"/>
      <c r="AS284" s="76"/>
      <c r="AT284" s="76"/>
      <c r="AU284" s="54"/>
      <c r="AV284" s="55"/>
      <c r="AW284" s="49"/>
      <c r="AX284" s="14"/>
    </row>
    <row r="285" spans="1:51" s="16" customFormat="1" ht="16.5" customHeight="1" x14ac:dyDescent="0.2">
      <c r="A285" s="50">
        <v>1</v>
      </c>
      <c r="B285" s="71">
        <v>18101070</v>
      </c>
      <c r="C285" s="69" t="s">
        <v>291</v>
      </c>
      <c r="D285" s="1">
        <v>3</v>
      </c>
      <c r="E285" s="21">
        <f t="shared" ref="E285:E306" si="214">D285/3*100</f>
        <v>100</v>
      </c>
      <c r="F285" s="21">
        <v>3</v>
      </c>
      <c r="G285" s="21">
        <f t="shared" ref="G285:G306" si="215">F285/3*100</f>
        <v>100</v>
      </c>
      <c r="H285" s="21">
        <v>3</v>
      </c>
      <c r="I285" s="21">
        <f t="shared" ref="I285:I306" si="216">H285/3*100</f>
        <v>100</v>
      </c>
      <c r="J285" s="21">
        <v>3</v>
      </c>
      <c r="K285" s="21">
        <f t="shared" ref="K285:K306" si="217">J285/3*100</f>
        <v>100</v>
      </c>
      <c r="L285" s="21">
        <v>4</v>
      </c>
      <c r="M285" s="21">
        <f t="shared" ref="M285:M306" si="218">L285/4*100</f>
        <v>100</v>
      </c>
      <c r="N285" s="21">
        <v>3</v>
      </c>
      <c r="O285" s="21">
        <f t="shared" ref="O285:O306" si="219">N285/3*100</f>
        <v>100</v>
      </c>
      <c r="P285" s="1">
        <v>5</v>
      </c>
      <c r="Q285" s="21">
        <f t="shared" ref="Q285:Q306" si="220">P285/5*100</f>
        <v>100</v>
      </c>
      <c r="R285" s="1">
        <v>3</v>
      </c>
      <c r="S285" s="21">
        <f t="shared" ref="S285:S306" si="221">R285/3*100</f>
        <v>100</v>
      </c>
      <c r="T285" s="1">
        <v>3</v>
      </c>
      <c r="U285" s="21">
        <f t="shared" ref="U285:U306" si="222">T285/3*100</f>
        <v>100</v>
      </c>
      <c r="V285" s="1">
        <v>3</v>
      </c>
      <c r="W285" s="21">
        <f t="shared" ref="W285:W306" si="223">V285/3*100</f>
        <v>100</v>
      </c>
      <c r="X285" s="1">
        <v>3</v>
      </c>
      <c r="Y285" s="21">
        <f t="shared" ref="Y285:Y306" si="224">X285/3*100</f>
        <v>100</v>
      </c>
      <c r="Z285" s="21">
        <v>4</v>
      </c>
      <c r="AA285" s="21">
        <f t="shared" ref="AA285:AA306" si="225">Z285/4*100</f>
        <v>100</v>
      </c>
      <c r="AB285" s="1">
        <v>3</v>
      </c>
      <c r="AC285" s="21">
        <f t="shared" ref="AC285:AC306" si="226">AB285/3*100</f>
        <v>100</v>
      </c>
      <c r="AD285" s="1">
        <v>1</v>
      </c>
      <c r="AE285" s="1">
        <f t="shared" ref="AE285:AE306" si="227">AD285/1*100</f>
        <v>100</v>
      </c>
      <c r="AF285" s="1">
        <v>3</v>
      </c>
      <c r="AG285" s="1">
        <f t="shared" ref="AG285:AG306" si="228">AF285/3*100</f>
        <v>100</v>
      </c>
      <c r="AH285" s="1">
        <v>1</v>
      </c>
      <c r="AI285" s="1">
        <f t="shared" ref="AI285:AI306" si="229">AH285/1*100</f>
        <v>100</v>
      </c>
      <c r="AJ285" s="1"/>
      <c r="AK285" s="1"/>
      <c r="AL285" s="1"/>
      <c r="AM285" s="1"/>
      <c r="AN285" s="1"/>
      <c r="AO285" s="1"/>
      <c r="AP285" s="1"/>
      <c r="AQ285" s="1"/>
      <c r="AR285" s="1"/>
      <c r="AS285" s="78"/>
      <c r="AT285" s="21">
        <f t="shared" ref="AT285:AT306" si="230">AVERAGE(Q285,S285,U285,W285,Y285,AA285,AC285,AE285,AG285,AI285,AK285,AM285,AO285,AQ285,AS285,K285,M285,I285,G285,O285)</f>
        <v>100</v>
      </c>
      <c r="AU285" s="64" t="s">
        <v>30</v>
      </c>
      <c r="AV285" s="17"/>
      <c r="AW285" s="49"/>
      <c r="AX285" s="14"/>
    </row>
    <row r="286" spans="1:51" s="16" customFormat="1" ht="16.5" customHeight="1" x14ac:dyDescent="0.2">
      <c r="A286" s="50">
        <v>2</v>
      </c>
      <c r="B286" s="71">
        <v>18108002</v>
      </c>
      <c r="C286" s="69" t="s">
        <v>292</v>
      </c>
      <c r="D286" s="1">
        <v>3</v>
      </c>
      <c r="E286" s="21">
        <f t="shared" si="214"/>
        <v>100</v>
      </c>
      <c r="F286" s="21">
        <v>3</v>
      </c>
      <c r="G286" s="21">
        <f t="shared" si="215"/>
        <v>100</v>
      </c>
      <c r="H286" s="21">
        <v>3</v>
      </c>
      <c r="I286" s="21">
        <f t="shared" si="216"/>
        <v>100</v>
      </c>
      <c r="J286" s="21">
        <v>3</v>
      </c>
      <c r="K286" s="21">
        <f t="shared" si="217"/>
        <v>100</v>
      </c>
      <c r="L286" s="21">
        <v>4</v>
      </c>
      <c r="M286" s="21">
        <f t="shared" si="218"/>
        <v>100</v>
      </c>
      <c r="N286" s="21">
        <v>3</v>
      </c>
      <c r="O286" s="21">
        <f t="shared" si="219"/>
        <v>100</v>
      </c>
      <c r="P286" s="1">
        <v>5</v>
      </c>
      <c r="Q286" s="21">
        <f t="shared" si="220"/>
        <v>100</v>
      </c>
      <c r="R286" s="1">
        <v>3</v>
      </c>
      <c r="S286" s="21">
        <f t="shared" si="221"/>
        <v>100</v>
      </c>
      <c r="T286" s="1">
        <v>3</v>
      </c>
      <c r="U286" s="21">
        <f t="shared" si="222"/>
        <v>100</v>
      </c>
      <c r="V286" s="1">
        <v>3</v>
      </c>
      <c r="W286" s="21">
        <f t="shared" si="223"/>
        <v>100</v>
      </c>
      <c r="X286" s="1">
        <v>3</v>
      </c>
      <c r="Y286" s="21">
        <f t="shared" si="224"/>
        <v>100</v>
      </c>
      <c r="Z286" s="21">
        <v>4</v>
      </c>
      <c r="AA286" s="21">
        <f t="shared" si="225"/>
        <v>100</v>
      </c>
      <c r="AB286" s="1">
        <v>3</v>
      </c>
      <c r="AC286" s="21">
        <f t="shared" si="226"/>
        <v>100</v>
      </c>
      <c r="AD286" s="1">
        <v>1</v>
      </c>
      <c r="AE286" s="1">
        <f t="shared" si="227"/>
        <v>100</v>
      </c>
      <c r="AF286" s="1">
        <v>3</v>
      </c>
      <c r="AG286" s="1">
        <f t="shared" si="228"/>
        <v>100</v>
      </c>
      <c r="AH286" s="1">
        <v>1</v>
      </c>
      <c r="AI286" s="1">
        <f t="shared" si="229"/>
        <v>100</v>
      </c>
      <c r="AJ286" s="1"/>
      <c r="AK286" s="1"/>
      <c r="AL286" s="1"/>
      <c r="AM286" s="1"/>
      <c r="AN286" s="1"/>
      <c r="AO286" s="1"/>
      <c r="AP286" s="1"/>
      <c r="AQ286" s="1"/>
      <c r="AR286" s="1"/>
      <c r="AS286" s="78"/>
      <c r="AT286" s="21">
        <f t="shared" si="230"/>
        <v>100</v>
      </c>
      <c r="AU286" s="52"/>
      <c r="AV286" s="17"/>
      <c r="AW286" s="49"/>
      <c r="AX286" s="14"/>
    </row>
    <row r="287" spans="1:51" s="16" customFormat="1" ht="16.5" customHeight="1" x14ac:dyDescent="0.2">
      <c r="A287" s="50">
        <v>3</v>
      </c>
      <c r="B287" s="71">
        <v>18101085</v>
      </c>
      <c r="C287" s="69" t="s">
        <v>293</v>
      </c>
      <c r="D287" s="1">
        <v>3</v>
      </c>
      <c r="E287" s="21">
        <f t="shared" si="214"/>
        <v>100</v>
      </c>
      <c r="F287" s="21">
        <v>3</v>
      </c>
      <c r="G287" s="21">
        <f t="shared" si="215"/>
        <v>100</v>
      </c>
      <c r="H287" s="21">
        <v>3</v>
      </c>
      <c r="I287" s="21">
        <f t="shared" si="216"/>
        <v>100</v>
      </c>
      <c r="J287" s="21">
        <v>3</v>
      </c>
      <c r="K287" s="21">
        <f t="shared" si="217"/>
        <v>100</v>
      </c>
      <c r="L287" s="21">
        <v>4</v>
      </c>
      <c r="M287" s="21">
        <f t="shared" si="218"/>
        <v>100</v>
      </c>
      <c r="N287" s="21">
        <v>3</v>
      </c>
      <c r="O287" s="21">
        <f t="shared" si="219"/>
        <v>100</v>
      </c>
      <c r="P287" s="1">
        <f>4-1</f>
        <v>3</v>
      </c>
      <c r="Q287" s="21">
        <f t="shared" si="220"/>
        <v>60</v>
      </c>
      <c r="R287" s="1">
        <v>3</v>
      </c>
      <c r="S287" s="21">
        <f t="shared" si="221"/>
        <v>100</v>
      </c>
      <c r="T287" s="1">
        <v>3</v>
      </c>
      <c r="U287" s="21">
        <f t="shared" si="222"/>
        <v>100</v>
      </c>
      <c r="V287" s="1">
        <v>3</v>
      </c>
      <c r="W287" s="21">
        <f t="shared" si="223"/>
        <v>100</v>
      </c>
      <c r="X287" s="1">
        <v>3</v>
      </c>
      <c r="Y287" s="21">
        <f t="shared" si="224"/>
        <v>100</v>
      </c>
      <c r="Z287" s="21">
        <v>4</v>
      </c>
      <c r="AA287" s="21">
        <f t="shared" si="225"/>
        <v>100</v>
      </c>
      <c r="AB287" s="1">
        <v>3</v>
      </c>
      <c r="AC287" s="21">
        <f t="shared" si="226"/>
        <v>100</v>
      </c>
      <c r="AD287" s="1">
        <v>1</v>
      </c>
      <c r="AE287" s="1">
        <f t="shared" si="227"/>
        <v>100</v>
      </c>
      <c r="AF287" s="1">
        <v>3</v>
      </c>
      <c r="AG287" s="1">
        <f t="shared" si="228"/>
        <v>100</v>
      </c>
      <c r="AH287" s="1">
        <v>1</v>
      </c>
      <c r="AI287" s="1">
        <f t="shared" si="229"/>
        <v>100</v>
      </c>
      <c r="AJ287" s="1"/>
      <c r="AK287" s="1"/>
      <c r="AL287" s="1"/>
      <c r="AM287" s="1"/>
      <c r="AN287" s="1"/>
      <c r="AO287" s="1"/>
      <c r="AP287" s="1"/>
      <c r="AQ287" s="1"/>
      <c r="AR287" s="1"/>
      <c r="AS287" s="78"/>
      <c r="AT287" s="21">
        <f t="shared" si="230"/>
        <v>97.333333333333329</v>
      </c>
      <c r="AU287" s="52"/>
      <c r="AV287" s="17"/>
      <c r="AW287" s="49"/>
      <c r="AX287" s="14"/>
    </row>
    <row r="288" spans="1:51" s="16" customFormat="1" ht="16.5" customHeight="1" x14ac:dyDescent="0.2">
      <c r="A288" s="50">
        <v>4</v>
      </c>
      <c r="B288" s="71">
        <v>18101122</v>
      </c>
      <c r="C288" s="69" t="s">
        <v>294</v>
      </c>
      <c r="D288" s="1">
        <v>3</v>
      </c>
      <c r="E288" s="21">
        <f t="shared" si="214"/>
        <v>100</v>
      </c>
      <c r="F288" s="21">
        <v>3</v>
      </c>
      <c r="G288" s="21">
        <f t="shared" si="215"/>
        <v>100</v>
      </c>
      <c r="H288" s="21">
        <v>3</v>
      </c>
      <c r="I288" s="21">
        <f t="shared" si="216"/>
        <v>100</v>
      </c>
      <c r="J288" s="21">
        <v>3</v>
      </c>
      <c r="K288" s="21">
        <f t="shared" si="217"/>
        <v>100</v>
      </c>
      <c r="L288" s="21">
        <v>4</v>
      </c>
      <c r="M288" s="21">
        <f t="shared" si="218"/>
        <v>100</v>
      </c>
      <c r="N288" s="21">
        <v>3</v>
      </c>
      <c r="O288" s="21">
        <f t="shared" si="219"/>
        <v>100</v>
      </c>
      <c r="P288" s="1">
        <f>4-1</f>
        <v>3</v>
      </c>
      <c r="Q288" s="21">
        <f t="shared" si="220"/>
        <v>60</v>
      </c>
      <c r="R288" s="1">
        <v>3</v>
      </c>
      <c r="S288" s="21">
        <f t="shared" si="221"/>
        <v>100</v>
      </c>
      <c r="T288" s="1">
        <v>3</v>
      </c>
      <c r="U288" s="21">
        <f t="shared" si="222"/>
        <v>100</v>
      </c>
      <c r="V288" s="1">
        <v>3</v>
      </c>
      <c r="W288" s="21">
        <f t="shared" si="223"/>
        <v>100</v>
      </c>
      <c r="X288" s="1">
        <v>3</v>
      </c>
      <c r="Y288" s="21">
        <f t="shared" si="224"/>
        <v>100</v>
      </c>
      <c r="Z288" s="21">
        <f>4-1</f>
        <v>3</v>
      </c>
      <c r="AA288" s="21">
        <f t="shared" si="225"/>
        <v>75</v>
      </c>
      <c r="AB288" s="1">
        <v>3</v>
      </c>
      <c r="AC288" s="21">
        <f t="shared" si="226"/>
        <v>100</v>
      </c>
      <c r="AD288" s="1">
        <v>1</v>
      </c>
      <c r="AE288" s="1">
        <f t="shared" si="227"/>
        <v>100</v>
      </c>
      <c r="AF288" s="1">
        <v>3</v>
      </c>
      <c r="AG288" s="1">
        <f t="shared" si="228"/>
        <v>100</v>
      </c>
      <c r="AH288" s="1">
        <v>1</v>
      </c>
      <c r="AI288" s="1">
        <f t="shared" si="229"/>
        <v>100</v>
      </c>
      <c r="AJ288" s="1"/>
      <c r="AK288" s="1"/>
      <c r="AL288" s="1"/>
      <c r="AM288" s="1"/>
      <c r="AN288" s="1"/>
      <c r="AO288" s="1"/>
      <c r="AP288" s="1"/>
      <c r="AQ288" s="1"/>
      <c r="AR288" s="1"/>
      <c r="AS288" s="78"/>
      <c r="AT288" s="21">
        <f t="shared" si="230"/>
        <v>95.666666666666671</v>
      </c>
      <c r="AU288" s="52"/>
      <c r="AV288" s="17"/>
      <c r="AW288" s="49"/>
      <c r="AX288" s="14"/>
    </row>
    <row r="289" spans="1:50" s="16" customFormat="1" ht="16.5" customHeight="1" x14ac:dyDescent="0.2">
      <c r="A289" s="50">
        <v>5</v>
      </c>
      <c r="B289" s="71">
        <v>18102010</v>
      </c>
      <c r="C289" s="69" t="s">
        <v>295</v>
      </c>
      <c r="D289" s="1">
        <v>3</v>
      </c>
      <c r="E289" s="21">
        <f t="shared" si="214"/>
        <v>100</v>
      </c>
      <c r="F289" s="21">
        <v>3</v>
      </c>
      <c r="G289" s="21">
        <f t="shared" si="215"/>
        <v>100</v>
      </c>
      <c r="H289" s="21">
        <v>3</v>
      </c>
      <c r="I289" s="21">
        <f t="shared" si="216"/>
        <v>100</v>
      </c>
      <c r="J289" s="21">
        <v>3</v>
      </c>
      <c r="K289" s="21">
        <f t="shared" si="217"/>
        <v>100</v>
      </c>
      <c r="L289" s="21">
        <v>4</v>
      </c>
      <c r="M289" s="21">
        <f t="shared" si="218"/>
        <v>100</v>
      </c>
      <c r="N289" s="21">
        <v>3</v>
      </c>
      <c r="O289" s="21">
        <f t="shared" si="219"/>
        <v>100</v>
      </c>
      <c r="P289" s="1">
        <f>5-1</f>
        <v>4</v>
      </c>
      <c r="Q289" s="21">
        <f t="shared" si="220"/>
        <v>80</v>
      </c>
      <c r="R289" s="1">
        <v>3</v>
      </c>
      <c r="S289" s="21">
        <f t="shared" si="221"/>
        <v>100</v>
      </c>
      <c r="T289" s="1">
        <v>3</v>
      </c>
      <c r="U289" s="21">
        <f t="shared" si="222"/>
        <v>100</v>
      </c>
      <c r="V289" s="1">
        <v>3</v>
      </c>
      <c r="W289" s="21">
        <f t="shared" si="223"/>
        <v>100</v>
      </c>
      <c r="X289" s="1">
        <v>3</v>
      </c>
      <c r="Y289" s="21">
        <f t="shared" si="224"/>
        <v>100</v>
      </c>
      <c r="Z289" s="21">
        <v>4</v>
      </c>
      <c r="AA289" s="21">
        <f t="shared" si="225"/>
        <v>100</v>
      </c>
      <c r="AB289" s="1">
        <v>3</v>
      </c>
      <c r="AC289" s="21">
        <f t="shared" si="226"/>
        <v>100</v>
      </c>
      <c r="AD289" s="1" t="s">
        <v>452</v>
      </c>
      <c r="AE289" s="1"/>
      <c r="AF289" s="1">
        <v>3</v>
      </c>
      <c r="AG289" s="1">
        <f t="shared" si="228"/>
        <v>100</v>
      </c>
      <c r="AH289" s="1">
        <v>1</v>
      </c>
      <c r="AI289" s="1">
        <f t="shared" si="229"/>
        <v>100</v>
      </c>
      <c r="AJ289" s="1"/>
      <c r="AK289" s="1"/>
      <c r="AL289" s="1"/>
      <c r="AM289" s="1"/>
      <c r="AN289" s="1"/>
      <c r="AO289" s="1"/>
      <c r="AP289" s="1"/>
      <c r="AQ289" s="1"/>
      <c r="AR289" s="1"/>
      <c r="AS289" s="78"/>
      <c r="AT289" s="21">
        <f t="shared" si="230"/>
        <v>98.571428571428569</v>
      </c>
      <c r="AU289" s="52"/>
      <c r="AV289" s="17"/>
      <c r="AW289" s="49"/>
      <c r="AX289" s="14"/>
    </row>
    <row r="290" spans="1:50" s="16" customFormat="1" ht="16.5" customHeight="1" x14ac:dyDescent="0.2">
      <c r="A290" s="50">
        <v>6</v>
      </c>
      <c r="B290" s="71">
        <v>18102029</v>
      </c>
      <c r="C290" s="69" t="s">
        <v>296</v>
      </c>
      <c r="D290" s="1">
        <v>3</v>
      </c>
      <c r="E290" s="21">
        <f t="shared" si="214"/>
        <v>100</v>
      </c>
      <c r="F290" s="21">
        <v>3</v>
      </c>
      <c r="G290" s="21">
        <f t="shared" si="215"/>
        <v>100</v>
      </c>
      <c r="H290" s="21">
        <v>3</v>
      </c>
      <c r="I290" s="21">
        <f t="shared" si="216"/>
        <v>100</v>
      </c>
      <c r="J290" s="21">
        <v>3</v>
      </c>
      <c r="K290" s="21">
        <f t="shared" si="217"/>
        <v>100</v>
      </c>
      <c r="L290" s="21">
        <v>4</v>
      </c>
      <c r="M290" s="21">
        <f t="shared" si="218"/>
        <v>100</v>
      </c>
      <c r="N290" s="21">
        <v>3</v>
      </c>
      <c r="O290" s="21">
        <f t="shared" si="219"/>
        <v>100</v>
      </c>
      <c r="P290" s="1">
        <v>5</v>
      </c>
      <c r="Q290" s="21">
        <f t="shared" si="220"/>
        <v>100</v>
      </c>
      <c r="R290" s="1">
        <v>3</v>
      </c>
      <c r="S290" s="21">
        <f t="shared" si="221"/>
        <v>100</v>
      </c>
      <c r="T290" s="1">
        <v>3</v>
      </c>
      <c r="U290" s="21">
        <f t="shared" si="222"/>
        <v>100</v>
      </c>
      <c r="V290" s="1">
        <v>3</v>
      </c>
      <c r="W290" s="21">
        <f t="shared" si="223"/>
        <v>100</v>
      </c>
      <c r="X290" s="1">
        <v>3</v>
      </c>
      <c r="Y290" s="21">
        <f t="shared" si="224"/>
        <v>100</v>
      </c>
      <c r="Z290" s="21">
        <v>4</v>
      </c>
      <c r="AA290" s="21">
        <f t="shared" si="225"/>
        <v>100</v>
      </c>
      <c r="AB290" s="1">
        <v>2</v>
      </c>
      <c r="AC290" s="21">
        <f t="shared" si="226"/>
        <v>66.666666666666657</v>
      </c>
      <c r="AD290" s="1">
        <v>0</v>
      </c>
      <c r="AE290" s="1">
        <f t="shared" si="227"/>
        <v>0</v>
      </c>
      <c r="AF290" s="1">
        <v>3</v>
      </c>
      <c r="AG290" s="1">
        <f t="shared" si="228"/>
        <v>100</v>
      </c>
      <c r="AH290" s="1">
        <v>1</v>
      </c>
      <c r="AI290" s="1">
        <f t="shared" si="229"/>
        <v>100</v>
      </c>
      <c r="AJ290" s="1"/>
      <c r="AK290" s="1"/>
      <c r="AL290" s="1"/>
      <c r="AM290" s="1"/>
      <c r="AN290" s="1"/>
      <c r="AO290" s="1"/>
      <c r="AP290" s="1"/>
      <c r="AQ290" s="1"/>
      <c r="AR290" s="1"/>
      <c r="AS290" s="78"/>
      <c r="AT290" s="21">
        <f t="shared" si="230"/>
        <v>91.1111111111111</v>
      </c>
      <c r="AU290" s="52"/>
      <c r="AV290" s="17"/>
      <c r="AW290" s="49"/>
      <c r="AX290" s="14"/>
    </row>
    <row r="291" spans="1:50" s="16" customFormat="1" ht="16.5" customHeight="1" x14ac:dyDescent="0.2">
      <c r="A291" s="50">
        <v>7</v>
      </c>
      <c r="B291" s="71">
        <v>18101059</v>
      </c>
      <c r="C291" s="69" t="s">
        <v>297</v>
      </c>
      <c r="D291" s="1">
        <v>3</v>
      </c>
      <c r="E291" s="21">
        <f t="shared" si="214"/>
        <v>100</v>
      </c>
      <c r="F291" s="21">
        <v>3</v>
      </c>
      <c r="G291" s="21">
        <f t="shared" si="215"/>
        <v>100</v>
      </c>
      <c r="H291" s="21">
        <v>3</v>
      </c>
      <c r="I291" s="21">
        <f t="shared" si="216"/>
        <v>100</v>
      </c>
      <c r="J291" s="21">
        <v>3</v>
      </c>
      <c r="K291" s="21">
        <f t="shared" si="217"/>
        <v>100</v>
      </c>
      <c r="L291" s="21">
        <v>4</v>
      </c>
      <c r="M291" s="21">
        <f t="shared" si="218"/>
        <v>100</v>
      </c>
      <c r="N291" s="21">
        <v>3</v>
      </c>
      <c r="O291" s="21">
        <f t="shared" si="219"/>
        <v>100</v>
      </c>
      <c r="P291" s="1">
        <v>5</v>
      </c>
      <c r="Q291" s="21">
        <f t="shared" si="220"/>
        <v>100</v>
      </c>
      <c r="R291" s="1">
        <v>3</v>
      </c>
      <c r="S291" s="21">
        <f t="shared" si="221"/>
        <v>100</v>
      </c>
      <c r="T291" s="1">
        <v>3</v>
      </c>
      <c r="U291" s="21">
        <f t="shared" si="222"/>
        <v>100</v>
      </c>
      <c r="V291" s="1">
        <v>3</v>
      </c>
      <c r="W291" s="21">
        <f t="shared" si="223"/>
        <v>100</v>
      </c>
      <c r="X291" s="1">
        <v>3</v>
      </c>
      <c r="Y291" s="21">
        <f t="shared" si="224"/>
        <v>100</v>
      </c>
      <c r="Z291" s="21">
        <v>4</v>
      </c>
      <c r="AA291" s="21">
        <f t="shared" si="225"/>
        <v>100</v>
      </c>
      <c r="AB291" s="1">
        <v>3</v>
      </c>
      <c r="AC291" s="21">
        <f t="shared" si="226"/>
        <v>100</v>
      </c>
      <c r="AD291" s="1">
        <v>1</v>
      </c>
      <c r="AE291" s="1">
        <f t="shared" si="227"/>
        <v>100</v>
      </c>
      <c r="AF291" s="1">
        <v>3</v>
      </c>
      <c r="AG291" s="1">
        <f t="shared" si="228"/>
        <v>100</v>
      </c>
      <c r="AH291" s="1">
        <v>1</v>
      </c>
      <c r="AI291" s="1">
        <f t="shared" si="229"/>
        <v>100</v>
      </c>
      <c r="AJ291" s="1"/>
      <c r="AK291" s="1"/>
      <c r="AL291" s="1"/>
      <c r="AM291" s="1"/>
      <c r="AN291" s="1"/>
      <c r="AO291" s="1"/>
      <c r="AP291" s="1"/>
      <c r="AQ291" s="1"/>
      <c r="AR291" s="1"/>
      <c r="AS291" s="78"/>
      <c r="AT291" s="21">
        <f t="shared" si="230"/>
        <v>100</v>
      </c>
      <c r="AU291" s="52"/>
      <c r="AV291" s="17"/>
      <c r="AW291" s="49"/>
      <c r="AX291" s="14"/>
    </row>
    <row r="292" spans="1:50" s="16" customFormat="1" ht="16.5" customHeight="1" x14ac:dyDescent="0.2">
      <c r="A292" s="50">
        <v>22</v>
      </c>
      <c r="B292" s="36">
        <v>18104022</v>
      </c>
      <c r="C292" s="19" t="s">
        <v>298</v>
      </c>
      <c r="D292" s="1">
        <v>3</v>
      </c>
      <c r="E292" s="21">
        <f t="shared" si="214"/>
        <v>100</v>
      </c>
      <c r="F292" s="21">
        <v>3</v>
      </c>
      <c r="G292" s="21">
        <f t="shared" si="215"/>
        <v>100</v>
      </c>
      <c r="H292" s="21">
        <v>3</v>
      </c>
      <c r="I292" s="21">
        <f t="shared" si="216"/>
        <v>100</v>
      </c>
      <c r="J292" s="21">
        <v>3</v>
      </c>
      <c r="K292" s="21">
        <f t="shared" si="217"/>
        <v>100</v>
      </c>
      <c r="L292" s="21">
        <v>4</v>
      </c>
      <c r="M292" s="21">
        <f t="shared" si="218"/>
        <v>100</v>
      </c>
      <c r="N292" s="21">
        <v>3</v>
      </c>
      <c r="O292" s="21">
        <f t="shared" si="219"/>
        <v>100</v>
      </c>
      <c r="P292" s="1">
        <v>5</v>
      </c>
      <c r="Q292" s="21">
        <f t="shared" si="220"/>
        <v>100</v>
      </c>
      <c r="R292" s="1">
        <v>3</v>
      </c>
      <c r="S292" s="21">
        <f t="shared" si="221"/>
        <v>100</v>
      </c>
      <c r="T292" s="1">
        <v>3</v>
      </c>
      <c r="U292" s="21">
        <f t="shared" si="222"/>
        <v>100</v>
      </c>
      <c r="V292" s="1">
        <v>3</v>
      </c>
      <c r="W292" s="21">
        <f t="shared" si="223"/>
        <v>100</v>
      </c>
      <c r="X292" s="1">
        <v>3</v>
      </c>
      <c r="Y292" s="21">
        <f t="shared" si="224"/>
        <v>100</v>
      </c>
      <c r="Z292" s="21">
        <v>4</v>
      </c>
      <c r="AA292" s="21">
        <f t="shared" si="225"/>
        <v>100</v>
      </c>
      <c r="AB292" s="1">
        <v>3</v>
      </c>
      <c r="AC292" s="21">
        <f t="shared" si="226"/>
        <v>100</v>
      </c>
      <c r="AD292" s="1">
        <v>1</v>
      </c>
      <c r="AE292" s="1">
        <f t="shared" si="227"/>
        <v>100</v>
      </c>
      <c r="AF292" s="1">
        <v>3</v>
      </c>
      <c r="AG292" s="1">
        <f t="shared" si="228"/>
        <v>100</v>
      </c>
      <c r="AH292" s="1">
        <v>1</v>
      </c>
      <c r="AI292" s="1">
        <f t="shared" si="229"/>
        <v>100</v>
      </c>
      <c r="AJ292" s="1"/>
      <c r="AK292" s="1"/>
      <c r="AL292" s="1"/>
      <c r="AM292" s="1"/>
      <c r="AN292" s="1"/>
      <c r="AO292" s="1"/>
      <c r="AP292" s="1"/>
      <c r="AQ292" s="1"/>
      <c r="AR292" s="1"/>
      <c r="AS292" s="78"/>
      <c r="AT292" s="21">
        <f t="shared" si="230"/>
        <v>100</v>
      </c>
      <c r="AU292" s="52"/>
      <c r="AV292" s="17"/>
      <c r="AW292" s="49"/>
      <c r="AX292" s="14"/>
    </row>
    <row r="293" spans="1:50" s="16" customFormat="1" ht="16.5" customHeight="1" x14ac:dyDescent="0.2">
      <c r="A293" s="50">
        <v>8</v>
      </c>
      <c r="B293" s="71">
        <v>18101079</v>
      </c>
      <c r="C293" s="69" t="s">
        <v>299</v>
      </c>
      <c r="D293" s="1">
        <v>3</v>
      </c>
      <c r="E293" s="21">
        <f t="shared" si="214"/>
        <v>100</v>
      </c>
      <c r="F293" s="21">
        <v>3</v>
      </c>
      <c r="G293" s="21">
        <f t="shared" si="215"/>
        <v>100</v>
      </c>
      <c r="H293" s="21">
        <v>3</v>
      </c>
      <c r="I293" s="21">
        <f t="shared" si="216"/>
        <v>100</v>
      </c>
      <c r="J293" s="21">
        <v>3</v>
      </c>
      <c r="K293" s="21">
        <f t="shared" si="217"/>
        <v>100</v>
      </c>
      <c r="L293" s="21">
        <v>4</v>
      </c>
      <c r="M293" s="21">
        <f t="shared" si="218"/>
        <v>100</v>
      </c>
      <c r="N293" s="21">
        <v>3</v>
      </c>
      <c r="O293" s="21">
        <f t="shared" si="219"/>
        <v>100</v>
      </c>
      <c r="P293" s="1">
        <f>4-1</f>
        <v>3</v>
      </c>
      <c r="Q293" s="21">
        <f t="shared" si="220"/>
        <v>60</v>
      </c>
      <c r="R293" s="1">
        <v>3</v>
      </c>
      <c r="S293" s="21">
        <f t="shared" si="221"/>
        <v>100</v>
      </c>
      <c r="T293" s="1">
        <v>3</v>
      </c>
      <c r="U293" s="21">
        <f t="shared" si="222"/>
        <v>100</v>
      </c>
      <c r="V293" s="1">
        <v>3</v>
      </c>
      <c r="W293" s="21">
        <f t="shared" si="223"/>
        <v>100</v>
      </c>
      <c r="X293" s="1">
        <v>3</v>
      </c>
      <c r="Y293" s="21">
        <f t="shared" si="224"/>
        <v>100</v>
      </c>
      <c r="Z293" s="21">
        <v>4</v>
      </c>
      <c r="AA293" s="21">
        <f t="shared" si="225"/>
        <v>100</v>
      </c>
      <c r="AB293" s="1">
        <v>3</v>
      </c>
      <c r="AC293" s="21">
        <f t="shared" si="226"/>
        <v>100</v>
      </c>
      <c r="AD293" s="1">
        <v>1</v>
      </c>
      <c r="AE293" s="1">
        <f t="shared" si="227"/>
        <v>100</v>
      </c>
      <c r="AF293" s="1">
        <v>3</v>
      </c>
      <c r="AG293" s="1">
        <f t="shared" si="228"/>
        <v>100</v>
      </c>
      <c r="AH293" s="1">
        <v>1</v>
      </c>
      <c r="AI293" s="1">
        <f t="shared" si="229"/>
        <v>100</v>
      </c>
      <c r="AJ293" s="1"/>
      <c r="AK293" s="1"/>
      <c r="AL293" s="1"/>
      <c r="AM293" s="1"/>
      <c r="AN293" s="1"/>
      <c r="AO293" s="1"/>
      <c r="AP293" s="1"/>
      <c r="AQ293" s="1"/>
      <c r="AR293" s="1"/>
      <c r="AS293" s="78"/>
      <c r="AT293" s="21">
        <f t="shared" si="230"/>
        <v>97.333333333333329</v>
      </c>
      <c r="AU293" s="52"/>
      <c r="AV293" s="17"/>
      <c r="AW293" s="49"/>
      <c r="AX293" s="14"/>
    </row>
    <row r="294" spans="1:50" s="16" customFormat="1" ht="16.5" customHeight="1" x14ac:dyDescent="0.2">
      <c r="A294" s="50">
        <v>19</v>
      </c>
      <c r="B294" s="36">
        <v>18101206</v>
      </c>
      <c r="C294" s="19" t="s">
        <v>300</v>
      </c>
      <c r="D294" s="1">
        <v>3</v>
      </c>
      <c r="E294" s="21">
        <f t="shared" si="214"/>
        <v>100</v>
      </c>
      <c r="F294" s="21">
        <v>3</v>
      </c>
      <c r="G294" s="21">
        <f t="shared" si="215"/>
        <v>100</v>
      </c>
      <c r="H294" s="21">
        <v>3</v>
      </c>
      <c r="I294" s="21">
        <f t="shared" si="216"/>
        <v>100</v>
      </c>
      <c r="J294" s="21">
        <v>3</v>
      </c>
      <c r="K294" s="21">
        <f t="shared" si="217"/>
        <v>100</v>
      </c>
      <c r="L294" s="21">
        <v>4</v>
      </c>
      <c r="M294" s="21">
        <f t="shared" si="218"/>
        <v>100</v>
      </c>
      <c r="N294" s="21">
        <v>3</v>
      </c>
      <c r="O294" s="21">
        <f t="shared" si="219"/>
        <v>100</v>
      </c>
      <c r="P294" s="1">
        <v>5</v>
      </c>
      <c r="Q294" s="21">
        <f t="shared" si="220"/>
        <v>100</v>
      </c>
      <c r="R294" s="1">
        <v>3</v>
      </c>
      <c r="S294" s="21">
        <f t="shared" si="221"/>
        <v>100</v>
      </c>
      <c r="T294" s="1">
        <v>3</v>
      </c>
      <c r="U294" s="21">
        <f t="shared" si="222"/>
        <v>100</v>
      </c>
      <c r="V294" s="1">
        <v>3</v>
      </c>
      <c r="W294" s="21">
        <f t="shared" si="223"/>
        <v>100</v>
      </c>
      <c r="X294" s="1">
        <v>3</v>
      </c>
      <c r="Y294" s="21">
        <f t="shared" si="224"/>
        <v>100</v>
      </c>
      <c r="Z294" s="21">
        <v>4</v>
      </c>
      <c r="AA294" s="21">
        <f t="shared" si="225"/>
        <v>100</v>
      </c>
      <c r="AB294" s="1">
        <v>3</v>
      </c>
      <c r="AC294" s="21">
        <f t="shared" si="226"/>
        <v>100</v>
      </c>
      <c r="AD294" s="1">
        <v>1</v>
      </c>
      <c r="AE294" s="1">
        <f t="shared" si="227"/>
        <v>100</v>
      </c>
      <c r="AF294" s="1">
        <v>3</v>
      </c>
      <c r="AG294" s="1">
        <f t="shared" si="228"/>
        <v>100</v>
      </c>
      <c r="AH294" s="1">
        <v>1</v>
      </c>
      <c r="AI294" s="1">
        <f t="shared" si="229"/>
        <v>100</v>
      </c>
      <c r="AJ294" s="1"/>
      <c r="AK294" s="1"/>
      <c r="AL294" s="1"/>
      <c r="AM294" s="1"/>
      <c r="AN294" s="1"/>
      <c r="AO294" s="1"/>
      <c r="AP294" s="1"/>
      <c r="AQ294" s="1"/>
      <c r="AR294" s="1"/>
      <c r="AS294" s="78"/>
      <c r="AT294" s="21">
        <f t="shared" si="230"/>
        <v>100</v>
      </c>
      <c r="AU294" s="52"/>
      <c r="AV294" s="17"/>
      <c r="AW294" s="49"/>
      <c r="AX294" s="14"/>
    </row>
    <row r="295" spans="1:50" s="16" customFormat="1" ht="16.5" customHeight="1" x14ac:dyDescent="0.2">
      <c r="A295" s="50">
        <v>9</v>
      </c>
      <c r="B295" s="71">
        <v>18103027</v>
      </c>
      <c r="C295" s="69" t="s">
        <v>301</v>
      </c>
      <c r="D295" s="1">
        <v>3</v>
      </c>
      <c r="E295" s="21">
        <f t="shared" si="214"/>
        <v>100</v>
      </c>
      <c r="F295" s="21">
        <v>3</v>
      </c>
      <c r="G295" s="21">
        <f t="shared" si="215"/>
        <v>100</v>
      </c>
      <c r="H295" s="21">
        <v>3</v>
      </c>
      <c r="I295" s="21">
        <f t="shared" si="216"/>
        <v>100</v>
      </c>
      <c r="J295" s="21">
        <v>3</v>
      </c>
      <c r="K295" s="21">
        <f t="shared" si="217"/>
        <v>100</v>
      </c>
      <c r="L295" s="21">
        <v>4</v>
      </c>
      <c r="M295" s="21">
        <f t="shared" si="218"/>
        <v>100</v>
      </c>
      <c r="N295" s="21">
        <v>3</v>
      </c>
      <c r="O295" s="21">
        <f t="shared" si="219"/>
        <v>100</v>
      </c>
      <c r="P295" s="1">
        <v>4</v>
      </c>
      <c r="Q295" s="21">
        <f t="shared" si="220"/>
        <v>80</v>
      </c>
      <c r="R295" s="1">
        <v>3</v>
      </c>
      <c r="S295" s="21">
        <f t="shared" si="221"/>
        <v>100</v>
      </c>
      <c r="T295" s="1">
        <v>3</v>
      </c>
      <c r="U295" s="21">
        <f t="shared" si="222"/>
        <v>100</v>
      </c>
      <c r="V295" s="1">
        <v>3</v>
      </c>
      <c r="W295" s="21">
        <f t="shared" si="223"/>
        <v>100</v>
      </c>
      <c r="X295" s="1">
        <v>3</v>
      </c>
      <c r="Y295" s="21">
        <f t="shared" si="224"/>
        <v>100</v>
      </c>
      <c r="Z295" s="21">
        <v>4</v>
      </c>
      <c r="AA295" s="21">
        <f t="shared" si="225"/>
        <v>100</v>
      </c>
      <c r="AB295" s="1">
        <v>3</v>
      </c>
      <c r="AC295" s="21">
        <f t="shared" si="226"/>
        <v>100</v>
      </c>
      <c r="AD295" s="1">
        <v>1</v>
      </c>
      <c r="AE295" s="1">
        <f t="shared" si="227"/>
        <v>100</v>
      </c>
      <c r="AF295" s="1">
        <v>3</v>
      </c>
      <c r="AG295" s="1">
        <f t="shared" si="228"/>
        <v>100</v>
      </c>
      <c r="AH295" s="1">
        <v>1</v>
      </c>
      <c r="AI295" s="1">
        <f t="shared" si="229"/>
        <v>100</v>
      </c>
      <c r="AJ295" s="1"/>
      <c r="AK295" s="1"/>
      <c r="AL295" s="1"/>
      <c r="AM295" s="1"/>
      <c r="AN295" s="1"/>
      <c r="AO295" s="1"/>
      <c r="AP295" s="1"/>
      <c r="AQ295" s="1"/>
      <c r="AR295" s="1"/>
      <c r="AS295" s="78"/>
      <c r="AT295" s="21">
        <f t="shared" si="230"/>
        <v>98.666666666666671</v>
      </c>
      <c r="AU295" s="52"/>
      <c r="AV295" s="17"/>
      <c r="AW295" s="49"/>
      <c r="AX295" s="14"/>
    </row>
    <row r="296" spans="1:50" s="16" customFormat="1" ht="16.5" customHeight="1" x14ac:dyDescent="0.2">
      <c r="A296" s="50">
        <v>21</v>
      </c>
      <c r="B296" s="36">
        <v>18101210</v>
      </c>
      <c r="C296" s="19" t="s">
        <v>302</v>
      </c>
      <c r="D296" s="1">
        <v>3</v>
      </c>
      <c r="E296" s="21">
        <f t="shared" si="214"/>
        <v>100</v>
      </c>
      <c r="F296" s="21">
        <v>3</v>
      </c>
      <c r="G296" s="21">
        <f t="shared" si="215"/>
        <v>100</v>
      </c>
      <c r="H296" s="21">
        <v>3</v>
      </c>
      <c r="I296" s="21">
        <f t="shared" si="216"/>
        <v>100</v>
      </c>
      <c r="J296" s="21">
        <v>3</v>
      </c>
      <c r="K296" s="21">
        <f t="shared" si="217"/>
        <v>100</v>
      </c>
      <c r="L296" s="21">
        <v>4</v>
      </c>
      <c r="M296" s="21">
        <f t="shared" si="218"/>
        <v>100</v>
      </c>
      <c r="N296" s="21">
        <v>3</v>
      </c>
      <c r="O296" s="21">
        <f t="shared" si="219"/>
        <v>100</v>
      </c>
      <c r="P296" s="1">
        <v>5</v>
      </c>
      <c r="Q296" s="21">
        <f t="shared" si="220"/>
        <v>100</v>
      </c>
      <c r="R296" s="1">
        <v>3</v>
      </c>
      <c r="S296" s="21">
        <f t="shared" si="221"/>
        <v>100</v>
      </c>
      <c r="T296" s="1">
        <v>3</v>
      </c>
      <c r="U296" s="21">
        <f t="shared" si="222"/>
        <v>100</v>
      </c>
      <c r="V296" s="1">
        <v>3</v>
      </c>
      <c r="W296" s="21">
        <f t="shared" si="223"/>
        <v>100</v>
      </c>
      <c r="X296" s="1">
        <v>3</v>
      </c>
      <c r="Y296" s="21">
        <f t="shared" si="224"/>
        <v>100</v>
      </c>
      <c r="Z296" s="21">
        <v>4</v>
      </c>
      <c r="AA296" s="21">
        <f t="shared" si="225"/>
        <v>100</v>
      </c>
      <c r="AB296" s="1">
        <v>3</v>
      </c>
      <c r="AC296" s="21">
        <f t="shared" si="226"/>
        <v>100</v>
      </c>
      <c r="AD296" s="1">
        <v>1</v>
      </c>
      <c r="AE296" s="1">
        <f t="shared" si="227"/>
        <v>100</v>
      </c>
      <c r="AF296" s="1">
        <v>3</v>
      </c>
      <c r="AG296" s="1">
        <f t="shared" si="228"/>
        <v>100</v>
      </c>
      <c r="AH296" s="1">
        <v>1</v>
      </c>
      <c r="AI296" s="1">
        <f t="shared" si="229"/>
        <v>100</v>
      </c>
      <c r="AJ296" s="1"/>
      <c r="AK296" s="1"/>
      <c r="AL296" s="1"/>
      <c r="AM296" s="1"/>
      <c r="AN296" s="1"/>
      <c r="AO296" s="1"/>
      <c r="AP296" s="1"/>
      <c r="AQ296" s="1"/>
      <c r="AR296" s="1"/>
      <c r="AS296" s="78"/>
      <c r="AT296" s="21">
        <f t="shared" si="230"/>
        <v>100</v>
      </c>
      <c r="AU296" s="52"/>
      <c r="AV296" s="17"/>
      <c r="AW296" s="49"/>
      <c r="AX296" s="14"/>
    </row>
    <row r="297" spans="1:50" s="16" customFormat="1" ht="16.5" customHeight="1" x14ac:dyDescent="0.2">
      <c r="A297" s="50">
        <v>10</v>
      </c>
      <c r="B297" s="71">
        <v>18101062</v>
      </c>
      <c r="C297" s="69" t="s">
        <v>303</v>
      </c>
      <c r="D297" s="1">
        <v>3</v>
      </c>
      <c r="E297" s="21">
        <f t="shared" si="214"/>
        <v>100</v>
      </c>
      <c r="F297" s="21">
        <v>3</v>
      </c>
      <c r="G297" s="21">
        <f t="shared" si="215"/>
        <v>100</v>
      </c>
      <c r="H297" s="21">
        <v>3</v>
      </c>
      <c r="I297" s="21">
        <f t="shared" si="216"/>
        <v>100</v>
      </c>
      <c r="J297" s="21">
        <v>3</v>
      </c>
      <c r="K297" s="21">
        <f t="shared" si="217"/>
        <v>100</v>
      </c>
      <c r="L297" s="21">
        <v>4</v>
      </c>
      <c r="M297" s="21">
        <f t="shared" si="218"/>
        <v>100</v>
      </c>
      <c r="N297" s="21">
        <v>3</v>
      </c>
      <c r="O297" s="21">
        <f t="shared" si="219"/>
        <v>100</v>
      </c>
      <c r="P297" s="1">
        <f>4-2</f>
        <v>2</v>
      </c>
      <c r="Q297" s="21">
        <f t="shared" si="220"/>
        <v>40</v>
      </c>
      <c r="R297" s="1">
        <v>3</v>
      </c>
      <c r="S297" s="21">
        <f t="shared" si="221"/>
        <v>100</v>
      </c>
      <c r="T297" s="1">
        <v>3</v>
      </c>
      <c r="U297" s="21">
        <f t="shared" si="222"/>
        <v>100</v>
      </c>
      <c r="V297" s="1">
        <v>3</v>
      </c>
      <c r="W297" s="21">
        <f t="shared" si="223"/>
        <v>100</v>
      </c>
      <c r="X297" s="1">
        <v>3</v>
      </c>
      <c r="Y297" s="21">
        <f t="shared" si="224"/>
        <v>100</v>
      </c>
      <c r="Z297" s="21">
        <v>4</v>
      </c>
      <c r="AA297" s="21">
        <f t="shared" si="225"/>
        <v>100</v>
      </c>
      <c r="AB297" s="1">
        <v>3</v>
      </c>
      <c r="AC297" s="21">
        <f t="shared" si="226"/>
        <v>100</v>
      </c>
      <c r="AD297" s="1">
        <v>1</v>
      </c>
      <c r="AE297" s="1">
        <f t="shared" si="227"/>
        <v>100</v>
      </c>
      <c r="AF297" s="1">
        <v>3</v>
      </c>
      <c r="AG297" s="1">
        <f t="shared" si="228"/>
        <v>100</v>
      </c>
      <c r="AH297" s="1">
        <v>1</v>
      </c>
      <c r="AI297" s="1">
        <f t="shared" si="229"/>
        <v>100</v>
      </c>
      <c r="AJ297" s="1"/>
      <c r="AK297" s="1"/>
      <c r="AL297" s="1"/>
      <c r="AM297" s="1"/>
      <c r="AN297" s="1"/>
      <c r="AO297" s="1"/>
      <c r="AP297" s="1"/>
      <c r="AQ297" s="1"/>
      <c r="AR297" s="1"/>
      <c r="AS297" s="78"/>
      <c r="AT297" s="21">
        <f t="shared" si="230"/>
        <v>96</v>
      </c>
      <c r="AU297" s="52"/>
      <c r="AV297" s="17"/>
      <c r="AW297" s="49"/>
      <c r="AX297" s="14"/>
    </row>
    <row r="298" spans="1:50" s="16" customFormat="1" ht="16.5" customHeight="1" x14ac:dyDescent="0.2">
      <c r="A298" s="50">
        <v>11</v>
      </c>
      <c r="B298" s="71">
        <v>18102060</v>
      </c>
      <c r="C298" s="69" t="s">
        <v>304</v>
      </c>
      <c r="D298" s="1">
        <v>3</v>
      </c>
      <c r="E298" s="21">
        <f t="shared" si="214"/>
        <v>100</v>
      </c>
      <c r="F298" s="21">
        <v>3</v>
      </c>
      <c r="G298" s="21">
        <f t="shared" si="215"/>
        <v>100</v>
      </c>
      <c r="H298" s="21">
        <v>3</v>
      </c>
      <c r="I298" s="21">
        <f t="shared" si="216"/>
        <v>100</v>
      </c>
      <c r="J298" s="21">
        <v>3</v>
      </c>
      <c r="K298" s="21">
        <f t="shared" si="217"/>
        <v>100</v>
      </c>
      <c r="L298" s="21">
        <v>4</v>
      </c>
      <c r="M298" s="21">
        <f t="shared" si="218"/>
        <v>100</v>
      </c>
      <c r="N298" s="21">
        <v>3</v>
      </c>
      <c r="O298" s="21">
        <f t="shared" si="219"/>
        <v>100</v>
      </c>
      <c r="P298" s="1">
        <v>4</v>
      </c>
      <c r="Q298" s="21">
        <f t="shared" si="220"/>
        <v>80</v>
      </c>
      <c r="R298" s="1">
        <v>3</v>
      </c>
      <c r="S298" s="21">
        <f t="shared" si="221"/>
        <v>100</v>
      </c>
      <c r="T298" s="1">
        <v>3</v>
      </c>
      <c r="U298" s="21">
        <f t="shared" si="222"/>
        <v>100</v>
      </c>
      <c r="V298" s="1">
        <v>3</v>
      </c>
      <c r="W298" s="21">
        <f t="shared" si="223"/>
        <v>100</v>
      </c>
      <c r="X298" s="1">
        <v>3</v>
      </c>
      <c r="Y298" s="21">
        <f t="shared" si="224"/>
        <v>100</v>
      </c>
      <c r="Z298" s="21">
        <v>4</v>
      </c>
      <c r="AA298" s="21">
        <f t="shared" si="225"/>
        <v>100</v>
      </c>
      <c r="AB298" s="1">
        <v>3</v>
      </c>
      <c r="AC298" s="21">
        <f t="shared" si="226"/>
        <v>100</v>
      </c>
      <c r="AD298" s="1">
        <v>1</v>
      </c>
      <c r="AE298" s="1">
        <f t="shared" si="227"/>
        <v>100</v>
      </c>
      <c r="AF298" s="1">
        <v>3</v>
      </c>
      <c r="AG298" s="1">
        <f t="shared" si="228"/>
        <v>100</v>
      </c>
      <c r="AH298" s="1">
        <v>1</v>
      </c>
      <c r="AI298" s="1">
        <f t="shared" si="229"/>
        <v>100</v>
      </c>
      <c r="AJ298" s="1"/>
      <c r="AK298" s="1"/>
      <c r="AL298" s="1"/>
      <c r="AM298" s="1"/>
      <c r="AN298" s="1"/>
      <c r="AO298" s="1"/>
      <c r="AP298" s="1"/>
      <c r="AQ298" s="1"/>
      <c r="AR298" s="1"/>
      <c r="AS298" s="78"/>
      <c r="AT298" s="21">
        <f t="shared" si="230"/>
        <v>98.666666666666671</v>
      </c>
      <c r="AU298" s="52"/>
      <c r="AV298" s="17"/>
      <c r="AW298" s="49"/>
      <c r="AX298" s="14"/>
    </row>
    <row r="299" spans="1:50" s="16" customFormat="1" ht="16.5" customHeight="1" x14ac:dyDescent="0.2">
      <c r="A299" s="50">
        <v>12</v>
      </c>
      <c r="B299" s="71">
        <v>18102011</v>
      </c>
      <c r="C299" s="69" t="s">
        <v>305</v>
      </c>
      <c r="D299" s="1">
        <v>3</v>
      </c>
      <c r="E299" s="21">
        <f t="shared" si="214"/>
        <v>100</v>
      </c>
      <c r="F299" s="21">
        <v>3</v>
      </c>
      <c r="G299" s="21">
        <f t="shared" si="215"/>
        <v>100</v>
      </c>
      <c r="H299" s="21">
        <v>3</v>
      </c>
      <c r="I299" s="21">
        <f t="shared" si="216"/>
        <v>100</v>
      </c>
      <c r="J299" s="21">
        <v>3</v>
      </c>
      <c r="K299" s="21">
        <f t="shared" si="217"/>
        <v>100</v>
      </c>
      <c r="L299" s="21">
        <v>4</v>
      </c>
      <c r="M299" s="21">
        <f t="shared" si="218"/>
        <v>100</v>
      </c>
      <c r="N299" s="21">
        <v>3</v>
      </c>
      <c r="O299" s="21">
        <f t="shared" si="219"/>
        <v>100</v>
      </c>
      <c r="P299" s="1">
        <v>5</v>
      </c>
      <c r="Q299" s="21">
        <f t="shared" si="220"/>
        <v>100</v>
      </c>
      <c r="R299" s="1">
        <v>3</v>
      </c>
      <c r="S299" s="21">
        <f t="shared" si="221"/>
        <v>100</v>
      </c>
      <c r="T299" s="1">
        <v>3</v>
      </c>
      <c r="U299" s="21">
        <f t="shared" si="222"/>
        <v>100</v>
      </c>
      <c r="V299" s="1">
        <v>3</v>
      </c>
      <c r="W299" s="21">
        <f t="shared" si="223"/>
        <v>100</v>
      </c>
      <c r="X299" s="1">
        <v>3</v>
      </c>
      <c r="Y299" s="21">
        <f t="shared" si="224"/>
        <v>100</v>
      </c>
      <c r="Z299" s="21">
        <v>4</v>
      </c>
      <c r="AA299" s="21">
        <f t="shared" si="225"/>
        <v>100</v>
      </c>
      <c r="AB299" s="1">
        <v>3</v>
      </c>
      <c r="AC299" s="21">
        <f t="shared" si="226"/>
        <v>100</v>
      </c>
      <c r="AD299" s="1">
        <v>1</v>
      </c>
      <c r="AE299" s="1">
        <f t="shared" si="227"/>
        <v>100</v>
      </c>
      <c r="AF299" s="1">
        <v>3</v>
      </c>
      <c r="AG299" s="1">
        <f t="shared" si="228"/>
        <v>100</v>
      </c>
      <c r="AH299" s="1">
        <v>1</v>
      </c>
      <c r="AI299" s="1">
        <f t="shared" si="229"/>
        <v>100</v>
      </c>
      <c r="AJ299" s="1"/>
      <c r="AK299" s="1"/>
      <c r="AL299" s="1"/>
      <c r="AM299" s="1"/>
      <c r="AN299" s="1"/>
      <c r="AO299" s="1"/>
      <c r="AP299" s="1"/>
      <c r="AQ299" s="1"/>
      <c r="AR299" s="1"/>
      <c r="AS299" s="78"/>
      <c r="AT299" s="21">
        <f t="shared" si="230"/>
        <v>100</v>
      </c>
      <c r="AU299" s="52"/>
      <c r="AV299" s="17"/>
      <c r="AW299" s="49"/>
      <c r="AX299" s="14"/>
    </row>
    <row r="300" spans="1:50" s="16" customFormat="1" ht="16.5" customHeight="1" x14ac:dyDescent="0.2">
      <c r="A300" s="50">
        <v>13</v>
      </c>
      <c r="B300" s="71">
        <v>18103021</v>
      </c>
      <c r="C300" s="69" t="s">
        <v>306</v>
      </c>
      <c r="D300" s="1">
        <v>3</v>
      </c>
      <c r="E300" s="21">
        <f t="shared" si="214"/>
        <v>100</v>
      </c>
      <c r="F300" s="21">
        <v>3</v>
      </c>
      <c r="G300" s="21">
        <f t="shared" si="215"/>
        <v>100</v>
      </c>
      <c r="H300" s="21">
        <v>3</v>
      </c>
      <c r="I300" s="21">
        <f t="shared" si="216"/>
        <v>100</v>
      </c>
      <c r="J300" s="21">
        <v>3</v>
      </c>
      <c r="K300" s="21">
        <f t="shared" si="217"/>
        <v>100</v>
      </c>
      <c r="L300" s="21">
        <v>4</v>
      </c>
      <c r="M300" s="21">
        <f t="shared" si="218"/>
        <v>100</v>
      </c>
      <c r="N300" s="21">
        <v>3</v>
      </c>
      <c r="O300" s="21">
        <f t="shared" si="219"/>
        <v>100</v>
      </c>
      <c r="P300" s="1">
        <v>5</v>
      </c>
      <c r="Q300" s="21">
        <f t="shared" si="220"/>
        <v>100</v>
      </c>
      <c r="R300" s="1">
        <v>3</v>
      </c>
      <c r="S300" s="21">
        <f t="shared" si="221"/>
        <v>100</v>
      </c>
      <c r="T300" s="1">
        <v>3</v>
      </c>
      <c r="U300" s="21">
        <f t="shared" si="222"/>
        <v>100</v>
      </c>
      <c r="V300" s="1">
        <v>3</v>
      </c>
      <c r="W300" s="21">
        <f t="shared" si="223"/>
        <v>100</v>
      </c>
      <c r="X300" s="1">
        <v>3</v>
      </c>
      <c r="Y300" s="21">
        <f t="shared" si="224"/>
        <v>100</v>
      </c>
      <c r="Z300" s="21">
        <v>4</v>
      </c>
      <c r="AA300" s="21">
        <f t="shared" si="225"/>
        <v>100</v>
      </c>
      <c r="AB300" s="1">
        <v>3</v>
      </c>
      <c r="AC300" s="21">
        <f t="shared" si="226"/>
        <v>100</v>
      </c>
      <c r="AD300" s="1">
        <v>1</v>
      </c>
      <c r="AE300" s="1">
        <f t="shared" si="227"/>
        <v>100</v>
      </c>
      <c r="AF300" s="1">
        <v>3</v>
      </c>
      <c r="AG300" s="1">
        <f t="shared" si="228"/>
        <v>100</v>
      </c>
      <c r="AH300" s="1">
        <v>1</v>
      </c>
      <c r="AI300" s="1">
        <f t="shared" si="229"/>
        <v>100</v>
      </c>
      <c r="AJ300" s="1"/>
      <c r="AK300" s="1"/>
      <c r="AL300" s="1"/>
      <c r="AM300" s="1"/>
      <c r="AN300" s="1"/>
      <c r="AO300" s="1"/>
      <c r="AP300" s="1"/>
      <c r="AQ300" s="1"/>
      <c r="AR300" s="1"/>
      <c r="AS300" s="78"/>
      <c r="AT300" s="21">
        <f t="shared" si="230"/>
        <v>100</v>
      </c>
      <c r="AU300" s="52"/>
      <c r="AV300" s="17"/>
      <c r="AW300" s="49"/>
      <c r="AX300" s="14"/>
    </row>
    <row r="301" spans="1:50" s="16" customFormat="1" ht="16.5" customHeight="1" x14ac:dyDescent="0.2">
      <c r="A301" s="50">
        <v>18</v>
      </c>
      <c r="B301" s="36">
        <v>18101199</v>
      </c>
      <c r="C301" s="19" t="s">
        <v>307</v>
      </c>
      <c r="D301" s="1">
        <v>3</v>
      </c>
      <c r="E301" s="21">
        <f t="shared" si="214"/>
        <v>100</v>
      </c>
      <c r="F301" s="21">
        <v>3</v>
      </c>
      <c r="G301" s="21">
        <f t="shared" si="215"/>
        <v>100</v>
      </c>
      <c r="H301" s="21">
        <v>3</v>
      </c>
      <c r="I301" s="21">
        <f t="shared" si="216"/>
        <v>100</v>
      </c>
      <c r="J301" s="21">
        <v>3</v>
      </c>
      <c r="K301" s="21">
        <f t="shared" si="217"/>
        <v>100</v>
      </c>
      <c r="L301" s="21">
        <v>4</v>
      </c>
      <c r="M301" s="21">
        <f t="shared" si="218"/>
        <v>100</v>
      </c>
      <c r="N301" s="21">
        <v>3</v>
      </c>
      <c r="O301" s="21">
        <f t="shared" si="219"/>
        <v>100</v>
      </c>
      <c r="P301" s="1">
        <v>4</v>
      </c>
      <c r="Q301" s="21">
        <f t="shared" si="220"/>
        <v>80</v>
      </c>
      <c r="R301" s="1">
        <v>3</v>
      </c>
      <c r="S301" s="21">
        <f t="shared" si="221"/>
        <v>100</v>
      </c>
      <c r="T301" s="1">
        <v>3</v>
      </c>
      <c r="U301" s="21">
        <f t="shared" si="222"/>
        <v>100</v>
      </c>
      <c r="V301" s="1">
        <v>3</v>
      </c>
      <c r="W301" s="21">
        <f t="shared" si="223"/>
        <v>100</v>
      </c>
      <c r="X301" s="1">
        <v>3</v>
      </c>
      <c r="Y301" s="21">
        <f t="shared" si="224"/>
        <v>100</v>
      </c>
      <c r="Z301" s="21">
        <v>4</v>
      </c>
      <c r="AA301" s="21">
        <f t="shared" si="225"/>
        <v>100</v>
      </c>
      <c r="AB301" s="1">
        <v>3</v>
      </c>
      <c r="AC301" s="21">
        <f t="shared" si="226"/>
        <v>100</v>
      </c>
      <c r="AD301" s="1">
        <v>1</v>
      </c>
      <c r="AE301" s="1">
        <f t="shared" si="227"/>
        <v>100</v>
      </c>
      <c r="AF301" s="1">
        <v>3</v>
      </c>
      <c r="AG301" s="1">
        <f t="shared" si="228"/>
        <v>100</v>
      </c>
      <c r="AH301" s="1">
        <v>1</v>
      </c>
      <c r="AI301" s="1">
        <f t="shared" si="229"/>
        <v>100</v>
      </c>
      <c r="AJ301" s="1"/>
      <c r="AK301" s="1"/>
      <c r="AL301" s="1"/>
      <c r="AM301" s="1"/>
      <c r="AN301" s="1"/>
      <c r="AO301" s="1"/>
      <c r="AP301" s="1"/>
      <c r="AQ301" s="1"/>
      <c r="AR301" s="1"/>
      <c r="AS301" s="78"/>
      <c r="AT301" s="21">
        <f t="shared" si="230"/>
        <v>98.666666666666671</v>
      </c>
      <c r="AU301" s="52"/>
      <c r="AV301" s="17"/>
      <c r="AW301" s="49"/>
      <c r="AX301" s="14"/>
    </row>
    <row r="302" spans="1:50" s="16" customFormat="1" ht="16.5" customHeight="1" x14ac:dyDescent="0.2">
      <c r="A302" s="50">
        <v>14</v>
      </c>
      <c r="B302" s="71">
        <v>18101003</v>
      </c>
      <c r="C302" s="69" t="s">
        <v>308</v>
      </c>
      <c r="D302" s="1">
        <v>3</v>
      </c>
      <c r="E302" s="21">
        <f t="shared" si="214"/>
        <v>100</v>
      </c>
      <c r="F302" s="21">
        <v>3</v>
      </c>
      <c r="G302" s="21">
        <f t="shared" si="215"/>
        <v>100</v>
      </c>
      <c r="H302" s="21">
        <v>3</v>
      </c>
      <c r="I302" s="21">
        <f t="shared" si="216"/>
        <v>100</v>
      </c>
      <c r="J302" s="21">
        <v>3</v>
      </c>
      <c r="K302" s="21">
        <f t="shared" si="217"/>
        <v>100</v>
      </c>
      <c r="L302" s="21">
        <v>4</v>
      </c>
      <c r="M302" s="21">
        <f t="shared" si="218"/>
        <v>100</v>
      </c>
      <c r="N302" s="21">
        <v>3</v>
      </c>
      <c r="O302" s="21">
        <f t="shared" si="219"/>
        <v>100</v>
      </c>
      <c r="P302" s="1">
        <v>5</v>
      </c>
      <c r="Q302" s="21">
        <f t="shared" si="220"/>
        <v>100</v>
      </c>
      <c r="R302" s="1">
        <v>3</v>
      </c>
      <c r="S302" s="21">
        <f t="shared" si="221"/>
        <v>100</v>
      </c>
      <c r="T302" s="1">
        <v>3</v>
      </c>
      <c r="U302" s="21">
        <f t="shared" si="222"/>
        <v>100</v>
      </c>
      <c r="V302" s="1">
        <v>3</v>
      </c>
      <c r="W302" s="21">
        <f t="shared" si="223"/>
        <v>100</v>
      </c>
      <c r="X302" s="1">
        <v>3</v>
      </c>
      <c r="Y302" s="21">
        <f t="shared" si="224"/>
        <v>100</v>
      </c>
      <c r="Z302" s="21">
        <v>4</v>
      </c>
      <c r="AA302" s="21">
        <f t="shared" si="225"/>
        <v>100</v>
      </c>
      <c r="AB302" s="1">
        <v>3</v>
      </c>
      <c r="AC302" s="21">
        <f t="shared" si="226"/>
        <v>100</v>
      </c>
      <c r="AD302" s="1">
        <v>1</v>
      </c>
      <c r="AE302" s="1">
        <f t="shared" si="227"/>
        <v>100</v>
      </c>
      <c r="AF302" s="1">
        <v>3</v>
      </c>
      <c r="AG302" s="1">
        <f t="shared" si="228"/>
        <v>100</v>
      </c>
      <c r="AH302" s="1">
        <v>1</v>
      </c>
      <c r="AI302" s="1">
        <f t="shared" si="229"/>
        <v>100</v>
      </c>
      <c r="AJ302" s="1"/>
      <c r="AK302" s="1"/>
      <c r="AL302" s="1"/>
      <c r="AM302" s="1"/>
      <c r="AN302" s="1"/>
      <c r="AO302" s="1"/>
      <c r="AP302" s="1"/>
      <c r="AQ302" s="1"/>
      <c r="AR302" s="1"/>
      <c r="AS302" s="78"/>
      <c r="AT302" s="21">
        <f t="shared" si="230"/>
        <v>100</v>
      </c>
      <c r="AU302" s="52"/>
      <c r="AV302" s="17"/>
      <c r="AW302" s="49"/>
      <c r="AX302" s="14"/>
    </row>
    <row r="303" spans="1:50" s="16" customFormat="1" ht="16.5" customHeight="1" x14ac:dyDescent="0.2">
      <c r="A303" s="50">
        <v>15</v>
      </c>
      <c r="B303" s="71">
        <v>18101060</v>
      </c>
      <c r="C303" s="69" t="s">
        <v>309</v>
      </c>
      <c r="D303" s="1">
        <v>3</v>
      </c>
      <c r="E303" s="21">
        <f t="shared" si="214"/>
        <v>100</v>
      </c>
      <c r="F303" s="21">
        <v>3</v>
      </c>
      <c r="G303" s="21">
        <f t="shared" si="215"/>
        <v>100</v>
      </c>
      <c r="H303" s="21">
        <v>3</v>
      </c>
      <c r="I303" s="21">
        <f t="shared" si="216"/>
        <v>100</v>
      </c>
      <c r="J303" s="21">
        <v>3</v>
      </c>
      <c r="K303" s="21">
        <f t="shared" si="217"/>
        <v>100</v>
      </c>
      <c r="L303" s="21">
        <v>4</v>
      </c>
      <c r="M303" s="21">
        <f t="shared" si="218"/>
        <v>100</v>
      </c>
      <c r="N303" s="21">
        <v>3</v>
      </c>
      <c r="O303" s="21">
        <f t="shared" si="219"/>
        <v>100</v>
      </c>
      <c r="P303" s="1">
        <v>5</v>
      </c>
      <c r="Q303" s="21">
        <f t="shared" si="220"/>
        <v>100</v>
      </c>
      <c r="R303" s="1">
        <v>3</v>
      </c>
      <c r="S303" s="21">
        <f t="shared" si="221"/>
        <v>100</v>
      </c>
      <c r="T303" s="1">
        <v>3</v>
      </c>
      <c r="U303" s="21">
        <f t="shared" si="222"/>
        <v>100</v>
      </c>
      <c r="V303" s="1">
        <v>3</v>
      </c>
      <c r="W303" s="21">
        <f t="shared" si="223"/>
        <v>100</v>
      </c>
      <c r="X303" s="1">
        <v>3</v>
      </c>
      <c r="Y303" s="21">
        <f t="shared" si="224"/>
        <v>100</v>
      </c>
      <c r="Z303" s="21">
        <v>4</v>
      </c>
      <c r="AA303" s="21">
        <f t="shared" si="225"/>
        <v>100</v>
      </c>
      <c r="AB303" s="1">
        <v>3</v>
      </c>
      <c r="AC303" s="21">
        <f t="shared" si="226"/>
        <v>100</v>
      </c>
      <c r="AD303" s="1">
        <v>1</v>
      </c>
      <c r="AE303" s="1">
        <f t="shared" si="227"/>
        <v>100</v>
      </c>
      <c r="AF303" s="1">
        <v>3</v>
      </c>
      <c r="AG303" s="1">
        <f t="shared" si="228"/>
        <v>100</v>
      </c>
      <c r="AH303" s="1">
        <v>1</v>
      </c>
      <c r="AI303" s="1">
        <f t="shared" si="229"/>
        <v>100</v>
      </c>
      <c r="AJ303" s="1"/>
      <c r="AK303" s="1"/>
      <c r="AL303" s="1"/>
      <c r="AM303" s="1"/>
      <c r="AN303" s="1"/>
      <c r="AO303" s="1"/>
      <c r="AP303" s="1"/>
      <c r="AQ303" s="1"/>
      <c r="AR303" s="1"/>
      <c r="AS303" s="78"/>
      <c r="AT303" s="21">
        <f t="shared" si="230"/>
        <v>100</v>
      </c>
      <c r="AU303" s="52"/>
      <c r="AV303" s="17"/>
      <c r="AW303" s="49"/>
      <c r="AX303" s="14"/>
    </row>
    <row r="304" spans="1:50" s="16" customFormat="1" ht="16.5" customHeight="1" x14ac:dyDescent="0.2">
      <c r="A304" s="50">
        <v>16</v>
      </c>
      <c r="B304" s="71">
        <v>18103024</v>
      </c>
      <c r="C304" s="69" t="s">
        <v>310</v>
      </c>
      <c r="D304" s="1">
        <v>3</v>
      </c>
      <c r="E304" s="21">
        <f t="shared" si="214"/>
        <v>100</v>
      </c>
      <c r="F304" s="21">
        <v>3</v>
      </c>
      <c r="G304" s="21">
        <f t="shared" si="215"/>
        <v>100</v>
      </c>
      <c r="H304" s="21">
        <v>3</v>
      </c>
      <c r="I304" s="21">
        <f t="shared" si="216"/>
        <v>100</v>
      </c>
      <c r="J304" s="21">
        <v>3</v>
      </c>
      <c r="K304" s="21">
        <f t="shared" si="217"/>
        <v>100</v>
      </c>
      <c r="L304" s="21">
        <v>4</v>
      </c>
      <c r="M304" s="21">
        <f t="shared" si="218"/>
        <v>100</v>
      </c>
      <c r="N304" s="21">
        <v>3</v>
      </c>
      <c r="O304" s="21">
        <f t="shared" si="219"/>
        <v>100</v>
      </c>
      <c r="P304" s="1">
        <f>5-1</f>
        <v>4</v>
      </c>
      <c r="Q304" s="21">
        <f t="shared" si="220"/>
        <v>80</v>
      </c>
      <c r="R304" s="1">
        <v>3</v>
      </c>
      <c r="S304" s="21">
        <f t="shared" si="221"/>
        <v>100</v>
      </c>
      <c r="T304" s="1">
        <v>3</v>
      </c>
      <c r="U304" s="21">
        <f t="shared" si="222"/>
        <v>100</v>
      </c>
      <c r="V304" s="1">
        <v>3</v>
      </c>
      <c r="W304" s="21">
        <f t="shared" si="223"/>
        <v>100</v>
      </c>
      <c r="X304" s="1">
        <v>3</v>
      </c>
      <c r="Y304" s="21">
        <f t="shared" si="224"/>
        <v>100</v>
      </c>
      <c r="Z304" s="21">
        <v>4</v>
      </c>
      <c r="AA304" s="21">
        <f t="shared" si="225"/>
        <v>100</v>
      </c>
      <c r="AB304" s="1">
        <v>3</v>
      </c>
      <c r="AC304" s="21">
        <f t="shared" si="226"/>
        <v>100</v>
      </c>
      <c r="AD304" s="1">
        <v>1</v>
      </c>
      <c r="AE304" s="1">
        <f t="shared" si="227"/>
        <v>100</v>
      </c>
      <c r="AF304" s="1">
        <v>3</v>
      </c>
      <c r="AG304" s="1">
        <f t="shared" si="228"/>
        <v>100</v>
      </c>
      <c r="AH304" s="1">
        <v>1</v>
      </c>
      <c r="AI304" s="1">
        <f t="shared" si="229"/>
        <v>100</v>
      </c>
      <c r="AJ304" s="1"/>
      <c r="AK304" s="1"/>
      <c r="AL304" s="1"/>
      <c r="AM304" s="1"/>
      <c r="AN304" s="1"/>
      <c r="AO304" s="1"/>
      <c r="AP304" s="1"/>
      <c r="AQ304" s="1"/>
      <c r="AR304" s="1"/>
      <c r="AS304" s="78"/>
      <c r="AT304" s="21">
        <f t="shared" si="230"/>
        <v>98.666666666666671</v>
      </c>
      <c r="AU304" s="52"/>
      <c r="AV304" s="17"/>
      <c r="AW304" s="49"/>
      <c r="AX304" s="14"/>
    </row>
    <row r="305" spans="1:50" s="16" customFormat="1" ht="16.5" customHeight="1" x14ac:dyDescent="0.2">
      <c r="A305" s="50">
        <v>17</v>
      </c>
      <c r="B305" s="71">
        <v>18101135</v>
      </c>
      <c r="C305" s="69" t="s">
        <v>311</v>
      </c>
      <c r="D305" s="1">
        <v>3</v>
      </c>
      <c r="E305" s="21">
        <f t="shared" si="214"/>
        <v>100</v>
      </c>
      <c r="F305" s="21">
        <v>3</v>
      </c>
      <c r="G305" s="21">
        <f t="shared" si="215"/>
        <v>100</v>
      </c>
      <c r="H305" s="21">
        <v>3</v>
      </c>
      <c r="I305" s="21">
        <f t="shared" si="216"/>
        <v>100</v>
      </c>
      <c r="J305" s="21">
        <v>3</v>
      </c>
      <c r="K305" s="21">
        <f t="shared" si="217"/>
        <v>100</v>
      </c>
      <c r="L305" s="21">
        <v>4</v>
      </c>
      <c r="M305" s="21">
        <f t="shared" si="218"/>
        <v>100</v>
      </c>
      <c r="N305" s="21">
        <v>3</v>
      </c>
      <c r="O305" s="21">
        <f t="shared" si="219"/>
        <v>100</v>
      </c>
      <c r="P305" s="1">
        <v>5</v>
      </c>
      <c r="Q305" s="21">
        <f t="shared" si="220"/>
        <v>100</v>
      </c>
      <c r="R305" s="1">
        <v>3</v>
      </c>
      <c r="S305" s="21">
        <f t="shared" si="221"/>
        <v>100</v>
      </c>
      <c r="T305" s="1">
        <v>3</v>
      </c>
      <c r="U305" s="21">
        <f t="shared" si="222"/>
        <v>100</v>
      </c>
      <c r="V305" s="1">
        <v>3</v>
      </c>
      <c r="W305" s="21">
        <f t="shared" si="223"/>
        <v>100</v>
      </c>
      <c r="X305" s="1">
        <v>3</v>
      </c>
      <c r="Y305" s="21">
        <f t="shared" si="224"/>
        <v>100</v>
      </c>
      <c r="Z305" s="21">
        <v>4</v>
      </c>
      <c r="AA305" s="21">
        <f t="shared" si="225"/>
        <v>100</v>
      </c>
      <c r="AB305" s="1">
        <v>3</v>
      </c>
      <c r="AC305" s="21">
        <f t="shared" si="226"/>
        <v>100</v>
      </c>
      <c r="AD305" s="1">
        <v>1</v>
      </c>
      <c r="AE305" s="1">
        <f t="shared" si="227"/>
        <v>100</v>
      </c>
      <c r="AF305" s="1">
        <v>3</v>
      </c>
      <c r="AG305" s="1">
        <f t="shared" si="228"/>
        <v>100</v>
      </c>
      <c r="AH305" s="1">
        <v>1</v>
      </c>
      <c r="AI305" s="1">
        <f t="shared" si="229"/>
        <v>100</v>
      </c>
      <c r="AJ305" s="1"/>
      <c r="AK305" s="1"/>
      <c r="AL305" s="1"/>
      <c r="AM305" s="1"/>
      <c r="AN305" s="1"/>
      <c r="AO305" s="1"/>
      <c r="AP305" s="1"/>
      <c r="AQ305" s="1"/>
      <c r="AR305" s="1"/>
      <c r="AS305" s="78"/>
      <c r="AT305" s="21">
        <f t="shared" si="230"/>
        <v>100</v>
      </c>
      <c r="AU305" s="59"/>
      <c r="AV305" s="17"/>
      <c r="AW305" s="49"/>
      <c r="AX305" s="14"/>
    </row>
    <row r="306" spans="1:50" s="16" customFormat="1" ht="16.5" customHeight="1" x14ac:dyDescent="0.2">
      <c r="A306" s="50">
        <v>20</v>
      </c>
      <c r="B306" s="36">
        <v>18101205</v>
      </c>
      <c r="C306" s="19" t="s">
        <v>312</v>
      </c>
      <c r="D306" s="1">
        <v>3</v>
      </c>
      <c r="E306" s="21">
        <f t="shared" si="214"/>
        <v>100</v>
      </c>
      <c r="F306" s="21">
        <v>3</v>
      </c>
      <c r="G306" s="21">
        <f t="shared" si="215"/>
        <v>100</v>
      </c>
      <c r="H306" s="21">
        <v>3</v>
      </c>
      <c r="I306" s="21">
        <f t="shared" si="216"/>
        <v>100</v>
      </c>
      <c r="J306" s="21">
        <v>3</v>
      </c>
      <c r="K306" s="21">
        <f t="shared" si="217"/>
        <v>100</v>
      </c>
      <c r="L306" s="21">
        <v>4</v>
      </c>
      <c r="M306" s="21">
        <f t="shared" si="218"/>
        <v>100</v>
      </c>
      <c r="N306" s="21">
        <v>3</v>
      </c>
      <c r="O306" s="21">
        <f t="shared" si="219"/>
        <v>100</v>
      </c>
      <c r="P306" s="1">
        <v>5</v>
      </c>
      <c r="Q306" s="21">
        <f t="shared" si="220"/>
        <v>100</v>
      </c>
      <c r="R306" s="1">
        <v>3</v>
      </c>
      <c r="S306" s="21">
        <f t="shared" si="221"/>
        <v>100</v>
      </c>
      <c r="T306" s="1">
        <v>3</v>
      </c>
      <c r="U306" s="21">
        <f t="shared" si="222"/>
        <v>100</v>
      </c>
      <c r="V306" s="1">
        <v>3</v>
      </c>
      <c r="W306" s="21">
        <f t="shared" si="223"/>
        <v>100</v>
      </c>
      <c r="X306" s="1">
        <v>3</v>
      </c>
      <c r="Y306" s="21">
        <f t="shared" si="224"/>
        <v>100</v>
      </c>
      <c r="Z306" s="21">
        <v>4</v>
      </c>
      <c r="AA306" s="21">
        <f t="shared" si="225"/>
        <v>100</v>
      </c>
      <c r="AB306" s="1">
        <v>3</v>
      </c>
      <c r="AC306" s="21">
        <f t="shared" si="226"/>
        <v>100</v>
      </c>
      <c r="AD306" s="1">
        <v>1</v>
      </c>
      <c r="AE306" s="1">
        <f t="shared" si="227"/>
        <v>100</v>
      </c>
      <c r="AF306" s="1">
        <v>3</v>
      </c>
      <c r="AG306" s="1">
        <f t="shared" si="228"/>
        <v>100</v>
      </c>
      <c r="AH306" s="1">
        <v>1</v>
      </c>
      <c r="AI306" s="1">
        <f t="shared" si="229"/>
        <v>100</v>
      </c>
      <c r="AJ306" s="1"/>
      <c r="AK306" s="1"/>
      <c r="AL306" s="1"/>
      <c r="AM306" s="1"/>
      <c r="AN306" s="1"/>
      <c r="AO306" s="1"/>
      <c r="AP306" s="1"/>
      <c r="AQ306" s="1"/>
      <c r="AR306" s="1"/>
      <c r="AS306" s="78"/>
      <c r="AT306" s="21">
        <f t="shared" si="230"/>
        <v>100</v>
      </c>
      <c r="AU306" s="66"/>
      <c r="AV306" s="17"/>
      <c r="AW306" s="49"/>
      <c r="AX306" s="14"/>
    </row>
    <row r="307" spans="1:50" s="16" customFormat="1" ht="16.5" customHeight="1" x14ac:dyDescent="0.2">
      <c r="A307" s="54"/>
      <c r="B307" s="40"/>
      <c r="C307" s="14"/>
      <c r="D307" s="14"/>
      <c r="E307" s="98"/>
      <c r="F307" s="98"/>
      <c r="G307" s="98"/>
      <c r="H307" s="98"/>
      <c r="I307" s="98"/>
      <c r="J307" s="98"/>
      <c r="K307" s="98"/>
      <c r="L307" s="98"/>
      <c r="M307" s="98"/>
      <c r="N307" s="98"/>
      <c r="P307" s="14"/>
      <c r="Q307" s="98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9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49"/>
      <c r="AX307" s="14"/>
    </row>
    <row r="308" spans="1:50" s="16" customFormat="1" ht="16.5" customHeight="1" x14ac:dyDescent="0.2">
      <c r="A308" s="54"/>
      <c r="B308" s="40"/>
      <c r="C308" s="14"/>
      <c r="D308" s="14"/>
      <c r="E308" s="98"/>
      <c r="F308" s="98"/>
      <c r="G308" s="98"/>
      <c r="H308" s="98"/>
      <c r="I308" s="98"/>
      <c r="J308" s="98"/>
      <c r="K308" s="98"/>
      <c r="L308" s="98"/>
      <c r="M308" s="98"/>
      <c r="N308" s="98"/>
      <c r="P308" s="14"/>
      <c r="Q308" s="98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9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49"/>
      <c r="AX308" s="14"/>
    </row>
    <row r="309" spans="1:50" s="16" customFormat="1" ht="16.5" customHeight="1" x14ac:dyDescent="0.2">
      <c r="A309" s="54"/>
      <c r="B309" s="54"/>
      <c r="C309" s="54"/>
      <c r="D309" s="54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P309" s="54"/>
      <c r="Q309" s="87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87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76"/>
      <c r="AS309" s="76"/>
      <c r="AT309" s="76"/>
      <c r="AU309" s="54"/>
      <c r="AV309" s="55"/>
      <c r="AW309" s="49"/>
      <c r="AX309" s="14"/>
    </row>
    <row r="310" spans="1:50" s="16" customFormat="1" ht="16.5" customHeight="1" x14ac:dyDescent="0.2">
      <c r="A310" s="50">
        <v>1</v>
      </c>
      <c r="B310" s="71">
        <v>18103002</v>
      </c>
      <c r="C310" s="69" t="s">
        <v>395</v>
      </c>
      <c r="D310" s="1">
        <v>3</v>
      </c>
      <c r="E310" s="21">
        <f>D310/3*100</f>
        <v>100</v>
      </c>
      <c r="F310" s="21">
        <v>2</v>
      </c>
      <c r="G310" s="21">
        <f t="shared" ref="G310:G318" si="231">F310/2*100</f>
        <v>100</v>
      </c>
      <c r="H310" s="21">
        <v>3</v>
      </c>
      <c r="I310" s="21">
        <f t="shared" ref="I310:I318" si="232">H310/3*100</f>
        <v>100</v>
      </c>
      <c r="J310" s="21">
        <v>3</v>
      </c>
      <c r="K310" s="21">
        <f t="shared" ref="K310:K318" si="233">J310/3*100</f>
        <v>100</v>
      </c>
      <c r="L310" s="21">
        <v>4</v>
      </c>
      <c r="M310" s="21">
        <f t="shared" ref="M310:M318" si="234">L310/4*100</f>
        <v>100</v>
      </c>
      <c r="N310" s="21">
        <v>2</v>
      </c>
      <c r="O310" s="21">
        <f t="shared" ref="O310:O318" si="235">N310/3*100</f>
        <v>66.666666666666657</v>
      </c>
      <c r="P310" s="1">
        <v>5</v>
      </c>
      <c r="Q310" s="21">
        <f t="shared" ref="Q310:Q318" si="236">P310/5*100</f>
        <v>100</v>
      </c>
      <c r="R310" s="1">
        <v>3</v>
      </c>
      <c r="S310" s="21">
        <f t="shared" ref="S310:S318" si="237">R310/3*100</f>
        <v>100</v>
      </c>
      <c r="T310" s="1">
        <v>3</v>
      </c>
      <c r="U310" s="21">
        <f t="shared" ref="U310:U318" si="238">T310/3*100</f>
        <v>100</v>
      </c>
      <c r="V310" s="1">
        <v>3</v>
      </c>
      <c r="W310" s="21">
        <f t="shared" ref="W310:W318" si="239">V310/3*100</f>
        <v>100</v>
      </c>
      <c r="X310" s="1">
        <v>3</v>
      </c>
      <c r="Y310" s="21">
        <f t="shared" ref="Y310:Y318" si="240">X310/3*100</f>
        <v>100</v>
      </c>
      <c r="Z310" s="21">
        <v>4</v>
      </c>
      <c r="AA310" s="21">
        <f t="shared" ref="AA310:AA318" si="241">Z310/4*100</f>
        <v>100</v>
      </c>
      <c r="AB310" s="1">
        <v>2</v>
      </c>
      <c r="AC310" s="21">
        <f t="shared" ref="AC310:AC318" si="242">AB310/3*100</f>
        <v>66.666666666666657</v>
      </c>
      <c r="AD310" s="1">
        <v>1</v>
      </c>
      <c r="AE310" s="1">
        <f t="shared" ref="AE310:AE318" si="243">AD310/1*100</f>
        <v>100</v>
      </c>
      <c r="AF310" s="1">
        <v>2</v>
      </c>
      <c r="AG310" s="1">
        <f t="shared" ref="AG310:AG318" si="244">AF310/3*100</f>
        <v>66.666666666666657</v>
      </c>
      <c r="AH310" s="1">
        <v>1</v>
      </c>
      <c r="AI310" s="1">
        <f t="shared" ref="AI310:AI318" si="245">AH310/1*100</f>
        <v>100</v>
      </c>
      <c r="AJ310" s="1"/>
      <c r="AK310" s="1"/>
      <c r="AL310" s="1"/>
      <c r="AM310" s="1"/>
      <c r="AN310" s="1"/>
      <c r="AO310" s="1"/>
      <c r="AP310" s="1"/>
      <c r="AQ310" s="1"/>
      <c r="AR310" s="1"/>
      <c r="AS310" s="78"/>
      <c r="AT310" s="21">
        <f t="shared" ref="AT310:AT318" si="246">AVERAGE(Q310,S310,U310,W310,Y310,AA310,AC310,AE310,AG310,AI310,AK310,AM310,AO310,AQ310,AS310,K310,M310,I310,G310,O310)</f>
        <v>93.333333333333329</v>
      </c>
      <c r="AU310" s="62" t="s">
        <v>313</v>
      </c>
      <c r="AV310" s="17"/>
      <c r="AW310" s="49"/>
      <c r="AX310" s="14"/>
    </row>
    <row r="311" spans="1:50" s="16" customFormat="1" ht="16.5" customHeight="1" x14ac:dyDescent="0.2">
      <c r="A311" s="50">
        <v>2</v>
      </c>
      <c r="B311" s="71">
        <v>18103012</v>
      </c>
      <c r="C311" s="69" t="s">
        <v>397</v>
      </c>
      <c r="D311" s="1">
        <v>3</v>
      </c>
      <c r="E311" s="21">
        <f>D311/3*100</f>
        <v>100</v>
      </c>
      <c r="F311" s="21">
        <v>2</v>
      </c>
      <c r="G311" s="21">
        <f t="shared" si="231"/>
        <v>100</v>
      </c>
      <c r="H311" s="21">
        <v>3</v>
      </c>
      <c r="I311" s="21">
        <f t="shared" si="232"/>
        <v>100</v>
      </c>
      <c r="J311" s="21">
        <v>3</v>
      </c>
      <c r="K311" s="21">
        <f t="shared" si="233"/>
        <v>100</v>
      </c>
      <c r="L311" s="21">
        <v>4</v>
      </c>
      <c r="M311" s="21">
        <f t="shared" si="234"/>
        <v>100</v>
      </c>
      <c r="N311" s="21">
        <v>3</v>
      </c>
      <c r="O311" s="21">
        <f t="shared" si="235"/>
        <v>100</v>
      </c>
      <c r="P311" s="1">
        <f>5-2</f>
        <v>3</v>
      </c>
      <c r="Q311" s="21">
        <f>P311/(5-2)*100</f>
        <v>100</v>
      </c>
      <c r="R311" s="1">
        <v>3</v>
      </c>
      <c r="S311" s="21">
        <f t="shared" si="237"/>
        <v>100</v>
      </c>
      <c r="T311" s="1">
        <v>3</v>
      </c>
      <c r="U311" s="21">
        <f t="shared" si="238"/>
        <v>100</v>
      </c>
      <c r="V311" s="1">
        <v>3</v>
      </c>
      <c r="W311" s="21">
        <f t="shared" si="239"/>
        <v>100</v>
      </c>
      <c r="X311" s="1">
        <v>3</v>
      </c>
      <c r="Y311" s="21">
        <f t="shared" si="240"/>
        <v>100</v>
      </c>
      <c r="Z311" s="21">
        <f>4-1</f>
        <v>3</v>
      </c>
      <c r="AA311" s="21">
        <f t="shared" si="241"/>
        <v>75</v>
      </c>
      <c r="AB311" s="1">
        <v>3</v>
      </c>
      <c r="AC311" s="21">
        <f t="shared" si="242"/>
        <v>100</v>
      </c>
      <c r="AD311" s="1">
        <v>1</v>
      </c>
      <c r="AE311" s="1">
        <f t="shared" si="243"/>
        <v>100</v>
      </c>
      <c r="AF311" s="1">
        <v>3</v>
      </c>
      <c r="AG311" s="1">
        <f t="shared" si="244"/>
        <v>100</v>
      </c>
      <c r="AH311" s="1">
        <v>1</v>
      </c>
      <c r="AI311" s="1">
        <f t="shared" si="245"/>
        <v>100</v>
      </c>
      <c r="AJ311" s="1"/>
      <c r="AK311" s="1"/>
      <c r="AL311" s="1"/>
      <c r="AM311" s="1"/>
      <c r="AN311" s="1"/>
      <c r="AO311" s="1"/>
      <c r="AP311" s="1"/>
      <c r="AQ311" s="1"/>
      <c r="AR311" s="1"/>
      <c r="AS311" s="78"/>
      <c r="AT311" s="21">
        <f t="shared" si="246"/>
        <v>98.333333333333329</v>
      </c>
      <c r="AU311" s="67"/>
      <c r="AV311" s="17"/>
      <c r="AW311" s="49"/>
      <c r="AX311" s="14"/>
    </row>
    <row r="312" spans="1:50" s="16" customFormat="1" ht="16.5" customHeight="1" x14ac:dyDescent="0.2">
      <c r="A312" s="50">
        <v>3</v>
      </c>
      <c r="B312" s="71">
        <v>18102030</v>
      </c>
      <c r="C312" s="69" t="s">
        <v>398</v>
      </c>
      <c r="D312" s="1">
        <v>3</v>
      </c>
      <c r="E312" s="21">
        <f>D312/3*100</f>
        <v>100</v>
      </c>
      <c r="F312" s="21">
        <v>2</v>
      </c>
      <c r="G312" s="21">
        <f t="shared" si="231"/>
        <v>100</v>
      </c>
      <c r="H312" s="21">
        <v>3</v>
      </c>
      <c r="I312" s="21">
        <f t="shared" si="232"/>
        <v>100</v>
      </c>
      <c r="J312" s="21">
        <v>3</v>
      </c>
      <c r="K312" s="21">
        <f t="shared" si="233"/>
        <v>100</v>
      </c>
      <c r="L312" s="21">
        <v>4</v>
      </c>
      <c r="M312" s="21">
        <f t="shared" si="234"/>
        <v>100</v>
      </c>
      <c r="N312" s="21">
        <v>3</v>
      </c>
      <c r="O312" s="21">
        <f t="shared" si="235"/>
        <v>100</v>
      </c>
      <c r="P312" s="1">
        <v>5</v>
      </c>
      <c r="Q312" s="21">
        <f t="shared" si="236"/>
        <v>100</v>
      </c>
      <c r="R312" s="1">
        <v>3</v>
      </c>
      <c r="S312" s="21">
        <f t="shared" si="237"/>
        <v>100</v>
      </c>
      <c r="T312" s="1">
        <v>3</v>
      </c>
      <c r="U312" s="21">
        <f t="shared" si="238"/>
        <v>100</v>
      </c>
      <c r="V312" s="1">
        <v>3</v>
      </c>
      <c r="W312" s="21">
        <f t="shared" si="239"/>
        <v>100</v>
      </c>
      <c r="X312" s="1">
        <v>3</v>
      </c>
      <c r="Y312" s="21">
        <f t="shared" si="240"/>
        <v>100</v>
      </c>
      <c r="Z312" s="21">
        <v>4</v>
      </c>
      <c r="AA312" s="21">
        <f t="shared" si="241"/>
        <v>100</v>
      </c>
      <c r="AB312" s="1">
        <v>3</v>
      </c>
      <c r="AC312" s="21">
        <f t="shared" si="242"/>
        <v>100</v>
      </c>
      <c r="AD312" s="1">
        <v>1</v>
      </c>
      <c r="AE312" s="1">
        <f t="shared" si="243"/>
        <v>100</v>
      </c>
      <c r="AF312" s="1">
        <v>3</v>
      </c>
      <c r="AG312" s="1">
        <f t="shared" si="244"/>
        <v>100</v>
      </c>
      <c r="AH312" s="1">
        <v>1</v>
      </c>
      <c r="AI312" s="1">
        <f t="shared" si="245"/>
        <v>100</v>
      </c>
      <c r="AJ312" s="1"/>
      <c r="AK312" s="1"/>
      <c r="AL312" s="1"/>
      <c r="AM312" s="1"/>
      <c r="AN312" s="1"/>
      <c r="AO312" s="1"/>
      <c r="AP312" s="1"/>
      <c r="AQ312" s="1"/>
      <c r="AR312" s="1"/>
      <c r="AS312" s="78"/>
      <c r="AT312" s="21">
        <f t="shared" si="246"/>
        <v>100</v>
      </c>
      <c r="AV312" s="17"/>
      <c r="AW312" s="49"/>
      <c r="AX312" s="14"/>
    </row>
    <row r="313" spans="1:50" s="16" customFormat="1" ht="16.5" customHeight="1" x14ac:dyDescent="0.2">
      <c r="A313" s="50">
        <v>4</v>
      </c>
      <c r="B313" s="50">
        <v>18102073</v>
      </c>
      <c r="C313" s="23" t="s">
        <v>443</v>
      </c>
      <c r="D313" s="83"/>
      <c r="E313" s="89"/>
      <c r="F313" s="21">
        <v>2</v>
      </c>
      <c r="G313" s="21">
        <f t="shared" si="231"/>
        <v>100</v>
      </c>
      <c r="H313" s="21">
        <v>3</v>
      </c>
      <c r="I313" s="21">
        <f t="shared" si="232"/>
        <v>100</v>
      </c>
      <c r="J313" s="21">
        <v>3</v>
      </c>
      <c r="K313" s="21">
        <f t="shared" si="233"/>
        <v>100</v>
      </c>
      <c r="L313" s="21">
        <v>4</v>
      </c>
      <c r="M313" s="21">
        <f t="shared" si="234"/>
        <v>100</v>
      </c>
      <c r="N313" s="21">
        <v>3</v>
      </c>
      <c r="O313" s="21">
        <f t="shared" si="235"/>
        <v>100</v>
      </c>
      <c r="P313" s="1">
        <v>5</v>
      </c>
      <c r="Q313" s="21">
        <f t="shared" si="236"/>
        <v>100</v>
      </c>
      <c r="R313" s="1">
        <v>3</v>
      </c>
      <c r="S313" s="21">
        <f t="shared" si="237"/>
        <v>100</v>
      </c>
      <c r="T313" s="1">
        <v>3</v>
      </c>
      <c r="U313" s="21">
        <f t="shared" si="238"/>
        <v>100</v>
      </c>
      <c r="V313" s="1">
        <v>3</v>
      </c>
      <c r="W313" s="21">
        <f t="shared" si="239"/>
        <v>100</v>
      </c>
      <c r="X313" s="1">
        <v>3</v>
      </c>
      <c r="Y313" s="21">
        <f t="shared" si="240"/>
        <v>100</v>
      </c>
      <c r="Z313" s="21">
        <v>4</v>
      </c>
      <c r="AA313" s="21">
        <f t="shared" si="241"/>
        <v>100</v>
      </c>
      <c r="AB313" s="1">
        <v>3</v>
      </c>
      <c r="AC313" s="21">
        <f t="shared" si="242"/>
        <v>100</v>
      </c>
      <c r="AD313" s="1">
        <v>1</v>
      </c>
      <c r="AE313" s="1">
        <f t="shared" si="243"/>
        <v>100</v>
      </c>
      <c r="AF313" s="1">
        <v>3</v>
      </c>
      <c r="AG313" s="1">
        <f t="shared" si="244"/>
        <v>100</v>
      </c>
      <c r="AH313" s="1">
        <v>1</v>
      </c>
      <c r="AI313" s="1">
        <f t="shared" si="245"/>
        <v>100</v>
      </c>
      <c r="AJ313" s="1"/>
      <c r="AK313" s="1"/>
      <c r="AL313" s="1"/>
      <c r="AM313" s="1"/>
      <c r="AN313" s="1"/>
      <c r="AO313" s="1"/>
      <c r="AP313" s="1"/>
      <c r="AQ313" s="1"/>
      <c r="AR313" s="1"/>
      <c r="AS313" s="78"/>
      <c r="AT313" s="21">
        <f t="shared" si="246"/>
        <v>100</v>
      </c>
      <c r="AU313" s="52"/>
      <c r="AV313" s="17"/>
      <c r="AW313" s="49"/>
      <c r="AX313" s="14"/>
    </row>
    <row r="314" spans="1:50" s="16" customFormat="1" ht="16.5" customHeight="1" x14ac:dyDescent="0.2">
      <c r="A314" s="50">
        <v>5</v>
      </c>
      <c r="B314" s="71">
        <v>18101080</v>
      </c>
      <c r="C314" s="69" t="s">
        <v>402</v>
      </c>
      <c r="D314" s="1">
        <v>3</v>
      </c>
      <c r="E314" s="21">
        <f>D314/3*100</f>
        <v>100</v>
      </c>
      <c r="F314" s="21">
        <v>2</v>
      </c>
      <c r="G314" s="21">
        <f t="shared" si="231"/>
        <v>100</v>
      </c>
      <c r="H314" s="21">
        <v>3</v>
      </c>
      <c r="I314" s="21">
        <f t="shared" si="232"/>
        <v>100</v>
      </c>
      <c r="J314" s="21">
        <v>3</v>
      </c>
      <c r="K314" s="21">
        <f t="shared" si="233"/>
        <v>100</v>
      </c>
      <c r="L314" s="21">
        <v>4</v>
      </c>
      <c r="M314" s="21">
        <f t="shared" si="234"/>
        <v>100</v>
      </c>
      <c r="N314" s="21">
        <v>3</v>
      </c>
      <c r="O314" s="21">
        <f t="shared" si="235"/>
        <v>100</v>
      </c>
      <c r="P314" s="1">
        <v>5</v>
      </c>
      <c r="Q314" s="21">
        <f t="shared" si="236"/>
        <v>100</v>
      </c>
      <c r="R314" s="1">
        <v>3</v>
      </c>
      <c r="S314" s="21">
        <f t="shared" si="237"/>
        <v>100</v>
      </c>
      <c r="T314" s="1">
        <v>3</v>
      </c>
      <c r="U314" s="21">
        <f t="shared" si="238"/>
        <v>100</v>
      </c>
      <c r="V314" s="1">
        <v>3</v>
      </c>
      <c r="W314" s="21">
        <f t="shared" si="239"/>
        <v>100</v>
      </c>
      <c r="X314" s="1">
        <v>3</v>
      </c>
      <c r="Y314" s="21">
        <f t="shared" si="240"/>
        <v>100</v>
      </c>
      <c r="Z314" s="21">
        <v>4</v>
      </c>
      <c r="AA314" s="21">
        <f t="shared" si="241"/>
        <v>100</v>
      </c>
      <c r="AB314" s="1">
        <v>3</v>
      </c>
      <c r="AC314" s="21">
        <f t="shared" si="242"/>
        <v>100</v>
      </c>
      <c r="AD314" s="1">
        <v>1</v>
      </c>
      <c r="AE314" s="1">
        <f t="shared" si="243"/>
        <v>100</v>
      </c>
      <c r="AF314" s="1">
        <v>3</v>
      </c>
      <c r="AG314" s="1">
        <f t="shared" si="244"/>
        <v>100</v>
      </c>
      <c r="AH314" s="1">
        <v>1</v>
      </c>
      <c r="AI314" s="1">
        <f t="shared" si="245"/>
        <v>100</v>
      </c>
      <c r="AJ314" s="1"/>
      <c r="AK314" s="1"/>
      <c r="AL314" s="1"/>
      <c r="AM314" s="1"/>
      <c r="AN314" s="1"/>
      <c r="AO314" s="1"/>
      <c r="AP314" s="1"/>
      <c r="AQ314" s="1"/>
      <c r="AR314" s="1"/>
      <c r="AS314" s="78"/>
      <c r="AT314" s="21">
        <f t="shared" si="246"/>
        <v>100</v>
      </c>
      <c r="AU314" s="52"/>
      <c r="AV314" s="17"/>
      <c r="AW314" s="49"/>
      <c r="AX314" s="14"/>
    </row>
    <row r="315" spans="1:50" s="16" customFormat="1" ht="16.5" customHeight="1" x14ac:dyDescent="0.2">
      <c r="A315" s="50">
        <v>6</v>
      </c>
      <c r="B315" s="71">
        <v>18101061</v>
      </c>
      <c r="C315" s="69" t="s">
        <v>405</v>
      </c>
      <c r="D315" s="1">
        <v>3</v>
      </c>
      <c r="E315" s="21">
        <f>D315/3*100</f>
        <v>100</v>
      </c>
      <c r="F315" s="21">
        <v>2</v>
      </c>
      <c r="G315" s="21">
        <f t="shared" si="231"/>
        <v>100</v>
      </c>
      <c r="H315" s="21">
        <v>3</v>
      </c>
      <c r="I315" s="21">
        <f t="shared" si="232"/>
        <v>100</v>
      </c>
      <c r="J315" s="21">
        <v>3</v>
      </c>
      <c r="K315" s="21">
        <f t="shared" si="233"/>
        <v>100</v>
      </c>
      <c r="L315" s="21">
        <v>4</v>
      </c>
      <c r="M315" s="21">
        <f t="shared" si="234"/>
        <v>100</v>
      </c>
      <c r="N315" s="21">
        <v>2</v>
      </c>
      <c r="O315" s="21">
        <f t="shared" si="235"/>
        <v>66.666666666666657</v>
      </c>
      <c r="P315" s="1">
        <f>4-1</f>
        <v>3</v>
      </c>
      <c r="Q315" s="21">
        <f t="shared" si="236"/>
        <v>60</v>
      </c>
      <c r="R315" s="1">
        <v>3</v>
      </c>
      <c r="S315" s="21">
        <f t="shared" si="237"/>
        <v>100</v>
      </c>
      <c r="T315" s="1">
        <v>3</v>
      </c>
      <c r="U315" s="21">
        <f t="shared" si="238"/>
        <v>100</v>
      </c>
      <c r="V315" s="1">
        <v>3</v>
      </c>
      <c r="W315" s="21">
        <f t="shared" si="239"/>
        <v>100</v>
      </c>
      <c r="X315" s="1">
        <v>3</v>
      </c>
      <c r="Y315" s="21">
        <f t="shared" si="240"/>
        <v>100</v>
      </c>
      <c r="Z315" s="21">
        <v>4</v>
      </c>
      <c r="AA315" s="21">
        <f t="shared" si="241"/>
        <v>100</v>
      </c>
      <c r="AB315" s="1">
        <v>2</v>
      </c>
      <c r="AC315" s="21">
        <f t="shared" si="242"/>
        <v>66.666666666666657</v>
      </c>
      <c r="AD315" s="1">
        <v>1</v>
      </c>
      <c r="AE315" s="1">
        <f t="shared" si="243"/>
        <v>100</v>
      </c>
      <c r="AF315" s="1">
        <v>2</v>
      </c>
      <c r="AG315" s="1">
        <f t="shared" si="244"/>
        <v>66.666666666666657</v>
      </c>
      <c r="AH315" s="1">
        <v>1</v>
      </c>
      <c r="AI315" s="1">
        <f t="shared" si="245"/>
        <v>100</v>
      </c>
      <c r="AJ315" s="1"/>
      <c r="AK315" s="1"/>
      <c r="AL315" s="1"/>
      <c r="AM315" s="1"/>
      <c r="AN315" s="1"/>
      <c r="AO315" s="1"/>
      <c r="AP315" s="1"/>
      <c r="AQ315" s="1"/>
      <c r="AR315" s="1"/>
      <c r="AS315" s="78"/>
      <c r="AT315" s="21">
        <f t="shared" si="246"/>
        <v>90.666666666666671</v>
      </c>
      <c r="AU315" s="52"/>
      <c r="AV315" s="17"/>
      <c r="AW315" s="49"/>
      <c r="AX315" s="14"/>
    </row>
    <row r="316" spans="1:50" s="16" customFormat="1" ht="16.5" customHeight="1" x14ac:dyDescent="0.2">
      <c r="A316" s="50">
        <v>7</v>
      </c>
      <c r="B316" s="71">
        <v>18108027</v>
      </c>
      <c r="C316" s="19" t="s">
        <v>407</v>
      </c>
      <c r="D316" s="1">
        <v>3</v>
      </c>
      <c r="E316" s="21">
        <f>D316/3*100</f>
        <v>100</v>
      </c>
      <c r="F316" s="21">
        <v>2</v>
      </c>
      <c r="G316" s="21">
        <f t="shared" si="231"/>
        <v>100</v>
      </c>
      <c r="H316" s="21">
        <v>3</v>
      </c>
      <c r="I316" s="21">
        <f t="shared" si="232"/>
        <v>100</v>
      </c>
      <c r="J316" s="21">
        <v>3</v>
      </c>
      <c r="K316" s="21">
        <f t="shared" si="233"/>
        <v>100</v>
      </c>
      <c r="L316" s="21">
        <v>4</v>
      </c>
      <c r="M316" s="21">
        <f t="shared" si="234"/>
        <v>100</v>
      </c>
      <c r="N316" s="21">
        <v>3</v>
      </c>
      <c r="O316" s="21">
        <f t="shared" si="235"/>
        <v>100</v>
      </c>
      <c r="P316" s="1">
        <v>5</v>
      </c>
      <c r="Q316" s="21">
        <f t="shared" si="236"/>
        <v>100</v>
      </c>
      <c r="R316" s="1">
        <v>3</v>
      </c>
      <c r="S316" s="21">
        <f t="shared" si="237"/>
        <v>100</v>
      </c>
      <c r="T316" s="1">
        <v>3</v>
      </c>
      <c r="U316" s="21">
        <f t="shared" si="238"/>
        <v>100</v>
      </c>
      <c r="V316" s="1">
        <v>3</v>
      </c>
      <c r="W316" s="21">
        <f t="shared" si="239"/>
        <v>100</v>
      </c>
      <c r="X316" s="1">
        <v>3</v>
      </c>
      <c r="Y316" s="21">
        <f t="shared" si="240"/>
        <v>100</v>
      </c>
      <c r="Z316" s="21">
        <v>4</v>
      </c>
      <c r="AA316" s="21">
        <f t="shared" si="241"/>
        <v>100</v>
      </c>
      <c r="AB316" s="1">
        <v>3</v>
      </c>
      <c r="AC316" s="21">
        <f t="shared" si="242"/>
        <v>100</v>
      </c>
      <c r="AD316" s="1">
        <v>1</v>
      </c>
      <c r="AE316" s="1">
        <f t="shared" si="243"/>
        <v>100</v>
      </c>
      <c r="AF316" s="1">
        <v>3</v>
      </c>
      <c r="AG316" s="1">
        <f t="shared" si="244"/>
        <v>100</v>
      </c>
      <c r="AH316" s="1">
        <v>1</v>
      </c>
      <c r="AI316" s="1">
        <f t="shared" si="245"/>
        <v>100</v>
      </c>
      <c r="AJ316" s="1"/>
      <c r="AK316" s="1"/>
      <c r="AL316" s="1"/>
      <c r="AM316" s="1"/>
      <c r="AN316" s="1"/>
      <c r="AO316" s="1"/>
      <c r="AP316" s="1"/>
      <c r="AQ316" s="1"/>
      <c r="AR316" s="1"/>
      <c r="AS316" s="78"/>
      <c r="AT316" s="21">
        <f t="shared" si="246"/>
        <v>100</v>
      </c>
      <c r="AU316" s="52"/>
      <c r="AV316" s="17"/>
      <c r="AW316" s="49"/>
      <c r="AX316" s="14"/>
    </row>
    <row r="317" spans="1:50" s="16" customFormat="1" ht="16.5" customHeight="1" x14ac:dyDescent="0.2">
      <c r="A317" s="50">
        <v>8</v>
      </c>
      <c r="B317" s="71">
        <v>18101132</v>
      </c>
      <c r="C317" s="69" t="s">
        <v>408</v>
      </c>
      <c r="D317" s="1">
        <v>3</v>
      </c>
      <c r="E317" s="21">
        <f>D317/3*100</f>
        <v>100</v>
      </c>
      <c r="F317" s="21">
        <v>2</v>
      </c>
      <c r="G317" s="21">
        <f t="shared" si="231"/>
        <v>100</v>
      </c>
      <c r="H317" s="21">
        <v>3</v>
      </c>
      <c r="I317" s="21">
        <f t="shared" si="232"/>
        <v>100</v>
      </c>
      <c r="J317" s="21">
        <v>3</v>
      </c>
      <c r="K317" s="21">
        <f t="shared" si="233"/>
        <v>100</v>
      </c>
      <c r="L317" s="21">
        <v>4</v>
      </c>
      <c r="M317" s="21">
        <f t="shared" si="234"/>
        <v>100</v>
      </c>
      <c r="N317" s="21">
        <v>2</v>
      </c>
      <c r="O317" s="21">
        <f t="shared" si="235"/>
        <v>66.666666666666657</v>
      </c>
      <c r="P317" s="1">
        <v>5</v>
      </c>
      <c r="Q317" s="21">
        <f t="shared" si="236"/>
        <v>100</v>
      </c>
      <c r="R317" s="1">
        <v>3</v>
      </c>
      <c r="S317" s="21">
        <f t="shared" si="237"/>
        <v>100</v>
      </c>
      <c r="T317" s="1">
        <v>3</v>
      </c>
      <c r="U317" s="21">
        <f t="shared" si="238"/>
        <v>100</v>
      </c>
      <c r="V317" s="1">
        <v>2</v>
      </c>
      <c r="W317" s="21">
        <f t="shared" si="239"/>
        <v>66.666666666666657</v>
      </c>
      <c r="X317" s="1">
        <v>3</v>
      </c>
      <c r="Y317" s="21">
        <f t="shared" si="240"/>
        <v>100</v>
      </c>
      <c r="Z317" s="21">
        <v>4</v>
      </c>
      <c r="AA317" s="21">
        <f t="shared" si="241"/>
        <v>100</v>
      </c>
      <c r="AB317" s="1">
        <v>3</v>
      </c>
      <c r="AC317" s="21">
        <f t="shared" si="242"/>
        <v>100</v>
      </c>
      <c r="AD317" s="1">
        <v>1</v>
      </c>
      <c r="AE317" s="1">
        <f t="shared" si="243"/>
        <v>100</v>
      </c>
      <c r="AF317" s="1">
        <v>2</v>
      </c>
      <c r="AG317" s="1">
        <f t="shared" si="244"/>
        <v>66.666666666666657</v>
      </c>
      <c r="AH317" s="1">
        <v>1</v>
      </c>
      <c r="AI317" s="1">
        <f t="shared" si="245"/>
        <v>100</v>
      </c>
      <c r="AJ317" s="1"/>
      <c r="AK317" s="1"/>
      <c r="AL317" s="1"/>
      <c r="AM317" s="1"/>
      <c r="AN317" s="1"/>
      <c r="AO317" s="1"/>
      <c r="AP317" s="1"/>
      <c r="AQ317" s="1"/>
      <c r="AR317" s="1"/>
      <c r="AS317" s="78"/>
      <c r="AT317" s="21">
        <f t="shared" si="246"/>
        <v>93.333333333333329</v>
      </c>
      <c r="AU317" s="52"/>
      <c r="AV317" s="17"/>
      <c r="AW317" s="49"/>
      <c r="AX317" s="14"/>
    </row>
    <row r="318" spans="1:50" s="16" customFormat="1" ht="16.5" customHeight="1" x14ac:dyDescent="0.2">
      <c r="A318" s="50">
        <v>9</v>
      </c>
      <c r="B318" s="71">
        <v>18102056</v>
      </c>
      <c r="C318" s="69" t="s">
        <v>410</v>
      </c>
      <c r="D318" s="1">
        <v>3</v>
      </c>
      <c r="E318" s="21">
        <f>D318/3*100</f>
        <v>100</v>
      </c>
      <c r="F318" s="21">
        <v>2</v>
      </c>
      <c r="G318" s="21">
        <f t="shared" si="231"/>
        <v>100</v>
      </c>
      <c r="H318" s="21">
        <v>3</v>
      </c>
      <c r="I318" s="21">
        <f t="shared" si="232"/>
        <v>100</v>
      </c>
      <c r="J318" s="21">
        <v>3</v>
      </c>
      <c r="K318" s="21">
        <f t="shared" si="233"/>
        <v>100</v>
      </c>
      <c r="L318" s="21">
        <v>4</v>
      </c>
      <c r="M318" s="21">
        <f t="shared" si="234"/>
        <v>100</v>
      </c>
      <c r="N318" s="21">
        <v>3</v>
      </c>
      <c r="O318" s="21">
        <f t="shared" si="235"/>
        <v>100</v>
      </c>
      <c r="P318" s="1">
        <v>3</v>
      </c>
      <c r="Q318" s="21">
        <f t="shared" si="236"/>
        <v>60</v>
      </c>
      <c r="R318" s="1">
        <v>3</v>
      </c>
      <c r="S318" s="21">
        <f t="shared" si="237"/>
        <v>100</v>
      </c>
      <c r="T318" s="1">
        <v>3</v>
      </c>
      <c r="U318" s="21">
        <f t="shared" si="238"/>
        <v>100</v>
      </c>
      <c r="V318" s="1">
        <v>3</v>
      </c>
      <c r="W318" s="21">
        <f t="shared" si="239"/>
        <v>100</v>
      </c>
      <c r="X318" s="1">
        <v>3</v>
      </c>
      <c r="Y318" s="21">
        <f t="shared" si="240"/>
        <v>100</v>
      </c>
      <c r="Z318" s="21">
        <v>3</v>
      </c>
      <c r="AA318" s="21">
        <f t="shared" si="241"/>
        <v>75</v>
      </c>
      <c r="AB318" s="1">
        <v>3</v>
      </c>
      <c r="AC318" s="21">
        <f t="shared" si="242"/>
        <v>100</v>
      </c>
      <c r="AD318" s="1">
        <v>1</v>
      </c>
      <c r="AE318" s="1">
        <f t="shared" si="243"/>
        <v>100</v>
      </c>
      <c r="AF318" s="1">
        <v>3</v>
      </c>
      <c r="AG318" s="1">
        <f t="shared" si="244"/>
        <v>100</v>
      </c>
      <c r="AH318" s="1">
        <v>1</v>
      </c>
      <c r="AI318" s="1">
        <f t="shared" si="245"/>
        <v>100</v>
      </c>
      <c r="AJ318" s="1"/>
      <c r="AK318" s="1"/>
      <c r="AL318" s="1"/>
      <c r="AM318" s="1"/>
      <c r="AN318" s="1"/>
      <c r="AO318" s="1"/>
      <c r="AP318" s="1"/>
      <c r="AQ318" s="1"/>
      <c r="AR318" s="1"/>
      <c r="AS318" s="78"/>
      <c r="AT318" s="21">
        <f t="shared" si="246"/>
        <v>95.666666666666671</v>
      </c>
      <c r="AU318" s="52"/>
      <c r="AV318" s="17"/>
      <c r="AW318" s="49"/>
      <c r="AX318" s="14"/>
    </row>
    <row r="319" spans="1:50" s="16" customFormat="1" ht="16.5" customHeight="1" x14ac:dyDescent="0.2">
      <c r="A319" s="54"/>
      <c r="B319" s="54"/>
      <c r="C319" s="54"/>
      <c r="D319" s="54"/>
      <c r="E319" s="87"/>
      <c r="F319" s="87"/>
      <c r="G319" s="87"/>
      <c r="H319" s="87"/>
      <c r="I319" s="87"/>
      <c r="J319" s="87"/>
      <c r="K319" s="87"/>
      <c r="L319" s="87"/>
      <c r="M319" s="87"/>
      <c r="N319" s="87"/>
      <c r="P319" s="54"/>
      <c r="Q319" s="87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87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49"/>
      <c r="AX319" s="14"/>
    </row>
    <row r="320" spans="1:50" s="16" customFormat="1" ht="16.5" customHeight="1" x14ac:dyDescent="0.2">
      <c r="A320" s="54"/>
      <c r="B320" s="54"/>
      <c r="C320" s="54"/>
      <c r="D320" s="54"/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P320" s="54"/>
      <c r="Q320" s="87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87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49"/>
      <c r="AX320" s="14"/>
    </row>
    <row r="321" spans="1:50" s="16" customFormat="1" ht="16.5" customHeight="1" x14ac:dyDescent="0.2">
      <c r="A321" s="54"/>
      <c r="B321" s="54"/>
      <c r="C321" s="54"/>
      <c r="D321" s="54"/>
      <c r="E321" s="87"/>
      <c r="F321" s="87"/>
      <c r="G321" s="87"/>
      <c r="H321" s="87"/>
      <c r="I321" s="87"/>
      <c r="J321" s="87"/>
      <c r="K321" s="87"/>
      <c r="L321" s="87"/>
      <c r="M321" s="87"/>
      <c r="N321" s="87"/>
      <c r="P321" s="54"/>
      <c r="Q321" s="87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87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49"/>
      <c r="AX321" s="14"/>
    </row>
    <row r="322" spans="1:50" s="16" customFormat="1" ht="16.5" customHeight="1" x14ac:dyDescent="0.2">
      <c r="A322" s="50">
        <v>1</v>
      </c>
      <c r="B322" s="71">
        <v>18104016</v>
      </c>
      <c r="C322" s="69" t="s">
        <v>316</v>
      </c>
      <c r="D322" s="1">
        <v>3</v>
      </c>
      <c r="E322" s="21">
        <f t="shared" ref="E322:E340" si="247">D322/3*100</f>
        <v>100</v>
      </c>
      <c r="F322" s="21">
        <v>3</v>
      </c>
      <c r="G322" s="21">
        <f t="shared" ref="G322:G340" si="248">F322/3*100</f>
        <v>100</v>
      </c>
      <c r="H322" s="21">
        <v>3</v>
      </c>
      <c r="I322" s="21">
        <f t="shared" ref="I322:I340" si="249">H322/3*100</f>
        <v>100</v>
      </c>
      <c r="J322" s="21">
        <v>3</v>
      </c>
      <c r="K322" s="21">
        <f t="shared" ref="K322:K341" si="250">J322/3*100</f>
        <v>100</v>
      </c>
      <c r="L322" s="21">
        <v>4</v>
      </c>
      <c r="M322" s="21">
        <f t="shared" ref="M322:M341" si="251">L322/4*100</f>
        <v>100</v>
      </c>
      <c r="N322" s="21">
        <v>3</v>
      </c>
      <c r="O322" s="21">
        <f t="shared" ref="O322:O341" si="252">N322/3*100</f>
        <v>100</v>
      </c>
      <c r="P322" s="1">
        <v>5</v>
      </c>
      <c r="Q322" s="21">
        <f t="shared" ref="Q322:Q341" si="253">P322/5*100</f>
        <v>100</v>
      </c>
      <c r="R322" s="1">
        <v>3</v>
      </c>
      <c r="S322" s="21">
        <f t="shared" ref="S322:S341" si="254">R322/3*100</f>
        <v>100</v>
      </c>
      <c r="T322" s="1">
        <v>3</v>
      </c>
      <c r="U322" s="21">
        <f t="shared" ref="U322:U341" si="255">T322/3*100</f>
        <v>100</v>
      </c>
      <c r="V322" s="1">
        <v>3</v>
      </c>
      <c r="W322" s="21">
        <f t="shared" ref="W322:W341" si="256">V322/3*100</f>
        <v>100</v>
      </c>
      <c r="X322" s="1">
        <v>3</v>
      </c>
      <c r="Y322" s="21">
        <f t="shared" ref="Y322:Y341" si="257">X322/3*100</f>
        <v>100</v>
      </c>
      <c r="Z322" s="21">
        <v>4</v>
      </c>
      <c r="AA322" s="21">
        <f t="shared" ref="AA322:AA341" si="258">Z322/4*100</f>
        <v>100</v>
      </c>
      <c r="AB322" s="1">
        <v>3</v>
      </c>
      <c r="AC322" s="21">
        <f t="shared" ref="AC322:AC341" si="259">AB322/3*100</f>
        <v>100</v>
      </c>
      <c r="AD322" s="1">
        <v>1</v>
      </c>
      <c r="AE322" s="1">
        <f t="shared" ref="AE322:AE340" si="260">AD322/1*100</f>
        <v>100</v>
      </c>
      <c r="AF322" s="1">
        <v>3</v>
      </c>
      <c r="AG322" s="1">
        <f t="shared" ref="AG322:AG341" si="261">AF322/3*100</f>
        <v>100</v>
      </c>
      <c r="AH322" s="1">
        <v>1</v>
      </c>
      <c r="AI322" s="1">
        <f t="shared" ref="AI322:AI341" si="262">AH322/1*100</f>
        <v>100</v>
      </c>
      <c r="AJ322" s="1"/>
      <c r="AK322" s="1"/>
      <c r="AL322" s="1"/>
      <c r="AM322" s="1"/>
      <c r="AN322" s="1"/>
      <c r="AO322" s="1"/>
      <c r="AP322" s="1"/>
      <c r="AQ322" s="1"/>
      <c r="AR322" s="1"/>
      <c r="AS322" s="78"/>
      <c r="AT322" s="21">
        <f t="shared" ref="AT322:AT341" si="263">AVERAGE(Q322,S322,U322,W322,Y322,AA322,AC322,AE322,AG322,AI322,AK322,AM322,AO322,AQ322,AS322,K322,M322,I322,G322,O322)</f>
        <v>100</v>
      </c>
      <c r="AU322" s="62" t="s">
        <v>315</v>
      </c>
      <c r="AV322" s="17"/>
      <c r="AW322" s="49"/>
      <c r="AX322" s="14"/>
    </row>
    <row r="323" spans="1:50" s="16" customFormat="1" ht="16.5" customHeight="1" x14ac:dyDescent="0.2">
      <c r="A323" s="50">
        <v>2</v>
      </c>
      <c r="B323" s="71">
        <v>18101077</v>
      </c>
      <c r="C323" s="69" t="s">
        <v>393</v>
      </c>
      <c r="D323" s="1">
        <v>3</v>
      </c>
      <c r="E323" s="21">
        <f>D323/3*100</f>
        <v>100</v>
      </c>
      <c r="F323" s="21">
        <v>2</v>
      </c>
      <c r="G323" s="21">
        <f>F323/2*100</f>
        <v>100</v>
      </c>
      <c r="H323" s="21">
        <v>3</v>
      </c>
      <c r="I323" s="21">
        <f>H323/3*100</f>
        <v>100</v>
      </c>
      <c r="J323" s="21">
        <v>3</v>
      </c>
      <c r="K323" s="21">
        <f t="shared" si="250"/>
        <v>100</v>
      </c>
      <c r="L323" s="21">
        <v>4</v>
      </c>
      <c r="M323" s="21">
        <f t="shared" si="251"/>
        <v>100</v>
      </c>
      <c r="N323" s="21">
        <v>3</v>
      </c>
      <c r="O323" s="21">
        <f t="shared" si="252"/>
        <v>100</v>
      </c>
      <c r="P323" s="1">
        <v>5</v>
      </c>
      <c r="Q323" s="21">
        <f t="shared" si="253"/>
        <v>100</v>
      </c>
      <c r="R323" s="1">
        <v>3</v>
      </c>
      <c r="S323" s="21">
        <f t="shared" si="254"/>
        <v>100</v>
      </c>
      <c r="T323" s="1">
        <v>3</v>
      </c>
      <c r="U323" s="21">
        <f t="shared" si="255"/>
        <v>100</v>
      </c>
      <c r="V323" s="1">
        <v>3</v>
      </c>
      <c r="W323" s="21">
        <f t="shared" si="256"/>
        <v>100</v>
      </c>
      <c r="X323" s="1">
        <v>3</v>
      </c>
      <c r="Y323" s="21">
        <f t="shared" si="257"/>
        <v>100</v>
      </c>
      <c r="Z323" s="21">
        <f>4-2</f>
        <v>2</v>
      </c>
      <c r="AA323" s="21">
        <f>Z323/(4-1)*100</f>
        <v>66.666666666666657</v>
      </c>
      <c r="AB323" s="1">
        <v>3</v>
      </c>
      <c r="AC323" s="21">
        <f t="shared" si="259"/>
        <v>100</v>
      </c>
      <c r="AD323" s="1">
        <v>1</v>
      </c>
      <c r="AE323" s="1">
        <f t="shared" si="260"/>
        <v>100</v>
      </c>
      <c r="AF323" s="1" t="s">
        <v>482</v>
      </c>
      <c r="AG323" s="1"/>
      <c r="AH323" s="1">
        <v>1</v>
      </c>
      <c r="AI323" s="1">
        <f t="shared" si="262"/>
        <v>100</v>
      </c>
      <c r="AJ323" s="1"/>
      <c r="AK323" s="1"/>
      <c r="AL323" s="1"/>
      <c r="AM323" s="1"/>
      <c r="AN323" s="1"/>
      <c r="AO323" s="1"/>
      <c r="AP323" s="1"/>
      <c r="AQ323" s="1"/>
      <c r="AR323" s="1"/>
      <c r="AS323" s="78"/>
      <c r="AT323" s="21">
        <f t="shared" si="263"/>
        <v>97.619047619047606</v>
      </c>
      <c r="AU323" s="67"/>
      <c r="AV323" s="17"/>
      <c r="AW323" s="49"/>
      <c r="AX323" s="14"/>
    </row>
    <row r="324" spans="1:50" s="16" customFormat="1" ht="16.5" customHeight="1" x14ac:dyDescent="0.2">
      <c r="A324" s="50">
        <v>3</v>
      </c>
      <c r="B324" s="71">
        <v>18102006</v>
      </c>
      <c r="C324" s="69" t="s">
        <v>317</v>
      </c>
      <c r="D324" s="1">
        <v>3</v>
      </c>
      <c r="E324" s="21">
        <f t="shared" si="247"/>
        <v>100</v>
      </c>
      <c r="F324" s="21">
        <v>3</v>
      </c>
      <c r="G324" s="21">
        <f t="shared" si="248"/>
        <v>100</v>
      </c>
      <c r="H324" s="21">
        <v>3</v>
      </c>
      <c r="I324" s="21">
        <f t="shared" si="249"/>
        <v>100</v>
      </c>
      <c r="J324" s="21">
        <v>3</v>
      </c>
      <c r="K324" s="21">
        <f t="shared" si="250"/>
        <v>100</v>
      </c>
      <c r="L324" s="21">
        <v>4</v>
      </c>
      <c r="M324" s="21">
        <f t="shared" si="251"/>
        <v>100</v>
      </c>
      <c r="N324" s="21">
        <v>3</v>
      </c>
      <c r="O324" s="21">
        <f t="shared" si="252"/>
        <v>100</v>
      </c>
      <c r="P324" s="1">
        <v>5</v>
      </c>
      <c r="Q324" s="21">
        <f t="shared" si="253"/>
        <v>100</v>
      </c>
      <c r="R324" s="1">
        <v>3</v>
      </c>
      <c r="S324" s="21">
        <f t="shared" si="254"/>
        <v>100</v>
      </c>
      <c r="T324" s="1">
        <v>3</v>
      </c>
      <c r="U324" s="21">
        <f t="shared" si="255"/>
        <v>100</v>
      </c>
      <c r="V324" s="1">
        <v>3</v>
      </c>
      <c r="W324" s="21">
        <f t="shared" si="256"/>
        <v>100</v>
      </c>
      <c r="X324" s="1">
        <v>3</v>
      </c>
      <c r="Y324" s="21">
        <f t="shared" si="257"/>
        <v>100</v>
      </c>
      <c r="Z324" s="21">
        <v>4</v>
      </c>
      <c r="AA324" s="21">
        <f t="shared" si="258"/>
        <v>100</v>
      </c>
      <c r="AB324" s="1">
        <v>3</v>
      </c>
      <c r="AC324" s="21">
        <f t="shared" si="259"/>
        <v>100</v>
      </c>
      <c r="AD324" s="1">
        <v>1</v>
      </c>
      <c r="AE324" s="1">
        <f t="shared" si="260"/>
        <v>100</v>
      </c>
      <c r="AF324" s="1">
        <v>3</v>
      </c>
      <c r="AG324" s="1">
        <f t="shared" si="261"/>
        <v>100</v>
      </c>
      <c r="AH324" s="1">
        <v>1</v>
      </c>
      <c r="AI324" s="1">
        <f t="shared" si="262"/>
        <v>100</v>
      </c>
      <c r="AJ324" s="1"/>
      <c r="AK324" s="1"/>
      <c r="AL324" s="1"/>
      <c r="AM324" s="1"/>
      <c r="AN324" s="1"/>
      <c r="AO324" s="1"/>
      <c r="AP324" s="1"/>
      <c r="AQ324" s="1"/>
      <c r="AR324" s="1"/>
      <c r="AS324" s="78"/>
      <c r="AT324" s="21">
        <f t="shared" si="263"/>
        <v>100</v>
      </c>
      <c r="AU324" s="52"/>
      <c r="AV324" s="17"/>
      <c r="AW324" s="49"/>
      <c r="AX324" s="14"/>
    </row>
    <row r="325" spans="1:50" s="16" customFormat="1" ht="16.5" customHeight="1" x14ac:dyDescent="0.2">
      <c r="A325" s="50">
        <v>4</v>
      </c>
      <c r="B325" s="71">
        <v>18102015</v>
      </c>
      <c r="C325" s="69" t="s">
        <v>396</v>
      </c>
      <c r="D325" s="1">
        <v>3</v>
      </c>
      <c r="E325" s="21">
        <f>D325/3*100</f>
        <v>100</v>
      </c>
      <c r="F325" s="21">
        <v>2</v>
      </c>
      <c r="G325" s="21">
        <f>F325/2*100</f>
        <v>100</v>
      </c>
      <c r="H325" s="21">
        <v>3</v>
      </c>
      <c r="I325" s="21">
        <f>H325/3*100</f>
        <v>100</v>
      </c>
      <c r="J325" s="21">
        <v>3</v>
      </c>
      <c r="K325" s="21">
        <f t="shared" si="250"/>
        <v>100</v>
      </c>
      <c r="L325" s="21">
        <v>4</v>
      </c>
      <c r="M325" s="21">
        <f t="shared" si="251"/>
        <v>100</v>
      </c>
      <c r="N325" s="21">
        <v>3</v>
      </c>
      <c r="O325" s="21">
        <f t="shared" si="252"/>
        <v>100</v>
      </c>
      <c r="P325" s="1">
        <f>5-1+1</f>
        <v>5</v>
      </c>
      <c r="Q325" s="21">
        <f t="shared" si="253"/>
        <v>100</v>
      </c>
      <c r="R325" s="1">
        <v>3</v>
      </c>
      <c r="S325" s="21">
        <f t="shared" si="254"/>
        <v>100</v>
      </c>
      <c r="T325" s="1">
        <v>3</v>
      </c>
      <c r="U325" s="21">
        <f t="shared" si="255"/>
        <v>100</v>
      </c>
      <c r="V325" s="1">
        <v>3</v>
      </c>
      <c r="W325" s="21">
        <f t="shared" si="256"/>
        <v>100</v>
      </c>
      <c r="X325" s="1">
        <v>3</v>
      </c>
      <c r="Y325" s="21">
        <f t="shared" si="257"/>
        <v>100</v>
      </c>
      <c r="Z325" s="21">
        <v>4</v>
      </c>
      <c r="AA325" s="21">
        <f t="shared" si="258"/>
        <v>100</v>
      </c>
      <c r="AB325" s="1">
        <v>3</v>
      </c>
      <c r="AC325" s="21">
        <f t="shared" si="259"/>
        <v>100</v>
      </c>
      <c r="AD325" s="1">
        <v>1</v>
      </c>
      <c r="AE325" s="1">
        <f t="shared" si="260"/>
        <v>100</v>
      </c>
      <c r="AF325" s="1">
        <v>3</v>
      </c>
      <c r="AG325" s="1">
        <f t="shared" si="261"/>
        <v>100</v>
      </c>
      <c r="AH325" s="1">
        <v>1</v>
      </c>
      <c r="AI325" s="1">
        <f t="shared" si="262"/>
        <v>100</v>
      </c>
      <c r="AJ325" s="1"/>
      <c r="AK325" s="1"/>
      <c r="AL325" s="1"/>
      <c r="AM325" s="1"/>
      <c r="AN325" s="1"/>
      <c r="AO325" s="1"/>
      <c r="AP325" s="1"/>
      <c r="AQ325" s="1"/>
      <c r="AR325" s="1"/>
      <c r="AS325" s="78"/>
      <c r="AT325" s="21">
        <f t="shared" si="263"/>
        <v>100</v>
      </c>
      <c r="AU325" s="52"/>
      <c r="AV325" s="17"/>
      <c r="AW325" s="49"/>
      <c r="AX325" s="14"/>
    </row>
    <row r="326" spans="1:50" s="16" customFormat="1" ht="16.5" customHeight="1" x14ac:dyDescent="0.2">
      <c r="A326" s="50">
        <v>5</v>
      </c>
      <c r="B326" s="71">
        <v>18101071</v>
      </c>
      <c r="C326" s="69" t="s">
        <v>318</v>
      </c>
      <c r="D326" s="1">
        <v>3</v>
      </c>
      <c r="E326" s="21">
        <f t="shared" si="247"/>
        <v>100</v>
      </c>
      <c r="F326" s="21">
        <v>3</v>
      </c>
      <c r="G326" s="21">
        <f t="shared" si="248"/>
        <v>100</v>
      </c>
      <c r="H326" s="21">
        <v>3</v>
      </c>
      <c r="I326" s="21">
        <f t="shared" si="249"/>
        <v>100</v>
      </c>
      <c r="J326" s="21">
        <v>3</v>
      </c>
      <c r="K326" s="21">
        <f t="shared" si="250"/>
        <v>100</v>
      </c>
      <c r="L326" s="21">
        <v>4</v>
      </c>
      <c r="M326" s="21">
        <f t="shared" si="251"/>
        <v>100</v>
      </c>
      <c r="N326" s="21">
        <v>3</v>
      </c>
      <c r="O326" s="21">
        <f t="shared" si="252"/>
        <v>100</v>
      </c>
      <c r="P326" s="1">
        <v>5</v>
      </c>
      <c r="Q326" s="21">
        <f t="shared" si="253"/>
        <v>100</v>
      </c>
      <c r="R326" s="1">
        <v>3</v>
      </c>
      <c r="S326" s="21">
        <f t="shared" si="254"/>
        <v>100</v>
      </c>
      <c r="T326" s="1">
        <v>3</v>
      </c>
      <c r="U326" s="21">
        <f t="shared" si="255"/>
        <v>100</v>
      </c>
      <c r="V326" s="1">
        <v>3</v>
      </c>
      <c r="W326" s="21">
        <f t="shared" si="256"/>
        <v>100</v>
      </c>
      <c r="X326" s="1">
        <v>3</v>
      </c>
      <c r="Y326" s="21">
        <f t="shared" si="257"/>
        <v>100</v>
      </c>
      <c r="Z326" s="21">
        <v>4</v>
      </c>
      <c r="AA326" s="21">
        <f t="shared" si="258"/>
        <v>100</v>
      </c>
      <c r="AB326" s="1">
        <v>3</v>
      </c>
      <c r="AC326" s="21">
        <f t="shared" si="259"/>
        <v>100</v>
      </c>
      <c r="AD326" s="1">
        <v>1</v>
      </c>
      <c r="AE326" s="1">
        <f t="shared" si="260"/>
        <v>100</v>
      </c>
      <c r="AF326" s="1">
        <v>3</v>
      </c>
      <c r="AG326" s="1">
        <f t="shared" si="261"/>
        <v>100</v>
      </c>
      <c r="AH326" s="1">
        <v>1</v>
      </c>
      <c r="AI326" s="1">
        <f t="shared" si="262"/>
        <v>100</v>
      </c>
      <c r="AJ326" s="1"/>
      <c r="AK326" s="1"/>
      <c r="AL326" s="1"/>
      <c r="AM326" s="1"/>
      <c r="AN326" s="1"/>
      <c r="AO326" s="1"/>
      <c r="AP326" s="1"/>
      <c r="AQ326" s="1"/>
      <c r="AR326" s="1"/>
      <c r="AS326" s="78"/>
      <c r="AT326" s="21">
        <f t="shared" si="263"/>
        <v>100</v>
      </c>
      <c r="AU326" s="52"/>
      <c r="AV326" s="17"/>
      <c r="AW326" s="49"/>
      <c r="AX326" s="14"/>
    </row>
    <row r="327" spans="1:50" s="16" customFormat="1" ht="16.5" customHeight="1" x14ac:dyDescent="0.2">
      <c r="A327" s="50">
        <v>6</v>
      </c>
      <c r="B327" s="71">
        <v>18101108</v>
      </c>
      <c r="C327" s="20" t="s">
        <v>319</v>
      </c>
      <c r="D327" s="1">
        <v>3</v>
      </c>
      <c r="E327" s="21">
        <f t="shared" si="247"/>
        <v>100</v>
      </c>
      <c r="F327" s="21">
        <v>3</v>
      </c>
      <c r="G327" s="21">
        <f t="shared" si="248"/>
        <v>100</v>
      </c>
      <c r="H327" s="21">
        <v>3</v>
      </c>
      <c r="I327" s="21">
        <f t="shared" si="249"/>
        <v>100</v>
      </c>
      <c r="J327" s="21">
        <v>3</v>
      </c>
      <c r="K327" s="21">
        <f t="shared" si="250"/>
        <v>100</v>
      </c>
      <c r="L327" s="21">
        <v>4</v>
      </c>
      <c r="M327" s="21">
        <f t="shared" si="251"/>
        <v>100</v>
      </c>
      <c r="N327" s="21">
        <v>3</v>
      </c>
      <c r="O327" s="21">
        <f t="shared" si="252"/>
        <v>100</v>
      </c>
      <c r="P327" s="1">
        <v>5</v>
      </c>
      <c r="Q327" s="21">
        <f t="shared" si="253"/>
        <v>100</v>
      </c>
      <c r="R327" s="1">
        <v>3</v>
      </c>
      <c r="S327" s="21">
        <f t="shared" si="254"/>
        <v>100</v>
      </c>
      <c r="T327" s="1">
        <v>3</v>
      </c>
      <c r="U327" s="21">
        <f t="shared" si="255"/>
        <v>100</v>
      </c>
      <c r="V327" s="1">
        <v>3</v>
      </c>
      <c r="W327" s="21">
        <f t="shared" si="256"/>
        <v>100</v>
      </c>
      <c r="X327" s="1">
        <v>3</v>
      </c>
      <c r="Y327" s="21">
        <f t="shared" si="257"/>
        <v>100</v>
      </c>
      <c r="Z327" s="21">
        <v>4</v>
      </c>
      <c r="AA327" s="21">
        <f t="shared" si="258"/>
        <v>100</v>
      </c>
      <c r="AB327" s="1">
        <v>3</v>
      </c>
      <c r="AC327" s="21">
        <f t="shared" si="259"/>
        <v>100</v>
      </c>
      <c r="AD327" s="1">
        <v>1</v>
      </c>
      <c r="AE327" s="1">
        <f t="shared" si="260"/>
        <v>100</v>
      </c>
      <c r="AF327" s="1">
        <v>3</v>
      </c>
      <c r="AG327" s="1">
        <f t="shared" si="261"/>
        <v>100</v>
      </c>
      <c r="AH327" s="1">
        <v>1</v>
      </c>
      <c r="AI327" s="1">
        <f t="shared" si="262"/>
        <v>100</v>
      </c>
      <c r="AJ327" s="1"/>
      <c r="AK327" s="1"/>
      <c r="AL327" s="1"/>
      <c r="AM327" s="1"/>
      <c r="AN327" s="1"/>
      <c r="AO327" s="1"/>
      <c r="AP327" s="1"/>
      <c r="AQ327" s="1"/>
      <c r="AR327" s="1"/>
      <c r="AS327" s="78"/>
      <c r="AT327" s="21">
        <f t="shared" si="263"/>
        <v>100</v>
      </c>
      <c r="AU327" s="52"/>
      <c r="AV327" s="17"/>
      <c r="AW327" s="49"/>
      <c r="AX327" s="14"/>
    </row>
    <row r="328" spans="1:50" s="16" customFormat="1" ht="16.5" customHeight="1" x14ac:dyDescent="0.2">
      <c r="A328" s="50">
        <v>7</v>
      </c>
      <c r="B328" s="71">
        <v>18101126</v>
      </c>
      <c r="C328" s="69" t="s">
        <v>320</v>
      </c>
      <c r="D328" s="1">
        <v>3</v>
      </c>
      <c r="E328" s="21">
        <f t="shared" si="247"/>
        <v>100</v>
      </c>
      <c r="F328" s="21">
        <v>3</v>
      </c>
      <c r="G328" s="21">
        <f t="shared" si="248"/>
        <v>100</v>
      </c>
      <c r="H328" s="21">
        <v>3</v>
      </c>
      <c r="I328" s="21">
        <f t="shared" si="249"/>
        <v>100</v>
      </c>
      <c r="J328" s="21">
        <v>3</v>
      </c>
      <c r="K328" s="21">
        <f t="shared" si="250"/>
        <v>100</v>
      </c>
      <c r="L328" s="21">
        <v>4</v>
      </c>
      <c r="M328" s="21">
        <f t="shared" si="251"/>
        <v>100</v>
      </c>
      <c r="N328" s="21">
        <v>3</v>
      </c>
      <c r="O328" s="21">
        <f t="shared" si="252"/>
        <v>100</v>
      </c>
      <c r="P328" s="1">
        <v>5</v>
      </c>
      <c r="Q328" s="21">
        <f t="shared" si="253"/>
        <v>100</v>
      </c>
      <c r="R328" s="1">
        <v>3</v>
      </c>
      <c r="S328" s="21">
        <f t="shared" si="254"/>
        <v>100</v>
      </c>
      <c r="T328" s="1">
        <v>3</v>
      </c>
      <c r="U328" s="21">
        <f t="shared" si="255"/>
        <v>100</v>
      </c>
      <c r="V328" s="1">
        <v>3</v>
      </c>
      <c r="W328" s="21">
        <f t="shared" si="256"/>
        <v>100</v>
      </c>
      <c r="X328" s="1">
        <v>3</v>
      </c>
      <c r="Y328" s="21">
        <f t="shared" si="257"/>
        <v>100</v>
      </c>
      <c r="Z328" s="21">
        <v>4</v>
      </c>
      <c r="AA328" s="21">
        <f t="shared" si="258"/>
        <v>100</v>
      </c>
      <c r="AB328" s="1">
        <v>3</v>
      </c>
      <c r="AC328" s="21">
        <f t="shared" si="259"/>
        <v>100</v>
      </c>
      <c r="AD328" s="1">
        <v>1</v>
      </c>
      <c r="AE328" s="1">
        <f t="shared" si="260"/>
        <v>100</v>
      </c>
      <c r="AF328" s="1">
        <v>3</v>
      </c>
      <c r="AG328" s="1">
        <f t="shared" si="261"/>
        <v>100</v>
      </c>
      <c r="AH328" s="1">
        <v>1</v>
      </c>
      <c r="AI328" s="1">
        <f t="shared" si="262"/>
        <v>100</v>
      </c>
      <c r="AJ328" s="1"/>
      <c r="AK328" s="1"/>
      <c r="AL328" s="1"/>
      <c r="AM328" s="1"/>
      <c r="AN328" s="1"/>
      <c r="AO328" s="1"/>
      <c r="AP328" s="1"/>
      <c r="AQ328" s="1"/>
      <c r="AR328" s="1"/>
      <c r="AS328" s="78"/>
      <c r="AT328" s="21">
        <f t="shared" si="263"/>
        <v>100</v>
      </c>
      <c r="AU328" s="52"/>
      <c r="AV328" s="17"/>
      <c r="AW328" s="49"/>
      <c r="AX328" s="14"/>
    </row>
    <row r="329" spans="1:50" s="16" customFormat="1" ht="16.5" customHeight="1" x14ac:dyDescent="0.2">
      <c r="A329" s="50">
        <v>8</v>
      </c>
      <c r="B329" s="71">
        <v>18102028</v>
      </c>
      <c r="C329" s="69" t="s">
        <v>321</v>
      </c>
      <c r="D329" s="1">
        <v>3</v>
      </c>
      <c r="E329" s="21">
        <f t="shared" si="247"/>
        <v>100</v>
      </c>
      <c r="F329" s="21">
        <v>3</v>
      </c>
      <c r="G329" s="21">
        <f t="shared" si="248"/>
        <v>100</v>
      </c>
      <c r="H329" s="21">
        <v>3</v>
      </c>
      <c r="I329" s="21">
        <f t="shared" si="249"/>
        <v>100</v>
      </c>
      <c r="J329" s="21">
        <v>3</v>
      </c>
      <c r="K329" s="21">
        <f t="shared" si="250"/>
        <v>100</v>
      </c>
      <c r="L329" s="21">
        <v>4</v>
      </c>
      <c r="M329" s="21">
        <f t="shared" si="251"/>
        <v>100</v>
      </c>
      <c r="N329" s="21">
        <v>3</v>
      </c>
      <c r="O329" s="21">
        <f t="shared" si="252"/>
        <v>100</v>
      </c>
      <c r="P329" s="1">
        <v>5</v>
      </c>
      <c r="Q329" s="21">
        <f t="shared" si="253"/>
        <v>100</v>
      </c>
      <c r="R329" s="1">
        <v>3</v>
      </c>
      <c r="S329" s="21">
        <f t="shared" si="254"/>
        <v>100</v>
      </c>
      <c r="T329" s="1">
        <v>3</v>
      </c>
      <c r="U329" s="21">
        <f t="shared" si="255"/>
        <v>100</v>
      </c>
      <c r="V329" s="1">
        <v>3</v>
      </c>
      <c r="W329" s="21">
        <f t="shared" si="256"/>
        <v>100</v>
      </c>
      <c r="X329" s="1">
        <v>3</v>
      </c>
      <c r="Y329" s="21">
        <f t="shared" si="257"/>
        <v>100</v>
      </c>
      <c r="Z329" s="21">
        <v>4</v>
      </c>
      <c r="AA329" s="21">
        <f t="shared" si="258"/>
        <v>100</v>
      </c>
      <c r="AB329" s="1">
        <v>3</v>
      </c>
      <c r="AC329" s="21">
        <f t="shared" si="259"/>
        <v>100</v>
      </c>
      <c r="AD329" s="1">
        <v>1</v>
      </c>
      <c r="AE329" s="1">
        <f t="shared" si="260"/>
        <v>100</v>
      </c>
      <c r="AF329" s="1">
        <v>3</v>
      </c>
      <c r="AG329" s="1">
        <f t="shared" si="261"/>
        <v>100</v>
      </c>
      <c r="AH329" s="1">
        <v>1</v>
      </c>
      <c r="AI329" s="1">
        <f t="shared" si="262"/>
        <v>100</v>
      </c>
      <c r="AJ329" s="1"/>
      <c r="AK329" s="1"/>
      <c r="AL329" s="1"/>
      <c r="AM329" s="1"/>
      <c r="AN329" s="1"/>
      <c r="AO329" s="1"/>
      <c r="AP329" s="1"/>
      <c r="AQ329" s="1"/>
      <c r="AR329" s="1"/>
      <c r="AS329" s="78"/>
      <c r="AT329" s="21">
        <f t="shared" si="263"/>
        <v>100</v>
      </c>
      <c r="AU329" s="52"/>
      <c r="AV329" s="17"/>
      <c r="AW329" s="49"/>
      <c r="AX329" s="14"/>
    </row>
    <row r="330" spans="1:50" s="16" customFormat="1" ht="16.5" customHeight="1" x14ac:dyDescent="0.2">
      <c r="A330" s="50">
        <v>9</v>
      </c>
      <c r="B330" s="71">
        <v>18104013</v>
      </c>
      <c r="C330" s="69" t="s">
        <v>399</v>
      </c>
      <c r="D330" s="1">
        <v>3</v>
      </c>
      <c r="E330" s="21">
        <f>D330/3*100</f>
        <v>100</v>
      </c>
      <c r="F330" s="21">
        <v>2</v>
      </c>
      <c r="G330" s="21">
        <f>F330/2*100</f>
        <v>100</v>
      </c>
      <c r="H330" s="21">
        <v>3</v>
      </c>
      <c r="I330" s="21">
        <f>H330/3*100</f>
        <v>100</v>
      </c>
      <c r="J330" s="21">
        <v>3</v>
      </c>
      <c r="K330" s="21">
        <f t="shared" si="250"/>
        <v>100</v>
      </c>
      <c r="L330" s="21">
        <v>4</v>
      </c>
      <c r="M330" s="21">
        <f t="shared" si="251"/>
        <v>100</v>
      </c>
      <c r="N330" s="21">
        <v>3</v>
      </c>
      <c r="O330" s="21">
        <f t="shared" si="252"/>
        <v>100</v>
      </c>
      <c r="P330" s="1">
        <f>5-1+1</f>
        <v>5</v>
      </c>
      <c r="Q330" s="21">
        <f t="shared" si="253"/>
        <v>100</v>
      </c>
      <c r="R330" s="1">
        <v>3</v>
      </c>
      <c r="S330" s="21">
        <f t="shared" si="254"/>
        <v>100</v>
      </c>
      <c r="T330" s="1">
        <v>3</v>
      </c>
      <c r="U330" s="21">
        <f t="shared" si="255"/>
        <v>100</v>
      </c>
      <c r="V330" s="1">
        <v>3</v>
      </c>
      <c r="W330" s="21">
        <f t="shared" si="256"/>
        <v>100</v>
      </c>
      <c r="X330" s="1">
        <v>3</v>
      </c>
      <c r="Y330" s="21">
        <f t="shared" si="257"/>
        <v>100</v>
      </c>
      <c r="Z330" s="21">
        <v>4</v>
      </c>
      <c r="AA330" s="21">
        <f t="shared" si="258"/>
        <v>100</v>
      </c>
      <c r="AB330" s="1">
        <v>3</v>
      </c>
      <c r="AC330" s="21">
        <f t="shared" si="259"/>
        <v>100</v>
      </c>
      <c r="AD330" s="1">
        <v>1</v>
      </c>
      <c r="AE330" s="1">
        <f t="shared" si="260"/>
        <v>100</v>
      </c>
      <c r="AF330" s="1">
        <v>3</v>
      </c>
      <c r="AG330" s="1">
        <f t="shared" si="261"/>
        <v>100</v>
      </c>
      <c r="AH330" s="1">
        <v>1</v>
      </c>
      <c r="AI330" s="1">
        <f t="shared" si="262"/>
        <v>100</v>
      </c>
      <c r="AJ330" s="1"/>
      <c r="AK330" s="1"/>
      <c r="AL330" s="1"/>
      <c r="AM330" s="1"/>
      <c r="AN330" s="1"/>
      <c r="AO330" s="1"/>
      <c r="AP330" s="1"/>
      <c r="AQ330" s="1"/>
      <c r="AR330" s="1"/>
      <c r="AS330" s="78"/>
      <c r="AT330" s="21">
        <f t="shared" si="263"/>
        <v>100</v>
      </c>
      <c r="AU330" s="52"/>
      <c r="AV330" s="17"/>
      <c r="AW330" s="49"/>
      <c r="AX330" s="14"/>
    </row>
    <row r="331" spans="1:50" s="16" customFormat="1" ht="16.5" customHeight="1" x14ac:dyDescent="0.2">
      <c r="A331" s="50">
        <v>10</v>
      </c>
      <c r="B331" s="71">
        <v>18101035</v>
      </c>
      <c r="C331" s="69" t="s">
        <v>400</v>
      </c>
      <c r="D331" s="1">
        <v>3</v>
      </c>
      <c r="E331" s="21">
        <f>D331/3*100</f>
        <v>100</v>
      </c>
      <c r="F331" s="21">
        <v>2</v>
      </c>
      <c r="G331" s="21">
        <f>F331/2*100</f>
        <v>100</v>
      </c>
      <c r="H331" s="21">
        <v>3</v>
      </c>
      <c r="I331" s="21">
        <f>H331/3*100</f>
        <v>100</v>
      </c>
      <c r="J331" s="21">
        <f>3-1+1</f>
        <v>3</v>
      </c>
      <c r="K331" s="21">
        <f t="shared" si="250"/>
        <v>100</v>
      </c>
      <c r="L331" s="21">
        <v>4</v>
      </c>
      <c r="M331" s="21">
        <f t="shared" si="251"/>
        <v>100</v>
      </c>
      <c r="N331" s="21">
        <v>3</v>
      </c>
      <c r="O331" s="21">
        <f t="shared" si="252"/>
        <v>100</v>
      </c>
      <c r="P331" s="1">
        <v>5</v>
      </c>
      <c r="Q331" s="21">
        <f t="shared" si="253"/>
        <v>100</v>
      </c>
      <c r="R331" s="1">
        <v>3</v>
      </c>
      <c r="S331" s="21">
        <f t="shared" si="254"/>
        <v>100</v>
      </c>
      <c r="T331" s="1">
        <v>3</v>
      </c>
      <c r="U331" s="21">
        <f t="shared" si="255"/>
        <v>100</v>
      </c>
      <c r="V331" s="1">
        <v>3</v>
      </c>
      <c r="W331" s="21">
        <f t="shared" si="256"/>
        <v>100</v>
      </c>
      <c r="X331" s="1">
        <v>3</v>
      </c>
      <c r="Y331" s="21">
        <f t="shared" si="257"/>
        <v>100</v>
      </c>
      <c r="Z331" s="21">
        <v>4</v>
      </c>
      <c r="AA331" s="21">
        <f t="shared" si="258"/>
        <v>100</v>
      </c>
      <c r="AB331" s="1">
        <v>3</v>
      </c>
      <c r="AC331" s="21">
        <f t="shared" si="259"/>
        <v>100</v>
      </c>
      <c r="AD331" s="1">
        <v>1</v>
      </c>
      <c r="AE331" s="1">
        <f t="shared" si="260"/>
        <v>100</v>
      </c>
      <c r="AF331" s="1">
        <v>0</v>
      </c>
      <c r="AG331" s="1">
        <f t="shared" si="261"/>
        <v>0</v>
      </c>
      <c r="AH331" s="1">
        <v>1</v>
      </c>
      <c r="AI331" s="1">
        <f t="shared" si="262"/>
        <v>100</v>
      </c>
      <c r="AJ331" s="1"/>
      <c r="AK331" s="1"/>
      <c r="AL331" s="1"/>
      <c r="AM331" s="1"/>
      <c r="AN331" s="1"/>
      <c r="AO331" s="1"/>
      <c r="AP331" s="1"/>
      <c r="AQ331" s="1"/>
      <c r="AR331" s="1"/>
      <c r="AS331" s="78"/>
      <c r="AT331" s="21">
        <f t="shared" si="263"/>
        <v>93.333333333333329</v>
      </c>
      <c r="AU331" s="52"/>
      <c r="AV331" s="17"/>
      <c r="AW331" s="49"/>
      <c r="AX331" s="14"/>
    </row>
    <row r="332" spans="1:50" s="16" customFormat="1" ht="16.5" customHeight="1" x14ac:dyDescent="0.2">
      <c r="A332" s="50">
        <v>11</v>
      </c>
      <c r="B332" s="71">
        <v>18101031</v>
      </c>
      <c r="C332" s="69" t="s">
        <v>324</v>
      </c>
      <c r="D332" s="1">
        <v>3</v>
      </c>
      <c r="E332" s="21">
        <f t="shared" si="247"/>
        <v>100</v>
      </c>
      <c r="F332" s="21">
        <v>3</v>
      </c>
      <c r="G332" s="21">
        <f t="shared" si="248"/>
        <v>100</v>
      </c>
      <c r="H332" s="21">
        <v>3</v>
      </c>
      <c r="I332" s="21">
        <f t="shared" si="249"/>
        <v>100</v>
      </c>
      <c r="J332" s="21">
        <v>3</v>
      </c>
      <c r="K332" s="21">
        <f t="shared" si="250"/>
        <v>100</v>
      </c>
      <c r="L332" s="21">
        <v>4</v>
      </c>
      <c r="M332" s="21">
        <f t="shared" si="251"/>
        <v>100</v>
      </c>
      <c r="N332" s="21">
        <v>3</v>
      </c>
      <c r="O332" s="21">
        <f t="shared" si="252"/>
        <v>100</v>
      </c>
      <c r="P332" s="1">
        <v>5</v>
      </c>
      <c r="Q332" s="21">
        <f t="shared" si="253"/>
        <v>100</v>
      </c>
      <c r="R332" s="1">
        <v>3</v>
      </c>
      <c r="S332" s="21">
        <f t="shared" si="254"/>
        <v>100</v>
      </c>
      <c r="T332" s="1">
        <v>3</v>
      </c>
      <c r="U332" s="21">
        <f t="shared" si="255"/>
        <v>100</v>
      </c>
      <c r="V332" s="1">
        <v>3</v>
      </c>
      <c r="W332" s="21">
        <f t="shared" si="256"/>
        <v>100</v>
      </c>
      <c r="X332" s="1">
        <v>3</v>
      </c>
      <c r="Y332" s="21">
        <f t="shared" si="257"/>
        <v>100</v>
      </c>
      <c r="Z332" s="21">
        <v>4</v>
      </c>
      <c r="AA332" s="21">
        <f t="shared" si="258"/>
        <v>100</v>
      </c>
      <c r="AB332" s="1">
        <v>3</v>
      </c>
      <c r="AC332" s="21">
        <f t="shared" si="259"/>
        <v>100</v>
      </c>
      <c r="AD332" s="1">
        <v>1</v>
      </c>
      <c r="AE332" s="1">
        <f t="shared" si="260"/>
        <v>100</v>
      </c>
      <c r="AF332" s="1">
        <v>3</v>
      </c>
      <c r="AG332" s="1">
        <f t="shared" si="261"/>
        <v>100</v>
      </c>
      <c r="AH332" s="1">
        <v>1</v>
      </c>
      <c r="AI332" s="1">
        <f t="shared" si="262"/>
        <v>100</v>
      </c>
      <c r="AJ332" s="1"/>
      <c r="AK332" s="1"/>
      <c r="AL332" s="1"/>
      <c r="AM332" s="1"/>
      <c r="AN332" s="1"/>
      <c r="AO332" s="1"/>
      <c r="AP332" s="1"/>
      <c r="AQ332" s="1"/>
      <c r="AR332" s="1"/>
      <c r="AS332" s="78"/>
      <c r="AT332" s="21">
        <f t="shared" si="263"/>
        <v>100</v>
      </c>
      <c r="AU332" s="52"/>
      <c r="AV332" s="17"/>
      <c r="AW332" s="49"/>
      <c r="AX332" s="14"/>
    </row>
    <row r="333" spans="1:50" s="16" customFormat="1" ht="16.5" customHeight="1" x14ac:dyDescent="0.2">
      <c r="A333" s="50">
        <v>12</v>
      </c>
      <c r="B333" s="71">
        <v>18103071</v>
      </c>
      <c r="C333" s="69" t="s">
        <v>325</v>
      </c>
      <c r="D333" s="1">
        <v>3</v>
      </c>
      <c r="E333" s="21">
        <f t="shared" si="247"/>
        <v>100</v>
      </c>
      <c r="F333" s="21">
        <v>3</v>
      </c>
      <c r="G333" s="21">
        <f t="shared" si="248"/>
        <v>100</v>
      </c>
      <c r="H333" s="21">
        <v>3</v>
      </c>
      <c r="I333" s="21">
        <f t="shared" si="249"/>
        <v>100</v>
      </c>
      <c r="J333" s="21">
        <v>3</v>
      </c>
      <c r="K333" s="21">
        <f t="shared" si="250"/>
        <v>100</v>
      </c>
      <c r="L333" s="21">
        <v>4</v>
      </c>
      <c r="M333" s="21">
        <f t="shared" si="251"/>
        <v>100</v>
      </c>
      <c r="N333" s="21">
        <v>3</v>
      </c>
      <c r="O333" s="21">
        <f t="shared" si="252"/>
        <v>100</v>
      </c>
      <c r="P333" s="1">
        <v>5</v>
      </c>
      <c r="Q333" s="21">
        <f t="shared" si="253"/>
        <v>100</v>
      </c>
      <c r="R333" s="1">
        <v>3</v>
      </c>
      <c r="S333" s="21">
        <f t="shared" si="254"/>
        <v>100</v>
      </c>
      <c r="T333" s="1">
        <v>3</v>
      </c>
      <c r="U333" s="21">
        <f t="shared" si="255"/>
        <v>100</v>
      </c>
      <c r="V333" s="1">
        <v>3</v>
      </c>
      <c r="W333" s="21">
        <f t="shared" si="256"/>
        <v>100</v>
      </c>
      <c r="X333" s="1">
        <v>3</v>
      </c>
      <c r="Y333" s="21">
        <f t="shared" si="257"/>
        <v>100</v>
      </c>
      <c r="Z333" s="21">
        <v>4</v>
      </c>
      <c r="AA333" s="21">
        <f t="shared" si="258"/>
        <v>100</v>
      </c>
      <c r="AB333" s="1">
        <v>3</v>
      </c>
      <c r="AC333" s="21">
        <f t="shared" si="259"/>
        <v>100</v>
      </c>
      <c r="AD333" s="1">
        <v>1</v>
      </c>
      <c r="AE333" s="1">
        <f t="shared" si="260"/>
        <v>100</v>
      </c>
      <c r="AF333" s="1">
        <v>3</v>
      </c>
      <c r="AG333" s="1">
        <f t="shared" si="261"/>
        <v>100</v>
      </c>
      <c r="AH333" s="1">
        <v>1</v>
      </c>
      <c r="AI333" s="1">
        <f t="shared" si="262"/>
        <v>100</v>
      </c>
      <c r="AJ333" s="1"/>
      <c r="AK333" s="1"/>
      <c r="AL333" s="1"/>
      <c r="AM333" s="1"/>
      <c r="AN333" s="1"/>
      <c r="AO333" s="1"/>
      <c r="AP333" s="1"/>
      <c r="AQ333" s="1"/>
      <c r="AR333" s="1"/>
      <c r="AS333" s="78"/>
      <c r="AT333" s="21">
        <f t="shared" si="263"/>
        <v>100</v>
      </c>
      <c r="AU333" s="52"/>
      <c r="AV333" s="17"/>
      <c r="AW333" s="49"/>
      <c r="AX333" s="14"/>
    </row>
    <row r="334" spans="1:50" s="16" customFormat="1" ht="16.5" customHeight="1" x14ac:dyDescent="0.2">
      <c r="A334" s="50">
        <v>13</v>
      </c>
      <c r="B334" s="71">
        <v>18101006</v>
      </c>
      <c r="C334" s="69" t="s">
        <v>326</v>
      </c>
      <c r="D334" s="1">
        <v>3</v>
      </c>
      <c r="E334" s="21">
        <f t="shared" si="247"/>
        <v>100</v>
      </c>
      <c r="F334" s="21">
        <v>3</v>
      </c>
      <c r="G334" s="21">
        <f t="shared" si="248"/>
        <v>100</v>
      </c>
      <c r="H334" s="21">
        <v>3</v>
      </c>
      <c r="I334" s="21">
        <f t="shared" si="249"/>
        <v>100</v>
      </c>
      <c r="J334" s="21">
        <v>3</v>
      </c>
      <c r="K334" s="21">
        <f t="shared" si="250"/>
        <v>100</v>
      </c>
      <c r="L334" s="21">
        <v>4</v>
      </c>
      <c r="M334" s="21">
        <f t="shared" si="251"/>
        <v>100</v>
      </c>
      <c r="N334" s="21">
        <v>3</v>
      </c>
      <c r="O334" s="21">
        <f t="shared" si="252"/>
        <v>100</v>
      </c>
      <c r="P334" s="1">
        <f>5-2+1</f>
        <v>4</v>
      </c>
      <c r="Q334" s="21">
        <f>P334/(5-1)*100</f>
        <v>100</v>
      </c>
      <c r="R334" s="1">
        <v>3</v>
      </c>
      <c r="S334" s="21">
        <f t="shared" si="254"/>
        <v>100</v>
      </c>
      <c r="T334" s="1">
        <v>3</v>
      </c>
      <c r="U334" s="21">
        <f t="shared" si="255"/>
        <v>100</v>
      </c>
      <c r="V334" s="1">
        <v>3</v>
      </c>
      <c r="W334" s="21">
        <f t="shared" si="256"/>
        <v>100</v>
      </c>
      <c r="X334" s="1" t="s">
        <v>452</v>
      </c>
      <c r="Y334" s="21"/>
      <c r="Z334" s="21">
        <v>4</v>
      </c>
      <c r="AA334" s="21">
        <f t="shared" si="258"/>
        <v>100</v>
      </c>
      <c r="AB334" s="1">
        <v>3</v>
      </c>
      <c r="AC334" s="21">
        <f t="shared" si="259"/>
        <v>100</v>
      </c>
      <c r="AD334" s="1">
        <v>1</v>
      </c>
      <c r="AE334" s="1">
        <f t="shared" si="260"/>
        <v>100</v>
      </c>
      <c r="AF334" s="1">
        <v>3</v>
      </c>
      <c r="AG334" s="1">
        <f t="shared" si="261"/>
        <v>100</v>
      </c>
      <c r="AH334" s="1">
        <v>1</v>
      </c>
      <c r="AI334" s="1">
        <f t="shared" si="262"/>
        <v>100</v>
      </c>
      <c r="AJ334" s="1"/>
      <c r="AK334" s="1"/>
      <c r="AL334" s="1"/>
      <c r="AM334" s="1"/>
      <c r="AN334" s="1"/>
      <c r="AO334" s="1"/>
      <c r="AP334" s="1"/>
      <c r="AQ334" s="1"/>
      <c r="AR334" s="1"/>
      <c r="AS334" s="78"/>
      <c r="AT334" s="21">
        <f t="shared" si="263"/>
        <v>100</v>
      </c>
      <c r="AU334" s="52"/>
      <c r="AV334" s="17"/>
      <c r="AW334" s="49"/>
      <c r="AX334" s="14"/>
    </row>
    <row r="335" spans="1:50" s="16" customFormat="1" ht="16.5" customHeight="1" x14ac:dyDescent="0.2">
      <c r="A335" s="50">
        <v>14</v>
      </c>
      <c r="B335" s="71">
        <v>18101034</v>
      </c>
      <c r="C335" s="69" t="s">
        <v>327</v>
      </c>
      <c r="D335" s="1">
        <v>3</v>
      </c>
      <c r="E335" s="21">
        <f t="shared" si="247"/>
        <v>100</v>
      </c>
      <c r="F335" s="21">
        <v>3</v>
      </c>
      <c r="G335" s="21">
        <f t="shared" si="248"/>
        <v>100</v>
      </c>
      <c r="H335" s="21">
        <v>3</v>
      </c>
      <c r="I335" s="21">
        <f t="shared" si="249"/>
        <v>100</v>
      </c>
      <c r="J335" s="21">
        <v>3</v>
      </c>
      <c r="K335" s="21">
        <f t="shared" si="250"/>
        <v>100</v>
      </c>
      <c r="L335" s="21">
        <v>4</v>
      </c>
      <c r="M335" s="21">
        <f t="shared" si="251"/>
        <v>100</v>
      </c>
      <c r="N335" s="21">
        <v>3</v>
      </c>
      <c r="O335" s="21">
        <f t="shared" si="252"/>
        <v>100</v>
      </c>
      <c r="P335" s="1">
        <f>5-2</f>
        <v>3</v>
      </c>
      <c r="Q335" s="21">
        <f>P335/(5-2)*100</f>
        <v>100</v>
      </c>
      <c r="R335" s="1">
        <v>3</v>
      </c>
      <c r="S335" s="21">
        <f t="shared" si="254"/>
        <v>100</v>
      </c>
      <c r="T335" s="1">
        <v>3</v>
      </c>
      <c r="U335" s="21">
        <f t="shared" si="255"/>
        <v>100</v>
      </c>
      <c r="V335" s="1">
        <v>3</v>
      </c>
      <c r="W335" s="21">
        <f t="shared" si="256"/>
        <v>100</v>
      </c>
      <c r="X335" s="1">
        <v>3</v>
      </c>
      <c r="Y335" s="21">
        <f t="shared" si="257"/>
        <v>100</v>
      </c>
      <c r="Z335" s="21">
        <v>4</v>
      </c>
      <c r="AA335" s="21">
        <f t="shared" si="258"/>
        <v>100</v>
      </c>
      <c r="AB335" s="1">
        <v>3</v>
      </c>
      <c r="AC335" s="21">
        <f t="shared" si="259"/>
        <v>100</v>
      </c>
      <c r="AD335" s="1">
        <v>1</v>
      </c>
      <c r="AE335" s="1">
        <f t="shared" si="260"/>
        <v>100</v>
      </c>
      <c r="AF335" s="1">
        <v>3</v>
      </c>
      <c r="AG335" s="1">
        <f t="shared" si="261"/>
        <v>100</v>
      </c>
      <c r="AH335" s="1">
        <v>1</v>
      </c>
      <c r="AI335" s="1">
        <f t="shared" si="262"/>
        <v>100</v>
      </c>
      <c r="AJ335" s="1"/>
      <c r="AK335" s="1"/>
      <c r="AL335" s="1"/>
      <c r="AM335" s="1"/>
      <c r="AN335" s="1"/>
      <c r="AO335" s="1"/>
      <c r="AP335" s="1"/>
      <c r="AQ335" s="1"/>
      <c r="AR335" s="1"/>
      <c r="AS335" s="78"/>
      <c r="AT335" s="21">
        <f t="shared" si="263"/>
        <v>100</v>
      </c>
      <c r="AU335" s="52"/>
      <c r="AV335" s="17"/>
      <c r="AW335" s="49"/>
      <c r="AX335" s="14"/>
    </row>
    <row r="336" spans="1:50" s="16" customFormat="1" ht="16.5" customHeight="1" x14ac:dyDescent="0.2">
      <c r="A336" s="50">
        <v>15</v>
      </c>
      <c r="B336" s="71">
        <v>18101178</v>
      </c>
      <c r="C336" s="69" t="s">
        <v>328</v>
      </c>
      <c r="D336" s="1">
        <v>3</v>
      </c>
      <c r="E336" s="21">
        <f t="shared" si="247"/>
        <v>100</v>
      </c>
      <c r="F336" s="21">
        <v>3</v>
      </c>
      <c r="G336" s="21">
        <f t="shared" si="248"/>
        <v>100</v>
      </c>
      <c r="H336" s="21">
        <v>3</v>
      </c>
      <c r="I336" s="21">
        <f t="shared" si="249"/>
        <v>100</v>
      </c>
      <c r="J336" s="21">
        <v>3</v>
      </c>
      <c r="K336" s="21">
        <f t="shared" si="250"/>
        <v>100</v>
      </c>
      <c r="L336" s="21">
        <v>4</v>
      </c>
      <c r="M336" s="21">
        <f t="shared" si="251"/>
        <v>100</v>
      </c>
      <c r="N336" s="21">
        <v>3</v>
      </c>
      <c r="O336" s="21">
        <f t="shared" si="252"/>
        <v>100</v>
      </c>
      <c r="P336" s="1">
        <v>5</v>
      </c>
      <c r="Q336" s="21">
        <f t="shared" si="253"/>
        <v>100</v>
      </c>
      <c r="R336" s="1">
        <v>3</v>
      </c>
      <c r="S336" s="21">
        <f t="shared" si="254"/>
        <v>100</v>
      </c>
      <c r="T336" s="1">
        <v>3</v>
      </c>
      <c r="U336" s="21">
        <f t="shared" si="255"/>
        <v>100</v>
      </c>
      <c r="V336" s="1">
        <v>3</v>
      </c>
      <c r="W336" s="21">
        <f t="shared" si="256"/>
        <v>100</v>
      </c>
      <c r="X336" s="1">
        <v>3</v>
      </c>
      <c r="Y336" s="21">
        <f t="shared" si="257"/>
        <v>100</v>
      </c>
      <c r="Z336" s="21">
        <v>4</v>
      </c>
      <c r="AA336" s="21">
        <f t="shared" si="258"/>
        <v>100</v>
      </c>
      <c r="AB336" s="1">
        <v>3</v>
      </c>
      <c r="AC336" s="21">
        <f t="shared" si="259"/>
        <v>100</v>
      </c>
      <c r="AD336" s="1">
        <v>1</v>
      </c>
      <c r="AE336" s="1">
        <f t="shared" si="260"/>
        <v>100</v>
      </c>
      <c r="AF336" s="1">
        <v>3</v>
      </c>
      <c r="AG336" s="1">
        <f t="shared" si="261"/>
        <v>100</v>
      </c>
      <c r="AH336" s="1">
        <v>1</v>
      </c>
      <c r="AI336" s="1">
        <f t="shared" si="262"/>
        <v>100</v>
      </c>
      <c r="AJ336" s="1"/>
      <c r="AK336" s="1"/>
      <c r="AL336" s="1"/>
      <c r="AM336" s="1"/>
      <c r="AN336" s="1"/>
      <c r="AO336" s="1"/>
      <c r="AP336" s="1"/>
      <c r="AQ336" s="1"/>
      <c r="AR336" s="1"/>
      <c r="AS336" s="78"/>
      <c r="AT336" s="21">
        <f t="shared" si="263"/>
        <v>100</v>
      </c>
      <c r="AU336" s="52"/>
      <c r="AV336" s="17"/>
      <c r="AW336" s="49"/>
      <c r="AX336" s="14"/>
    </row>
    <row r="337" spans="1:50" s="16" customFormat="1" ht="16.5" customHeight="1" x14ac:dyDescent="0.2">
      <c r="A337" s="50">
        <v>16</v>
      </c>
      <c r="B337" s="71">
        <v>18103011</v>
      </c>
      <c r="C337" s="69" t="s">
        <v>329</v>
      </c>
      <c r="D337" s="1">
        <v>3</v>
      </c>
      <c r="E337" s="21">
        <f t="shared" si="247"/>
        <v>100</v>
      </c>
      <c r="F337" s="21">
        <v>3</v>
      </c>
      <c r="G337" s="21">
        <f t="shared" si="248"/>
        <v>100</v>
      </c>
      <c r="H337" s="21">
        <v>3</v>
      </c>
      <c r="I337" s="21">
        <f t="shared" si="249"/>
        <v>100</v>
      </c>
      <c r="J337" s="21">
        <v>3</v>
      </c>
      <c r="K337" s="21">
        <f t="shared" si="250"/>
        <v>100</v>
      </c>
      <c r="L337" s="21">
        <v>4</v>
      </c>
      <c r="M337" s="21">
        <f t="shared" si="251"/>
        <v>100</v>
      </c>
      <c r="N337" s="21">
        <v>3</v>
      </c>
      <c r="O337" s="21">
        <f t="shared" si="252"/>
        <v>100</v>
      </c>
      <c r="P337" s="1">
        <v>5</v>
      </c>
      <c r="Q337" s="21">
        <f t="shared" si="253"/>
        <v>100</v>
      </c>
      <c r="R337" s="1">
        <v>3</v>
      </c>
      <c r="S337" s="21">
        <f t="shared" si="254"/>
        <v>100</v>
      </c>
      <c r="T337" s="1">
        <v>3</v>
      </c>
      <c r="U337" s="21">
        <f t="shared" si="255"/>
        <v>100</v>
      </c>
      <c r="V337" s="1">
        <v>3</v>
      </c>
      <c r="W337" s="21">
        <f t="shared" si="256"/>
        <v>100</v>
      </c>
      <c r="X337" s="1">
        <v>3</v>
      </c>
      <c r="Y337" s="21">
        <f t="shared" si="257"/>
        <v>100</v>
      </c>
      <c r="Z337" s="21">
        <v>4</v>
      </c>
      <c r="AA337" s="21">
        <f t="shared" si="258"/>
        <v>100</v>
      </c>
      <c r="AB337" s="1">
        <v>3</v>
      </c>
      <c r="AC337" s="21">
        <f t="shared" si="259"/>
        <v>100</v>
      </c>
      <c r="AD337" s="1">
        <v>1</v>
      </c>
      <c r="AE337" s="1">
        <f t="shared" si="260"/>
        <v>100</v>
      </c>
      <c r="AF337" s="1">
        <v>3</v>
      </c>
      <c r="AG337" s="1">
        <f t="shared" si="261"/>
        <v>100</v>
      </c>
      <c r="AH337" s="1">
        <v>1</v>
      </c>
      <c r="AI337" s="1">
        <f t="shared" si="262"/>
        <v>100</v>
      </c>
      <c r="AJ337" s="1"/>
      <c r="AK337" s="1"/>
      <c r="AL337" s="1"/>
      <c r="AM337" s="1"/>
      <c r="AN337" s="1"/>
      <c r="AO337" s="1"/>
      <c r="AP337" s="1"/>
      <c r="AQ337" s="1"/>
      <c r="AR337" s="1"/>
      <c r="AS337" s="78"/>
      <c r="AT337" s="21">
        <f t="shared" si="263"/>
        <v>100</v>
      </c>
      <c r="AU337" s="52"/>
      <c r="AV337" s="17"/>
      <c r="AW337" s="49"/>
      <c r="AX337" s="14"/>
    </row>
    <row r="338" spans="1:50" s="16" customFormat="1" ht="16.5" customHeight="1" x14ac:dyDescent="0.2">
      <c r="A338" s="50">
        <v>17</v>
      </c>
      <c r="B338" s="71">
        <v>18101129</v>
      </c>
      <c r="C338" s="69" t="s">
        <v>331</v>
      </c>
      <c r="D338" s="1">
        <v>3</v>
      </c>
      <c r="E338" s="21">
        <f t="shared" si="247"/>
        <v>100</v>
      </c>
      <c r="F338" s="21">
        <v>3</v>
      </c>
      <c r="G338" s="21">
        <f t="shared" si="248"/>
        <v>100</v>
      </c>
      <c r="H338" s="21">
        <v>3</v>
      </c>
      <c r="I338" s="21">
        <f t="shared" si="249"/>
        <v>100</v>
      </c>
      <c r="J338" s="21">
        <v>3</v>
      </c>
      <c r="K338" s="21">
        <f t="shared" si="250"/>
        <v>100</v>
      </c>
      <c r="L338" s="21">
        <v>4</v>
      </c>
      <c r="M338" s="21">
        <f t="shared" si="251"/>
        <v>100</v>
      </c>
      <c r="N338" s="21">
        <v>3</v>
      </c>
      <c r="O338" s="21">
        <f t="shared" si="252"/>
        <v>100</v>
      </c>
      <c r="P338" s="1">
        <v>5</v>
      </c>
      <c r="Q338" s="21">
        <f t="shared" si="253"/>
        <v>100</v>
      </c>
      <c r="R338" s="1">
        <v>3</v>
      </c>
      <c r="S338" s="21">
        <f t="shared" si="254"/>
        <v>100</v>
      </c>
      <c r="T338" s="1">
        <v>3</v>
      </c>
      <c r="U338" s="21">
        <f t="shared" si="255"/>
        <v>100</v>
      </c>
      <c r="V338" s="1">
        <v>3</v>
      </c>
      <c r="W338" s="21">
        <f t="shared" si="256"/>
        <v>100</v>
      </c>
      <c r="X338" s="1">
        <v>3</v>
      </c>
      <c r="Y338" s="21">
        <f t="shared" si="257"/>
        <v>100</v>
      </c>
      <c r="Z338" s="21">
        <v>4</v>
      </c>
      <c r="AA338" s="21">
        <f t="shared" si="258"/>
        <v>100</v>
      </c>
      <c r="AB338" s="1">
        <v>3</v>
      </c>
      <c r="AC338" s="21">
        <f t="shared" si="259"/>
        <v>100</v>
      </c>
      <c r="AD338" s="1">
        <v>1</v>
      </c>
      <c r="AE338" s="1">
        <f t="shared" si="260"/>
        <v>100</v>
      </c>
      <c r="AF338" s="1">
        <v>3</v>
      </c>
      <c r="AG338" s="1">
        <f t="shared" si="261"/>
        <v>100</v>
      </c>
      <c r="AH338" s="1">
        <v>1</v>
      </c>
      <c r="AI338" s="1">
        <f t="shared" si="262"/>
        <v>100</v>
      </c>
      <c r="AJ338" s="1"/>
      <c r="AK338" s="1"/>
      <c r="AL338" s="1"/>
      <c r="AM338" s="1"/>
      <c r="AN338" s="1"/>
      <c r="AO338" s="1"/>
      <c r="AP338" s="1"/>
      <c r="AQ338" s="1"/>
      <c r="AR338" s="1"/>
      <c r="AS338" s="78"/>
      <c r="AT338" s="21">
        <f t="shared" si="263"/>
        <v>100</v>
      </c>
      <c r="AU338" s="52"/>
      <c r="AV338" s="17"/>
      <c r="AW338" s="49"/>
      <c r="AX338" s="14"/>
    </row>
    <row r="339" spans="1:50" s="16" customFormat="1" ht="16.5" customHeight="1" x14ac:dyDescent="0.2">
      <c r="A339" s="50">
        <v>18</v>
      </c>
      <c r="B339" s="71">
        <v>18104011</v>
      </c>
      <c r="C339" s="19" t="s">
        <v>332</v>
      </c>
      <c r="D339" s="1">
        <v>3</v>
      </c>
      <c r="E339" s="21">
        <f t="shared" si="247"/>
        <v>100</v>
      </c>
      <c r="F339" s="21">
        <v>3</v>
      </c>
      <c r="G339" s="21">
        <f t="shared" si="248"/>
        <v>100</v>
      </c>
      <c r="H339" s="21">
        <v>3</v>
      </c>
      <c r="I339" s="21">
        <f t="shared" si="249"/>
        <v>100</v>
      </c>
      <c r="J339" s="21">
        <v>3</v>
      </c>
      <c r="K339" s="21">
        <f t="shared" si="250"/>
        <v>100</v>
      </c>
      <c r="L339" s="21">
        <v>4</v>
      </c>
      <c r="M339" s="21">
        <f t="shared" si="251"/>
        <v>100</v>
      </c>
      <c r="N339" s="21">
        <v>3</v>
      </c>
      <c r="O339" s="21">
        <f t="shared" si="252"/>
        <v>100</v>
      </c>
      <c r="P339" s="1">
        <v>5</v>
      </c>
      <c r="Q339" s="21">
        <f t="shared" si="253"/>
        <v>100</v>
      </c>
      <c r="R339" s="1">
        <v>3</v>
      </c>
      <c r="S339" s="21">
        <f t="shared" si="254"/>
        <v>100</v>
      </c>
      <c r="T339" s="1">
        <v>3</v>
      </c>
      <c r="U339" s="21">
        <f t="shared" si="255"/>
        <v>100</v>
      </c>
      <c r="V339" s="1">
        <v>3</v>
      </c>
      <c r="W339" s="21">
        <f t="shared" si="256"/>
        <v>100</v>
      </c>
      <c r="X339" s="1">
        <v>3</v>
      </c>
      <c r="Y339" s="21">
        <f t="shared" si="257"/>
        <v>100</v>
      </c>
      <c r="Z339" s="21">
        <v>4</v>
      </c>
      <c r="AA339" s="21">
        <f t="shared" si="258"/>
        <v>100</v>
      </c>
      <c r="AB339" s="1">
        <v>3</v>
      </c>
      <c r="AC339" s="21">
        <f t="shared" si="259"/>
        <v>100</v>
      </c>
      <c r="AD339" s="1">
        <v>1</v>
      </c>
      <c r="AE339" s="1">
        <f t="shared" si="260"/>
        <v>100</v>
      </c>
      <c r="AF339" s="1">
        <v>2</v>
      </c>
      <c r="AG339" s="1">
        <f t="shared" si="261"/>
        <v>66.666666666666657</v>
      </c>
      <c r="AH339" s="1">
        <v>1</v>
      </c>
      <c r="AI339" s="1">
        <f t="shared" si="262"/>
        <v>100</v>
      </c>
      <c r="AJ339" s="1"/>
      <c r="AK339" s="1"/>
      <c r="AL339" s="1"/>
      <c r="AM339" s="1"/>
      <c r="AN339" s="1"/>
      <c r="AO339" s="1"/>
      <c r="AP339" s="1"/>
      <c r="AQ339" s="1"/>
      <c r="AR339" s="1"/>
      <c r="AS339" s="78"/>
      <c r="AT339" s="21">
        <f t="shared" si="263"/>
        <v>97.777777777777771</v>
      </c>
      <c r="AU339" s="52"/>
      <c r="AV339" s="17"/>
      <c r="AW339" s="49"/>
      <c r="AX339" s="14"/>
    </row>
    <row r="340" spans="1:50" s="16" customFormat="1" ht="16.5" customHeight="1" x14ac:dyDescent="0.2">
      <c r="A340" s="50">
        <v>19</v>
      </c>
      <c r="B340" s="71">
        <v>18101093</v>
      </c>
      <c r="C340" s="69" t="s">
        <v>333</v>
      </c>
      <c r="D340" s="1">
        <v>3</v>
      </c>
      <c r="E340" s="21">
        <f t="shared" si="247"/>
        <v>100</v>
      </c>
      <c r="F340" s="21">
        <v>3</v>
      </c>
      <c r="G340" s="21">
        <f t="shared" si="248"/>
        <v>100</v>
      </c>
      <c r="H340" s="21">
        <v>3</v>
      </c>
      <c r="I340" s="21">
        <f t="shared" si="249"/>
        <v>100</v>
      </c>
      <c r="J340" s="21">
        <v>3</v>
      </c>
      <c r="K340" s="21">
        <f t="shared" si="250"/>
        <v>100</v>
      </c>
      <c r="L340" s="21">
        <v>4</v>
      </c>
      <c r="M340" s="21">
        <f t="shared" si="251"/>
        <v>100</v>
      </c>
      <c r="N340" s="21">
        <v>3</v>
      </c>
      <c r="O340" s="21">
        <f t="shared" si="252"/>
        <v>100</v>
      </c>
      <c r="P340" s="1">
        <f>5-2</f>
        <v>3</v>
      </c>
      <c r="Q340" s="21">
        <f>P340/(5-2)*100</f>
        <v>100</v>
      </c>
      <c r="R340" s="1">
        <v>3</v>
      </c>
      <c r="S340" s="21">
        <f t="shared" si="254"/>
        <v>100</v>
      </c>
      <c r="T340" s="1">
        <v>3</v>
      </c>
      <c r="U340" s="21">
        <f t="shared" si="255"/>
        <v>100</v>
      </c>
      <c r="V340" s="1">
        <v>3</v>
      </c>
      <c r="W340" s="21">
        <f t="shared" si="256"/>
        <v>100</v>
      </c>
      <c r="X340" s="1">
        <v>3</v>
      </c>
      <c r="Y340" s="21">
        <f t="shared" si="257"/>
        <v>100</v>
      </c>
      <c r="Z340" s="21">
        <v>4</v>
      </c>
      <c r="AA340" s="21">
        <f t="shared" si="258"/>
        <v>100</v>
      </c>
      <c r="AB340" s="1">
        <v>3</v>
      </c>
      <c r="AC340" s="21">
        <f t="shared" si="259"/>
        <v>100</v>
      </c>
      <c r="AD340" s="1">
        <v>1</v>
      </c>
      <c r="AE340" s="1">
        <f t="shared" si="260"/>
        <v>100</v>
      </c>
      <c r="AF340" s="1">
        <v>3</v>
      </c>
      <c r="AG340" s="1">
        <f t="shared" si="261"/>
        <v>100</v>
      </c>
      <c r="AH340" s="1">
        <v>1</v>
      </c>
      <c r="AI340" s="1">
        <f t="shared" si="262"/>
        <v>100</v>
      </c>
      <c r="AJ340" s="1"/>
      <c r="AK340" s="1"/>
      <c r="AL340" s="1"/>
      <c r="AM340" s="1"/>
      <c r="AN340" s="1"/>
      <c r="AO340" s="1"/>
      <c r="AP340" s="1"/>
      <c r="AQ340" s="1"/>
      <c r="AR340" s="1"/>
      <c r="AS340" s="78"/>
      <c r="AT340" s="21">
        <f t="shared" si="263"/>
        <v>100</v>
      </c>
      <c r="AU340" s="52"/>
      <c r="AV340" s="17"/>
      <c r="AW340" s="49"/>
      <c r="AX340" s="14"/>
    </row>
    <row r="341" spans="1:50" s="16" customFormat="1" ht="16.5" customHeight="1" x14ac:dyDescent="0.2">
      <c r="A341" s="50">
        <v>20</v>
      </c>
      <c r="B341" s="71">
        <v>18101114</v>
      </c>
      <c r="C341" s="19" t="s">
        <v>409</v>
      </c>
      <c r="D341" s="1">
        <v>3</v>
      </c>
      <c r="E341" s="21">
        <f>D341/3*100</f>
        <v>100</v>
      </c>
      <c r="F341" s="21">
        <v>2</v>
      </c>
      <c r="G341" s="21">
        <f>F341/2*100</f>
        <v>100</v>
      </c>
      <c r="H341" s="21">
        <v>3</v>
      </c>
      <c r="I341" s="21">
        <f>H341/3*100</f>
        <v>100</v>
      </c>
      <c r="J341" s="21">
        <v>3</v>
      </c>
      <c r="K341" s="21">
        <f t="shared" si="250"/>
        <v>100</v>
      </c>
      <c r="L341" s="21">
        <v>4</v>
      </c>
      <c r="M341" s="21">
        <f t="shared" si="251"/>
        <v>100</v>
      </c>
      <c r="N341" s="21">
        <v>3</v>
      </c>
      <c r="O341" s="21">
        <f t="shared" si="252"/>
        <v>100</v>
      </c>
      <c r="P341" s="1">
        <v>5</v>
      </c>
      <c r="Q341" s="21">
        <f t="shared" si="253"/>
        <v>100</v>
      </c>
      <c r="R341" s="1">
        <v>3</v>
      </c>
      <c r="S341" s="21">
        <f t="shared" si="254"/>
        <v>100</v>
      </c>
      <c r="T341" s="1">
        <v>3</v>
      </c>
      <c r="U341" s="21">
        <f t="shared" si="255"/>
        <v>100</v>
      </c>
      <c r="V341" s="1">
        <v>3</v>
      </c>
      <c r="W341" s="21">
        <f t="shared" si="256"/>
        <v>100</v>
      </c>
      <c r="X341" s="1">
        <v>3</v>
      </c>
      <c r="Y341" s="21">
        <f t="shared" si="257"/>
        <v>100</v>
      </c>
      <c r="Z341" s="21">
        <v>4</v>
      </c>
      <c r="AA341" s="21">
        <f t="shared" si="258"/>
        <v>100</v>
      </c>
      <c r="AB341" s="1">
        <v>3</v>
      </c>
      <c r="AC341" s="21">
        <f t="shared" si="259"/>
        <v>100</v>
      </c>
      <c r="AD341" s="1" t="s">
        <v>452</v>
      </c>
      <c r="AE341" s="1"/>
      <c r="AF341" s="1">
        <v>3</v>
      </c>
      <c r="AG341" s="1">
        <f t="shared" si="261"/>
        <v>100</v>
      </c>
      <c r="AH341" s="1">
        <v>1</v>
      </c>
      <c r="AI341" s="1">
        <f t="shared" si="262"/>
        <v>100</v>
      </c>
      <c r="AJ341" s="1"/>
      <c r="AK341" s="1"/>
      <c r="AL341" s="1"/>
      <c r="AM341" s="1"/>
      <c r="AN341" s="1"/>
      <c r="AO341" s="1"/>
      <c r="AP341" s="1"/>
      <c r="AQ341" s="1"/>
      <c r="AR341" s="1"/>
      <c r="AS341" s="78"/>
      <c r="AT341" s="21">
        <f t="shared" si="263"/>
        <v>100</v>
      </c>
      <c r="AU341" s="52"/>
      <c r="AV341" s="17"/>
      <c r="AW341" s="49"/>
      <c r="AX341" s="14"/>
    </row>
    <row r="342" spans="1:50" s="16" customFormat="1" ht="16.5" customHeight="1" x14ac:dyDescent="0.2">
      <c r="A342" s="54"/>
      <c r="B342" s="74"/>
      <c r="C342" s="14"/>
      <c r="D342" s="14"/>
      <c r="E342" s="98"/>
      <c r="F342" s="98"/>
      <c r="G342" s="98"/>
      <c r="H342" s="98"/>
      <c r="I342" s="98"/>
      <c r="J342" s="25"/>
      <c r="K342" s="25"/>
      <c r="L342" s="25"/>
      <c r="M342" s="25"/>
      <c r="N342" s="25"/>
      <c r="P342" s="15"/>
      <c r="Q342" s="2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25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  <c r="AQ342" s="15"/>
      <c r="AR342" s="15"/>
      <c r="AS342" s="15"/>
      <c r="AT342" s="25"/>
      <c r="AU342" s="52"/>
      <c r="AV342" s="17"/>
      <c r="AW342" s="49"/>
      <c r="AX342" s="14"/>
    </row>
    <row r="343" spans="1:50" s="16" customFormat="1" ht="16.5" customHeight="1" x14ac:dyDescent="0.2">
      <c r="A343" s="54"/>
      <c r="B343" s="74"/>
      <c r="C343" s="14"/>
      <c r="D343" s="14"/>
      <c r="E343" s="98"/>
      <c r="F343" s="98"/>
      <c r="G343" s="98"/>
      <c r="H343" s="98"/>
      <c r="I343" s="98"/>
      <c r="J343" s="25"/>
      <c r="K343" s="25"/>
      <c r="L343" s="25"/>
      <c r="M343" s="25"/>
      <c r="N343" s="25"/>
      <c r="P343" s="15"/>
      <c r="Q343" s="2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25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  <c r="AP343" s="15"/>
      <c r="AQ343" s="15"/>
      <c r="AR343" s="15"/>
      <c r="AS343" s="15"/>
      <c r="AT343" s="25"/>
      <c r="AU343" s="52"/>
      <c r="AV343" s="17"/>
      <c r="AW343" s="49"/>
      <c r="AX343" s="14"/>
    </row>
    <row r="344" spans="1:50" s="16" customFormat="1" ht="16.5" customHeight="1" x14ac:dyDescent="0.2">
      <c r="A344" s="54"/>
      <c r="B344" s="54"/>
      <c r="C344" s="54"/>
      <c r="D344" s="54"/>
      <c r="E344" s="87"/>
      <c r="F344" s="87"/>
      <c r="G344" s="87"/>
      <c r="H344" s="87"/>
      <c r="I344" s="87"/>
      <c r="J344" s="87"/>
      <c r="K344" s="87"/>
      <c r="L344" s="87"/>
      <c r="M344" s="87"/>
      <c r="N344" s="87"/>
      <c r="P344" s="54"/>
      <c r="Q344" s="87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87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76"/>
      <c r="AR344" s="76"/>
      <c r="AS344" s="76"/>
      <c r="AT344" s="76"/>
      <c r="AU344" s="54"/>
      <c r="AV344" s="17"/>
      <c r="AW344" s="49"/>
      <c r="AX344" s="14"/>
    </row>
    <row r="345" spans="1:50" s="16" customFormat="1" ht="16.5" customHeight="1" x14ac:dyDescent="0.2">
      <c r="A345" s="50">
        <v>1</v>
      </c>
      <c r="B345" s="71">
        <v>18103039</v>
      </c>
      <c r="C345" s="69" t="s">
        <v>335</v>
      </c>
      <c r="D345" s="1">
        <v>3</v>
      </c>
      <c r="E345" s="21">
        <f t="shared" ref="E345:E366" si="264">D345/3*100</f>
        <v>100</v>
      </c>
      <c r="F345" s="21">
        <v>3</v>
      </c>
      <c r="G345" s="21">
        <f t="shared" ref="G345:G366" si="265">F345/3*100</f>
        <v>100</v>
      </c>
      <c r="H345" s="21">
        <v>3</v>
      </c>
      <c r="I345" s="21">
        <f t="shared" ref="I345:I366" si="266">H345/3*100</f>
        <v>100</v>
      </c>
      <c r="J345" s="21">
        <v>3</v>
      </c>
      <c r="K345" s="21">
        <f t="shared" ref="K345:K366" si="267">J345/3*100</f>
        <v>100</v>
      </c>
      <c r="L345" s="21">
        <v>4</v>
      </c>
      <c r="M345" s="21">
        <f t="shared" ref="M345:M366" si="268">L345/4*100</f>
        <v>100</v>
      </c>
      <c r="N345" s="21">
        <v>3</v>
      </c>
      <c r="O345" s="21">
        <f t="shared" ref="O345:O366" si="269">N345/3*100</f>
        <v>100</v>
      </c>
      <c r="P345" s="1">
        <v>5</v>
      </c>
      <c r="Q345" s="21">
        <f t="shared" ref="Q345:Q366" si="270">P345/5*100</f>
        <v>100</v>
      </c>
      <c r="R345" s="1">
        <v>3</v>
      </c>
      <c r="S345" s="21">
        <f t="shared" ref="S345:S354" si="271">R345/3*100</f>
        <v>100</v>
      </c>
      <c r="T345" s="1">
        <v>3</v>
      </c>
      <c r="U345" s="21">
        <f t="shared" ref="U345:U366" si="272">T345/3*100</f>
        <v>100</v>
      </c>
      <c r="V345" s="1">
        <v>3</v>
      </c>
      <c r="W345" s="21">
        <f t="shared" ref="W345:W354" si="273">V345/3*100</f>
        <v>100</v>
      </c>
      <c r="X345" s="1">
        <v>3</v>
      </c>
      <c r="Y345" s="21">
        <f t="shared" ref="Y345:Y354" si="274">X345/3*100</f>
        <v>100</v>
      </c>
      <c r="Z345" s="21">
        <v>4</v>
      </c>
      <c r="AA345" s="21">
        <f t="shared" ref="AA345:AA354" si="275">Z345/4*100</f>
        <v>100</v>
      </c>
      <c r="AB345" s="1">
        <v>3</v>
      </c>
      <c r="AC345" s="21">
        <f t="shared" ref="AC345:AC354" si="276">AB345/3*100</f>
        <v>100</v>
      </c>
      <c r="AD345" s="1">
        <v>1</v>
      </c>
      <c r="AE345" s="1">
        <f t="shared" ref="AE345:AE366" si="277">AD345/1*100</f>
        <v>100</v>
      </c>
      <c r="AF345" s="1">
        <v>3</v>
      </c>
      <c r="AG345" s="1">
        <f t="shared" ref="AG345:AG353" si="278">AF345/3*100</f>
        <v>100</v>
      </c>
      <c r="AH345" s="1">
        <v>1</v>
      </c>
      <c r="AI345" s="1">
        <f t="shared" ref="AI345:AI354" si="279">AH345/1*100</f>
        <v>100</v>
      </c>
      <c r="AJ345" s="1"/>
      <c r="AK345" s="1"/>
      <c r="AL345" s="1"/>
      <c r="AM345" s="1"/>
      <c r="AN345" s="1"/>
      <c r="AO345" s="1"/>
      <c r="AP345" s="1"/>
      <c r="AQ345" s="1"/>
      <c r="AR345" s="1"/>
      <c r="AS345" s="78"/>
      <c r="AT345" s="21">
        <f t="shared" ref="AT345:AT366" si="280">AVERAGE(Q345,S345,U345,W345,Y345,AA345,AC345,AE345,AG345,AI345,AK345,AM345,AO345,AQ345,AS345,K345,M345,I345,G345,O345)</f>
        <v>100</v>
      </c>
      <c r="AU345" s="62" t="s">
        <v>336</v>
      </c>
      <c r="AV345" s="17"/>
      <c r="AW345" s="49"/>
      <c r="AX345" s="14"/>
    </row>
    <row r="346" spans="1:50" s="16" customFormat="1" ht="16.5" customHeight="1" x14ac:dyDescent="0.2">
      <c r="A346" s="50">
        <v>2</v>
      </c>
      <c r="B346" s="71">
        <v>18101067</v>
      </c>
      <c r="C346" s="19" t="s">
        <v>337</v>
      </c>
      <c r="D346" s="1">
        <v>3</v>
      </c>
      <c r="E346" s="21">
        <f t="shared" si="264"/>
        <v>100</v>
      </c>
      <c r="F346" s="21">
        <v>3</v>
      </c>
      <c r="G346" s="21">
        <f t="shared" si="265"/>
        <v>100</v>
      </c>
      <c r="H346" s="21">
        <v>3</v>
      </c>
      <c r="I346" s="21">
        <f t="shared" si="266"/>
        <v>100</v>
      </c>
      <c r="J346" s="21">
        <v>3</v>
      </c>
      <c r="K346" s="21">
        <f t="shared" si="267"/>
        <v>100</v>
      </c>
      <c r="L346" s="21">
        <v>4</v>
      </c>
      <c r="M346" s="21">
        <f t="shared" si="268"/>
        <v>100</v>
      </c>
      <c r="N346" s="21">
        <v>3</v>
      </c>
      <c r="O346" s="21">
        <f t="shared" si="269"/>
        <v>100</v>
      </c>
      <c r="P346" s="1">
        <f>5-2</f>
        <v>3</v>
      </c>
      <c r="Q346" s="21">
        <f t="shared" si="270"/>
        <v>60</v>
      </c>
      <c r="R346" s="1">
        <v>3</v>
      </c>
      <c r="S346" s="21">
        <f t="shared" si="271"/>
        <v>100</v>
      </c>
      <c r="T346" s="1">
        <v>3</v>
      </c>
      <c r="U346" s="21">
        <f t="shared" si="272"/>
        <v>100</v>
      </c>
      <c r="V346" s="1">
        <v>3</v>
      </c>
      <c r="W346" s="21">
        <f t="shared" si="273"/>
        <v>100</v>
      </c>
      <c r="X346" s="1">
        <v>3</v>
      </c>
      <c r="Y346" s="21">
        <f t="shared" si="274"/>
        <v>100</v>
      </c>
      <c r="Z346" s="21">
        <v>4</v>
      </c>
      <c r="AA346" s="21">
        <f t="shared" si="275"/>
        <v>100</v>
      </c>
      <c r="AB346" s="1">
        <v>3</v>
      </c>
      <c r="AC346" s="21">
        <f t="shared" si="276"/>
        <v>100</v>
      </c>
      <c r="AD346" s="1">
        <v>1</v>
      </c>
      <c r="AE346" s="1">
        <f t="shared" si="277"/>
        <v>100</v>
      </c>
      <c r="AF346" s="1">
        <v>3</v>
      </c>
      <c r="AG346" s="1">
        <f t="shared" si="278"/>
        <v>100</v>
      </c>
      <c r="AH346" s="1">
        <v>1</v>
      </c>
      <c r="AI346" s="1">
        <f t="shared" si="279"/>
        <v>100</v>
      </c>
      <c r="AJ346" s="1"/>
      <c r="AK346" s="1"/>
      <c r="AL346" s="1"/>
      <c r="AM346" s="1"/>
      <c r="AN346" s="1"/>
      <c r="AO346" s="1"/>
      <c r="AP346" s="1"/>
      <c r="AQ346" s="1"/>
      <c r="AR346" s="1"/>
      <c r="AS346" s="78"/>
      <c r="AT346" s="21">
        <f t="shared" si="280"/>
        <v>97.333333333333329</v>
      </c>
      <c r="AU346" s="52"/>
      <c r="AV346" s="17"/>
      <c r="AW346" s="49"/>
      <c r="AX346" s="14"/>
    </row>
    <row r="347" spans="1:50" s="16" customFormat="1" ht="16.5" customHeight="1" x14ac:dyDescent="0.2">
      <c r="A347" s="50">
        <v>3</v>
      </c>
      <c r="B347" s="71">
        <v>18102022</v>
      </c>
      <c r="C347" s="69" t="s">
        <v>338</v>
      </c>
      <c r="D347" s="1">
        <v>3</v>
      </c>
      <c r="E347" s="21">
        <f t="shared" si="264"/>
        <v>100</v>
      </c>
      <c r="F347" s="21">
        <v>3</v>
      </c>
      <c r="G347" s="21">
        <f t="shared" si="265"/>
        <v>100</v>
      </c>
      <c r="H347" s="21">
        <v>3</v>
      </c>
      <c r="I347" s="21">
        <f t="shared" si="266"/>
        <v>100</v>
      </c>
      <c r="J347" s="21">
        <v>3</v>
      </c>
      <c r="K347" s="21">
        <f t="shared" si="267"/>
        <v>100</v>
      </c>
      <c r="L347" s="21">
        <v>4</v>
      </c>
      <c r="M347" s="21">
        <f t="shared" si="268"/>
        <v>100</v>
      </c>
      <c r="N347" s="21">
        <v>3</v>
      </c>
      <c r="O347" s="21">
        <f t="shared" si="269"/>
        <v>100</v>
      </c>
      <c r="P347" s="1">
        <v>5</v>
      </c>
      <c r="Q347" s="21">
        <f t="shared" si="270"/>
        <v>100</v>
      </c>
      <c r="R347" s="1">
        <v>3</v>
      </c>
      <c r="S347" s="21">
        <f t="shared" si="271"/>
        <v>100</v>
      </c>
      <c r="T347" s="1">
        <v>2</v>
      </c>
      <c r="U347" s="21">
        <f t="shared" si="272"/>
        <v>66.666666666666657</v>
      </c>
      <c r="V347" s="1">
        <v>3</v>
      </c>
      <c r="W347" s="21">
        <f t="shared" si="273"/>
        <v>100</v>
      </c>
      <c r="X347" s="1">
        <v>3</v>
      </c>
      <c r="Y347" s="21">
        <f t="shared" si="274"/>
        <v>100</v>
      </c>
      <c r="Z347" s="21">
        <v>4</v>
      </c>
      <c r="AA347" s="21">
        <f t="shared" si="275"/>
        <v>100</v>
      </c>
      <c r="AB347" s="1">
        <v>3</v>
      </c>
      <c r="AC347" s="21">
        <f t="shared" si="276"/>
        <v>100</v>
      </c>
      <c r="AD347" s="1">
        <v>1</v>
      </c>
      <c r="AE347" s="1">
        <f t="shared" si="277"/>
        <v>100</v>
      </c>
      <c r="AF347" s="1">
        <v>2</v>
      </c>
      <c r="AG347" s="1">
        <f t="shared" si="278"/>
        <v>66.666666666666657</v>
      </c>
      <c r="AH347" s="1">
        <v>1</v>
      </c>
      <c r="AI347" s="1">
        <f t="shared" si="279"/>
        <v>100</v>
      </c>
      <c r="AJ347" s="1"/>
      <c r="AK347" s="1"/>
      <c r="AL347" s="1"/>
      <c r="AM347" s="1"/>
      <c r="AN347" s="1"/>
      <c r="AO347" s="1"/>
      <c r="AP347" s="1"/>
      <c r="AQ347" s="1"/>
      <c r="AR347" s="1"/>
      <c r="AS347" s="78"/>
      <c r="AT347" s="21">
        <f t="shared" si="280"/>
        <v>95.555555555555557</v>
      </c>
      <c r="AU347" s="52"/>
      <c r="AV347" s="17"/>
      <c r="AW347" s="49"/>
      <c r="AX347" s="14"/>
    </row>
    <row r="348" spans="1:50" s="16" customFormat="1" ht="16.5" customHeight="1" x14ac:dyDescent="0.2">
      <c r="A348" s="50">
        <v>4</v>
      </c>
      <c r="B348" s="71">
        <v>18101052</v>
      </c>
      <c r="C348" s="69" t="s">
        <v>339</v>
      </c>
      <c r="D348" s="1">
        <v>3</v>
      </c>
      <c r="E348" s="21">
        <f t="shared" si="264"/>
        <v>100</v>
      </c>
      <c r="F348" s="21">
        <v>3</v>
      </c>
      <c r="G348" s="21">
        <f t="shared" si="265"/>
        <v>100</v>
      </c>
      <c r="H348" s="21">
        <v>3</v>
      </c>
      <c r="I348" s="21">
        <f t="shared" si="266"/>
        <v>100</v>
      </c>
      <c r="J348" s="21">
        <v>3</v>
      </c>
      <c r="K348" s="21">
        <f t="shared" si="267"/>
        <v>100</v>
      </c>
      <c r="L348" s="21">
        <v>4</v>
      </c>
      <c r="M348" s="21">
        <f t="shared" si="268"/>
        <v>100</v>
      </c>
      <c r="N348" s="21">
        <v>3</v>
      </c>
      <c r="O348" s="21">
        <f t="shared" si="269"/>
        <v>100</v>
      </c>
      <c r="P348" s="1">
        <v>5</v>
      </c>
      <c r="Q348" s="21">
        <f t="shared" si="270"/>
        <v>100</v>
      </c>
      <c r="R348" s="1">
        <v>3</v>
      </c>
      <c r="S348" s="21">
        <f t="shared" si="271"/>
        <v>100</v>
      </c>
      <c r="T348" s="1">
        <v>3</v>
      </c>
      <c r="U348" s="21">
        <f t="shared" si="272"/>
        <v>100</v>
      </c>
      <c r="V348" s="1">
        <v>3</v>
      </c>
      <c r="W348" s="21">
        <f t="shared" si="273"/>
        <v>100</v>
      </c>
      <c r="X348" s="1">
        <v>2</v>
      </c>
      <c r="Y348" s="21">
        <f t="shared" si="274"/>
        <v>66.666666666666657</v>
      </c>
      <c r="Z348" s="21">
        <v>4</v>
      </c>
      <c r="AA348" s="21">
        <f t="shared" si="275"/>
        <v>100</v>
      </c>
      <c r="AB348" s="1">
        <v>3</v>
      </c>
      <c r="AC348" s="21">
        <f t="shared" si="276"/>
        <v>100</v>
      </c>
      <c r="AD348" s="1">
        <v>1</v>
      </c>
      <c r="AE348" s="1">
        <f t="shared" si="277"/>
        <v>100</v>
      </c>
      <c r="AF348" s="1">
        <v>3</v>
      </c>
      <c r="AG348" s="1">
        <f t="shared" si="278"/>
        <v>100</v>
      </c>
      <c r="AH348" s="1">
        <v>1</v>
      </c>
      <c r="AI348" s="1">
        <f t="shared" si="279"/>
        <v>100</v>
      </c>
      <c r="AJ348" s="1"/>
      <c r="AK348" s="1"/>
      <c r="AL348" s="1"/>
      <c r="AM348" s="1"/>
      <c r="AN348" s="1"/>
      <c r="AO348" s="1"/>
      <c r="AP348" s="1"/>
      <c r="AQ348" s="1"/>
      <c r="AR348" s="1"/>
      <c r="AS348" s="78"/>
      <c r="AT348" s="21">
        <f t="shared" si="280"/>
        <v>97.777777777777771</v>
      </c>
      <c r="AU348" s="52"/>
      <c r="AV348" s="17"/>
      <c r="AW348" s="49"/>
      <c r="AX348" s="14"/>
    </row>
    <row r="349" spans="1:50" s="16" customFormat="1" ht="16.5" customHeight="1" x14ac:dyDescent="0.2">
      <c r="A349" s="50">
        <v>5</v>
      </c>
      <c r="B349" s="71">
        <v>18101174</v>
      </c>
      <c r="C349" s="69" t="s">
        <v>340</v>
      </c>
      <c r="D349" s="1">
        <v>3</v>
      </c>
      <c r="E349" s="21">
        <f t="shared" si="264"/>
        <v>100</v>
      </c>
      <c r="F349" s="21">
        <v>3</v>
      </c>
      <c r="G349" s="21">
        <f t="shared" si="265"/>
        <v>100</v>
      </c>
      <c r="H349" s="21">
        <v>3</v>
      </c>
      <c r="I349" s="21">
        <f t="shared" si="266"/>
        <v>100</v>
      </c>
      <c r="J349" s="21">
        <v>3</v>
      </c>
      <c r="K349" s="21">
        <f t="shared" si="267"/>
        <v>100</v>
      </c>
      <c r="L349" s="21">
        <v>4</v>
      </c>
      <c r="M349" s="21">
        <f t="shared" si="268"/>
        <v>100</v>
      </c>
      <c r="N349" s="21">
        <v>3</v>
      </c>
      <c r="O349" s="21">
        <f t="shared" si="269"/>
        <v>100</v>
      </c>
      <c r="P349" s="1">
        <v>5</v>
      </c>
      <c r="Q349" s="21">
        <f t="shared" si="270"/>
        <v>100</v>
      </c>
      <c r="R349" s="1">
        <v>3</v>
      </c>
      <c r="S349" s="21">
        <f t="shared" si="271"/>
        <v>100</v>
      </c>
      <c r="T349" s="1">
        <v>2</v>
      </c>
      <c r="U349" s="21">
        <f t="shared" si="272"/>
        <v>66.666666666666657</v>
      </c>
      <c r="V349" s="1">
        <v>3</v>
      </c>
      <c r="W349" s="21">
        <f t="shared" si="273"/>
        <v>100</v>
      </c>
      <c r="X349" s="1">
        <v>3</v>
      </c>
      <c r="Y349" s="21">
        <f t="shared" si="274"/>
        <v>100</v>
      </c>
      <c r="Z349" s="21">
        <v>4</v>
      </c>
      <c r="AA349" s="21">
        <f t="shared" si="275"/>
        <v>100</v>
      </c>
      <c r="AB349" s="1">
        <v>3</v>
      </c>
      <c r="AC349" s="21">
        <f t="shared" si="276"/>
        <v>100</v>
      </c>
      <c r="AD349" s="1">
        <v>1</v>
      </c>
      <c r="AE349" s="1">
        <f t="shared" si="277"/>
        <v>100</v>
      </c>
      <c r="AF349" s="1">
        <v>3</v>
      </c>
      <c r="AG349" s="1">
        <f t="shared" si="278"/>
        <v>100</v>
      </c>
      <c r="AH349" s="1">
        <v>1</v>
      </c>
      <c r="AI349" s="1">
        <f t="shared" si="279"/>
        <v>100</v>
      </c>
      <c r="AJ349" s="1"/>
      <c r="AK349" s="1"/>
      <c r="AL349" s="1"/>
      <c r="AM349" s="1"/>
      <c r="AN349" s="1"/>
      <c r="AO349" s="1"/>
      <c r="AP349" s="1"/>
      <c r="AQ349" s="1"/>
      <c r="AR349" s="1"/>
      <c r="AS349" s="78"/>
      <c r="AT349" s="21">
        <f t="shared" si="280"/>
        <v>97.777777777777771</v>
      </c>
      <c r="AU349" s="52"/>
      <c r="AV349" s="17"/>
      <c r="AW349" s="49"/>
      <c r="AX349" s="14"/>
    </row>
    <row r="350" spans="1:50" s="16" customFormat="1" ht="16.5" customHeight="1" x14ac:dyDescent="0.2">
      <c r="A350" s="50">
        <v>6</v>
      </c>
      <c r="B350" s="71">
        <v>18103025</v>
      </c>
      <c r="C350" s="69" t="s">
        <v>341</v>
      </c>
      <c r="D350" s="1">
        <v>3</v>
      </c>
      <c r="E350" s="21">
        <f t="shared" si="264"/>
        <v>100</v>
      </c>
      <c r="F350" s="21">
        <v>3</v>
      </c>
      <c r="G350" s="21">
        <f t="shared" si="265"/>
        <v>100</v>
      </c>
      <c r="H350" s="21">
        <v>3</v>
      </c>
      <c r="I350" s="21">
        <f t="shared" si="266"/>
        <v>100</v>
      </c>
      <c r="J350" s="21">
        <v>3</v>
      </c>
      <c r="K350" s="21">
        <f t="shared" si="267"/>
        <v>100</v>
      </c>
      <c r="L350" s="21">
        <v>4</v>
      </c>
      <c r="M350" s="21">
        <f t="shared" si="268"/>
        <v>100</v>
      </c>
      <c r="N350" s="21">
        <v>3</v>
      </c>
      <c r="O350" s="21">
        <f t="shared" si="269"/>
        <v>100</v>
      </c>
      <c r="P350" s="1">
        <v>5</v>
      </c>
      <c r="Q350" s="21">
        <f t="shared" si="270"/>
        <v>100</v>
      </c>
      <c r="R350" s="1">
        <v>3</v>
      </c>
      <c r="S350" s="21">
        <f t="shared" si="271"/>
        <v>100</v>
      </c>
      <c r="T350" s="1">
        <v>2</v>
      </c>
      <c r="U350" s="21">
        <f t="shared" si="272"/>
        <v>66.666666666666657</v>
      </c>
      <c r="V350" s="1">
        <v>3</v>
      </c>
      <c r="W350" s="21">
        <f t="shared" si="273"/>
        <v>100</v>
      </c>
      <c r="X350" s="1">
        <v>3</v>
      </c>
      <c r="Y350" s="21">
        <f t="shared" si="274"/>
        <v>100</v>
      </c>
      <c r="Z350" s="21">
        <v>4</v>
      </c>
      <c r="AA350" s="21">
        <f t="shared" si="275"/>
        <v>100</v>
      </c>
      <c r="AB350" s="1">
        <v>3</v>
      </c>
      <c r="AC350" s="21">
        <f t="shared" si="276"/>
        <v>100</v>
      </c>
      <c r="AD350" s="1">
        <v>1</v>
      </c>
      <c r="AE350" s="1">
        <f t="shared" si="277"/>
        <v>100</v>
      </c>
      <c r="AF350" s="1">
        <v>3</v>
      </c>
      <c r="AG350" s="1">
        <f t="shared" si="278"/>
        <v>100</v>
      </c>
      <c r="AH350" s="1">
        <v>1</v>
      </c>
      <c r="AI350" s="1">
        <f t="shared" si="279"/>
        <v>100</v>
      </c>
      <c r="AJ350" s="1"/>
      <c r="AK350" s="1"/>
      <c r="AL350" s="1"/>
      <c r="AM350" s="1"/>
      <c r="AN350" s="1"/>
      <c r="AO350" s="1"/>
      <c r="AP350" s="1"/>
      <c r="AQ350" s="1"/>
      <c r="AR350" s="1"/>
      <c r="AS350" s="78"/>
      <c r="AT350" s="21">
        <f t="shared" si="280"/>
        <v>97.777777777777771</v>
      </c>
      <c r="AU350" s="52"/>
      <c r="AV350" s="17"/>
      <c r="AW350" s="49"/>
      <c r="AX350" s="14"/>
    </row>
    <row r="351" spans="1:50" s="16" customFormat="1" ht="16.5" customHeight="1" x14ac:dyDescent="0.2">
      <c r="A351" s="50">
        <v>7</v>
      </c>
      <c r="B351" s="71">
        <v>18101064</v>
      </c>
      <c r="C351" s="69" t="s">
        <v>342</v>
      </c>
      <c r="D351" s="1">
        <v>3</v>
      </c>
      <c r="E351" s="21">
        <f t="shared" si="264"/>
        <v>100</v>
      </c>
      <c r="F351" s="21">
        <v>3</v>
      </c>
      <c r="G351" s="21">
        <f t="shared" si="265"/>
        <v>100</v>
      </c>
      <c r="H351" s="21">
        <v>3</v>
      </c>
      <c r="I351" s="21">
        <f t="shared" si="266"/>
        <v>100</v>
      </c>
      <c r="J351" s="21">
        <v>3</v>
      </c>
      <c r="K351" s="21">
        <f t="shared" si="267"/>
        <v>100</v>
      </c>
      <c r="L351" s="21">
        <v>4</v>
      </c>
      <c r="M351" s="21">
        <f t="shared" si="268"/>
        <v>100</v>
      </c>
      <c r="N351" s="21">
        <v>3</v>
      </c>
      <c r="O351" s="21">
        <f t="shared" si="269"/>
        <v>100</v>
      </c>
      <c r="P351" s="1">
        <f>5-1</f>
        <v>4</v>
      </c>
      <c r="Q351" s="21">
        <f t="shared" si="270"/>
        <v>80</v>
      </c>
      <c r="R351" s="1">
        <v>3</v>
      </c>
      <c r="S351" s="21">
        <f t="shared" si="271"/>
        <v>100</v>
      </c>
      <c r="T351" s="1">
        <v>3</v>
      </c>
      <c r="U351" s="21">
        <f t="shared" si="272"/>
        <v>100</v>
      </c>
      <c r="V351" s="1">
        <v>3</v>
      </c>
      <c r="W351" s="21">
        <f t="shared" si="273"/>
        <v>100</v>
      </c>
      <c r="X351" s="1">
        <v>2</v>
      </c>
      <c r="Y351" s="21">
        <f t="shared" si="274"/>
        <v>66.666666666666657</v>
      </c>
      <c r="Z351" s="21">
        <v>4</v>
      </c>
      <c r="AA351" s="21">
        <f t="shared" si="275"/>
        <v>100</v>
      </c>
      <c r="AB351" s="1">
        <v>3</v>
      </c>
      <c r="AC351" s="21">
        <f t="shared" si="276"/>
        <v>100</v>
      </c>
      <c r="AD351" s="1">
        <v>1</v>
      </c>
      <c r="AE351" s="1">
        <f t="shared" si="277"/>
        <v>100</v>
      </c>
      <c r="AF351" s="1">
        <v>3</v>
      </c>
      <c r="AG351" s="1">
        <f t="shared" si="278"/>
        <v>100</v>
      </c>
      <c r="AH351" s="1">
        <v>1</v>
      </c>
      <c r="AI351" s="1">
        <f t="shared" si="279"/>
        <v>100</v>
      </c>
      <c r="AJ351" s="1"/>
      <c r="AK351" s="1"/>
      <c r="AL351" s="1"/>
      <c r="AM351" s="1"/>
      <c r="AN351" s="1"/>
      <c r="AO351" s="1"/>
      <c r="AP351" s="1"/>
      <c r="AQ351" s="1"/>
      <c r="AR351" s="1"/>
      <c r="AS351" s="78"/>
      <c r="AT351" s="21">
        <f t="shared" si="280"/>
        <v>96.444444444444429</v>
      </c>
      <c r="AU351" s="52"/>
      <c r="AV351" s="17"/>
      <c r="AW351" s="49"/>
      <c r="AX351" s="14"/>
    </row>
    <row r="352" spans="1:50" s="16" customFormat="1" ht="16.5" customHeight="1" x14ac:dyDescent="0.2">
      <c r="A352" s="50">
        <v>8</v>
      </c>
      <c r="B352" s="71">
        <v>18102025</v>
      </c>
      <c r="C352" s="69" t="s">
        <v>343</v>
      </c>
      <c r="D352" s="1">
        <v>3</v>
      </c>
      <c r="E352" s="21">
        <f t="shared" si="264"/>
        <v>100</v>
      </c>
      <c r="F352" s="21">
        <v>3</v>
      </c>
      <c r="G352" s="21">
        <f t="shared" si="265"/>
        <v>100</v>
      </c>
      <c r="H352" s="21">
        <v>3</v>
      </c>
      <c r="I352" s="21">
        <f t="shared" si="266"/>
        <v>100</v>
      </c>
      <c r="J352" s="21">
        <v>3</v>
      </c>
      <c r="K352" s="21">
        <f t="shared" si="267"/>
        <v>100</v>
      </c>
      <c r="L352" s="21">
        <v>4</v>
      </c>
      <c r="M352" s="21">
        <f t="shared" si="268"/>
        <v>100</v>
      </c>
      <c r="N352" s="21">
        <v>3</v>
      </c>
      <c r="O352" s="21">
        <f t="shared" si="269"/>
        <v>100</v>
      </c>
      <c r="P352" s="1">
        <v>5</v>
      </c>
      <c r="Q352" s="21">
        <f t="shared" si="270"/>
        <v>100</v>
      </c>
      <c r="R352" s="1">
        <v>3</v>
      </c>
      <c r="S352" s="21">
        <f t="shared" si="271"/>
        <v>100</v>
      </c>
      <c r="T352" s="1">
        <v>3</v>
      </c>
      <c r="U352" s="21">
        <f t="shared" si="272"/>
        <v>100</v>
      </c>
      <c r="V352" s="1">
        <v>2</v>
      </c>
      <c r="W352" s="21">
        <f t="shared" si="273"/>
        <v>66.666666666666657</v>
      </c>
      <c r="X352" s="1">
        <v>3</v>
      </c>
      <c r="Y352" s="21">
        <f t="shared" si="274"/>
        <v>100</v>
      </c>
      <c r="Z352" s="21">
        <f>4-1</f>
        <v>3</v>
      </c>
      <c r="AA352" s="21">
        <f t="shared" si="275"/>
        <v>75</v>
      </c>
      <c r="AB352" s="1">
        <v>3</v>
      </c>
      <c r="AC352" s="21">
        <f t="shared" si="276"/>
        <v>100</v>
      </c>
      <c r="AD352" s="1">
        <v>1</v>
      </c>
      <c r="AE352" s="1">
        <f t="shared" si="277"/>
        <v>100</v>
      </c>
      <c r="AF352" s="1">
        <v>3</v>
      </c>
      <c r="AG352" s="1">
        <f t="shared" si="278"/>
        <v>100</v>
      </c>
      <c r="AH352" s="1">
        <v>1</v>
      </c>
      <c r="AI352" s="1">
        <f t="shared" si="279"/>
        <v>100</v>
      </c>
      <c r="AJ352" s="1"/>
      <c r="AK352" s="1"/>
      <c r="AL352" s="1"/>
      <c r="AM352" s="1"/>
      <c r="AN352" s="1"/>
      <c r="AO352" s="1"/>
      <c r="AP352" s="1"/>
      <c r="AQ352" s="1"/>
      <c r="AR352" s="1"/>
      <c r="AS352" s="78"/>
      <c r="AT352" s="21">
        <f t="shared" si="280"/>
        <v>96.1111111111111</v>
      </c>
      <c r="AU352" s="52"/>
      <c r="AV352" s="17"/>
      <c r="AW352" s="49"/>
      <c r="AX352" s="14"/>
    </row>
    <row r="353" spans="1:50" s="16" customFormat="1" ht="16.5" customHeight="1" x14ac:dyDescent="0.2">
      <c r="A353" s="50">
        <v>9</v>
      </c>
      <c r="B353" s="71">
        <v>18102038</v>
      </c>
      <c r="C353" s="69" t="s">
        <v>344</v>
      </c>
      <c r="D353" s="1">
        <v>3</v>
      </c>
      <c r="E353" s="21">
        <f t="shared" si="264"/>
        <v>100</v>
      </c>
      <c r="F353" s="21">
        <v>3</v>
      </c>
      <c r="G353" s="21">
        <f t="shared" si="265"/>
        <v>100</v>
      </c>
      <c r="H353" s="21">
        <v>3</v>
      </c>
      <c r="I353" s="21">
        <f t="shared" si="266"/>
        <v>100</v>
      </c>
      <c r="J353" s="21">
        <v>3</v>
      </c>
      <c r="K353" s="21">
        <f t="shared" si="267"/>
        <v>100</v>
      </c>
      <c r="L353" s="21">
        <v>4</v>
      </c>
      <c r="M353" s="21">
        <f t="shared" si="268"/>
        <v>100</v>
      </c>
      <c r="N353" s="21">
        <v>3</v>
      </c>
      <c r="O353" s="21">
        <f t="shared" si="269"/>
        <v>100</v>
      </c>
      <c r="P353" s="1">
        <v>5</v>
      </c>
      <c r="Q353" s="21">
        <f t="shared" si="270"/>
        <v>100</v>
      </c>
      <c r="R353" s="1">
        <v>3</v>
      </c>
      <c r="S353" s="21">
        <f t="shared" si="271"/>
        <v>100</v>
      </c>
      <c r="T353" s="1">
        <v>3</v>
      </c>
      <c r="U353" s="21">
        <f t="shared" si="272"/>
        <v>100</v>
      </c>
      <c r="V353" s="1">
        <v>3</v>
      </c>
      <c r="W353" s="21">
        <f t="shared" si="273"/>
        <v>100</v>
      </c>
      <c r="X353" s="1">
        <v>3</v>
      </c>
      <c r="Y353" s="21">
        <f t="shared" si="274"/>
        <v>100</v>
      </c>
      <c r="Z353" s="21">
        <v>4</v>
      </c>
      <c r="AA353" s="21">
        <f t="shared" si="275"/>
        <v>100</v>
      </c>
      <c r="AB353" s="1">
        <v>3</v>
      </c>
      <c r="AC353" s="21">
        <f t="shared" si="276"/>
        <v>100</v>
      </c>
      <c r="AD353" s="1">
        <v>1</v>
      </c>
      <c r="AE353" s="1">
        <f t="shared" si="277"/>
        <v>100</v>
      </c>
      <c r="AF353" s="1">
        <v>3</v>
      </c>
      <c r="AG353" s="1">
        <f t="shared" si="278"/>
        <v>100</v>
      </c>
      <c r="AH353" s="1">
        <v>1</v>
      </c>
      <c r="AI353" s="1">
        <f t="shared" si="279"/>
        <v>100</v>
      </c>
      <c r="AJ353" s="1"/>
      <c r="AK353" s="1"/>
      <c r="AL353" s="1"/>
      <c r="AM353" s="1"/>
      <c r="AN353" s="1"/>
      <c r="AO353" s="1"/>
      <c r="AP353" s="1"/>
      <c r="AQ353" s="1"/>
      <c r="AR353" s="1"/>
      <c r="AS353" s="78"/>
      <c r="AT353" s="21">
        <f t="shared" si="280"/>
        <v>100</v>
      </c>
      <c r="AU353" s="52"/>
      <c r="AV353" s="17"/>
      <c r="AW353" s="49"/>
      <c r="AX353" s="14"/>
    </row>
    <row r="354" spans="1:50" s="16" customFormat="1" ht="16.5" customHeight="1" x14ac:dyDescent="0.2">
      <c r="A354" s="50">
        <v>10</v>
      </c>
      <c r="B354" s="71">
        <v>18103026</v>
      </c>
      <c r="C354" s="69" t="s">
        <v>345</v>
      </c>
      <c r="D354" s="1">
        <v>3</v>
      </c>
      <c r="E354" s="21">
        <f t="shared" si="264"/>
        <v>100</v>
      </c>
      <c r="F354" s="21">
        <v>3</v>
      </c>
      <c r="G354" s="21">
        <f t="shared" si="265"/>
        <v>100</v>
      </c>
      <c r="H354" s="21">
        <v>3</v>
      </c>
      <c r="I354" s="21">
        <f t="shared" si="266"/>
        <v>100</v>
      </c>
      <c r="J354" s="21">
        <v>3</v>
      </c>
      <c r="K354" s="21">
        <f t="shared" si="267"/>
        <v>100</v>
      </c>
      <c r="L354" s="21">
        <v>4</v>
      </c>
      <c r="M354" s="21">
        <f t="shared" si="268"/>
        <v>100</v>
      </c>
      <c r="N354" s="21">
        <v>3</v>
      </c>
      <c r="O354" s="21">
        <f t="shared" si="269"/>
        <v>100</v>
      </c>
      <c r="P354" s="1">
        <f>5-1</f>
        <v>4</v>
      </c>
      <c r="Q354" s="21">
        <f t="shared" si="270"/>
        <v>80</v>
      </c>
      <c r="R354" s="1">
        <v>3</v>
      </c>
      <c r="S354" s="21">
        <f t="shared" si="271"/>
        <v>100</v>
      </c>
      <c r="T354" s="1">
        <v>3</v>
      </c>
      <c r="U354" s="21">
        <f t="shared" si="272"/>
        <v>100</v>
      </c>
      <c r="V354" s="1">
        <v>3</v>
      </c>
      <c r="W354" s="21">
        <f t="shared" si="273"/>
        <v>100</v>
      </c>
      <c r="X354" s="1">
        <v>3</v>
      </c>
      <c r="Y354" s="21">
        <f t="shared" si="274"/>
        <v>100</v>
      </c>
      <c r="Z354" s="21">
        <v>3</v>
      </c>
      <c r="AA354" s="21">
        <f t="shared" si="275"/>
        <v>75</v>
      </c>
      <c r="AB354" s="1">
        <v>3</v>
      </c>
      <c r="AC354" s="21">
        <f t="shared" si="276"/>
        <v>100</v>
      </c>
      <c r="AD354" s="1">
        <v>1</v>
      </c>
      <c r="AE354" s="1">
        <f t="shared" si="277"/>
        <v>100</v>
      </c>
      <c r="AF354" s="1">
        <v>1</v>
      </c>
      <c r="AG354" s="1">
        <f>AF354/(3-1)*100</f>
        <v>50</v>
      </c>
      <c r="AH354" s="1">
        <v>1</v>
      </c>
      <c r="AI354" s="1">
        <f t="shared" si="279"/>
        <v>100</v>
      </c>
      <c r="AJ354" s="1"/>
      <c r="AK354" s="1"/>
      <c r="AL354" s="1"/>
      <c r="AM354" s="1"/>
      <c r="AN354" s="1"/>
      <c r="AO354" s="1"/>
      <c r="AP354" s="1"/>
      <c r="AQ354" s="1"/>
      <c r="AR354" s="1"/>
      <c r="AS354" s="78"/>
      <c r="AT354" s="21">
        <f t="shared" si="280"/>
        <v>93.666666666666671</v>
      </c>
      <c r="AU354" s="52"/>
      <c r="AV354" s="17"/>
      <c r="AW354" s="49"/>
      <c r="AX354" s="14"/>
    </row>
    <row r="355" spans="1:50" s="109" customFormat="1" ht="16.5" customHeight="1" x14ac:dyDescent="0.2">
      <c r="A355" s="99">
        <v>11</v>
      </c>
      <c r="B355" s="100">
        <v>18104018</v>
      </c>
      <c r="C355" s="101" t="s">
        <v>455</v>
      </c>
      <c r="D355" s="102">
        <v>3</v>
      </c>
      <c r="E355" s="103">
        <f t="shared" si="264"/>
        <v>100</v>
      </c>
      <c r="F355" s="103">
        <v>3</v>
      </c>
      <c r="G355" s="103">
        <f t="shared" si="265"/>
        <v>100</v>
      </c>
      <c r="H355" s="103">
        <v>3</v>
      </c>
      <c r="I355" s="103">
        <f t="shared" si="266"/>
        <v>100</v>
      </c>
      <c r="J355" s="103">
        <v>3</v>
      </c>
      <c r="K355" s="103">
        <f t="shared" si="267"/>
        <v>100</v>
      </c>
      <c r="L355" s="103">
        <v>4</v>
      </c>
      <c r="M355" s="103">
        <f t="shared" si="268"/>
        <v>100</v>
      </c>
      <c r="N355" s="103"/>
      <c r="O355" s="103"/>
      <c r="P355" s="102"/>
      <c r="Q355" s="103"/>
      <c r="R355" s="102"/>
      <c r="S355" s="102"/>
      <c r="T355" s="102"/>
      <c r="U355" s="103"/>
      <c r="V355" s="102"/>
      <c r="W355" s="102"/>
      <c r="X355" s="102"/>
      <c r="Y355" s="102"/>
      <c r="Z355" s="102"/>
      <c r="AA355" s="102"/>
      <c r="AB355" s="102"/>
      <c r="AC355" s="103"/>
      <c r="AD355" s="102"/>
      <c r="AE355" s="102"/>
      <c r="AF355" s="102"/>
      <c r="AG355" s="102"/>
      <c r="AH355" s="102"/>
      <c r="AI355" s="102"/>
      <c r="AJ355" s="102"/>
      <c r="AK355" s="102"/>
      <c r="AL355" s="102"/>
      <c r="AM355" s="102"/>
      <c r="AN355" s="102"/>
      <c r="AO355" s="102"/>
      <c r="AP355" s="102"/>
      <c r="AQ355" s="102"/>
      <c r="AR355" s="102"/>
      <c r="AS355" s="129"/>
      <c r="AT355" s="103"/>
      <c r="AU355" s="105"/>
      <c r="AV355" s="112"/>
      <c r="AW355" s="107"/>
      <c r="AX355" s="108"/>
    </row>
    <row r="356" spans="1:50" s="16" customFormat="1" ht="16.5" customHeight="1" x14ac:dyDescent="0.2">
      <c r="A356" s="50">
        <v>12</v>
      </c>
      <c r="B356" s="71">
        <v>18108032</v>
      </c>
      <c r="C356" s="19" t="s">
        <v>346</v>
      </c>
      <c r="D356" s="1">
        <v>3</v>
      </c>
      <c r="E356" s="21">
        <f t="shared" si="264"/>
        <v>100</v>
      </c>
      <c r="F356" s="21">
        <v>3</v>
      </c>
      <c r="G356" s="21">
        <f t="shared" si="265"/>
        <v>100</v>
      </c>
      <c r="H356" s="21">
        <v>3</v>
      </c>
      <c r="I356" s="21">
        <f t="shared" si="266"/>
        <v>100</v>
      </c>
      <c r="J356" s="21">
        <v>3</v>
      </c>
      <c r="K356" s="21">
        <f t="shared" si="267"/>
        <v>100</v>
      </c>
      <c r="L356" s="21">
        <v>4</v>
      </c>
      <c r="M356" s="21">
        <f t="shared" si="268"/>
        <v>100</v>
      </c>
      <c r="N356" s="21">
        <v>3</v>
      </c>
      <c r="O356" s="21">
        <f t="shared" si="269"/>
        <v>100</v>
      </c>
      <c r="P356" s="1">
        <v>5</v>
      </c>
      <c r="Q356" s="21">
        <f t="shared" si="270"/>
        <v>100</v>
      </c>
      <c r="R356" s="1">
        <v>3</v>
      </c>
      <c r="S356" s="21">
        <f t="shared" ref="S356:S366" si="281">R356/3*100</f>
        <v>100</v>
      </c>
      <c r="T356" s="1">
        <v>3</v>
      </c>
      <c r="U356" s="21">
        <f t="shared" si="272"/>
        <v>100</v>
      </c>
      <c r="V356" s="1">
        <v>3</v>
      </c>
      <c r="W356" s="21">
        <f t="shared" ref="W356:W366" si="282">V356/3*100</f>
        <v>100</v>
      </c>
      <c r="X356" s="1">
        <v>3</v>
      </c>
      <c r="Y356" s="21">
        <f t="shared" ref="Y356:Y366" si="283">X356/3*100</f>
        <v>100</v>
      </c>
      <c r="Z356" s="21">
        <f>4-1</f>
        <v>3</v>
      </c>
      <c r="AA356" s="21">
        <f t="shared" ref="AA356:AA366" si="284">Z356/4*100</f>
        <v>75</v>
      </c>
      <c r="AB356" s="1">
        <v>3</v>
      </c>
      <c r="AC356" s="21">
        <f t="shared" ref="AC356:AC366" si="285">AB356/3*100</f>
        <v>100</v>
      </c>
      <c r="AD356" s="1">
        <v>1</v>
      </c>
      <c r="AE356" s="1">
        <f t="shared" si="277"/>
        <v>100</v>
      </c>
      <c r="AF356" s="1">
        <v>3</v>
      </c>
      <c r="AG356" s="1">
        <f t="shared" ref="AG356:AG366" si="286">AF356/3*100</f>
        <v>100</v>
      </c>
      <c r="AH356" s="1">
        <v>1</v>
      </c>
      <c r="AI356" s="1">
        <f t="shared" ref="AI356:AI366" si="287">AH356/1*100</f>
        <v>100</v>
      </c>
      <c r="AJ356" s="1"/>
      <c r="AK356" s="1"/>
      <c r="AL356" s="1"/>
      <c r="AM356" s="1"/>
      <c r="AN356" s="1"/>
      <c r="AO356" s="1"/>
      <c r="AP356" s="1"/>
      <c r="AQ356" s="1"/>
      <c r="AR356" s="1"/>
      <c r="AS356" s="78"/>
      <c r="AT356" s="21">
        <f t="shared" si="280"/>
        <v>98.333333333333329</v>
      </c>
      <c r="AU356" s="52"/>
      <c r="AV356" s="17"/>
      <c r="AW356" s="49"/>
      <c r="AX356" s="14"/>
    </row>
    <row r="357" spans="1:50" s="16" customFormat="1" ht="16.5" customHeight="1" x14ac:dyDescent="0.2">
      <c r="A357" s="50">
        <v>13</v>
      </c>
      <c r="B357" s="71">
        <v>18102068</v>
      </c>
      <c r="C357" s="69" t="s">
        <v>454</v>
      </c>
      <c r="D357" s="1">
        <v>3</v>
      </c>
      <c r="E357" s="21">
        <f t="shared" si="264"/>
        <v>100</v>
      </c>
      <c r="F357" s="21">
        <v>3</v>
      </c>
      <c r="G357" s="21">
        <f t="shared" si="265"/>
        <v>100</v>
      </c>
      <c r="H357" s="21">
        <v>3</v>
      </c>
      <c r="I357" s="21">
        <f t="shared" si="266"/>
        <v>100</v>
      </c>
      <c r="J357" s="21">
        <v>3</v>
      </c>
      <c r="K357" s="21">
        <f t="shared" si="267"/>
        <v>100</v>
      </c>
      <c r="L357" s="21">
        <v>4</v>
      </c>
      <c r="M357" s="21">
        <f t="shared" si="268"/>
        <v>100</v>
      </c>
      <c r="N357" s="21">
        <v>3</v>
      </c>
      <c r="O357" s="21">
        <f t="shared" si="269"/>
        <v>100</v>
      </c>
      <c r="P357" s="1">
        <v>5</v>
      </c>
      <c r="Q357" s="21">
        <f t="shared" si="270"/>
        <v>100</v>
      </c>
      <c r="R357" s="1">
        <v>3</v>
      </c>
      <c r="S357" s="21">
        <f t="shared" si="281"/>
        <v>100</v>
      </c>
      <c r="T357" s="1">
        <v>2</v>
      </c>
      <c r="U357" s="21">
        <f t="shared" si="272"/>
        <v>66.666666666666657</v>
      </c>
      <c r="V357" s="1">
        <v>3</v>
      </c>
      <c r="W357" s="21">
        <f t="shared" si="282"/>
        <v>100</v>
      </c>
      <c r="X357" s="1">
        <v>3</v>
      </c>
      <c r="Y357" s="21">
        <f t="shared" si="283"/>
        <v>100</v>
      </c>
      <c r="Z357" s="21">
        <v>4</v>
      </c>
      <c r="AA357" s="21">
        <f t="shared" si="284"/>
        <v>100</v>
      </c>
      <c r="AB357" s="1">
        <v>3</v>
      </c>
      <c r="AC357" s="21">
        <f t="shared" si="285"/>
        <v>100</v>
      </c>
      <c r="AD357" s="1">
        <v>1</v>
      </c>
      <c r="AE357" s="1">
        <f t="shared" si="277"/>
        <v>100</v>
      </c>
      <c r="AF357" s="1">
        <v>3</v>
      </c>
      <c r="AG357" s="1">
        <f t="shared" si="286"/>
        <v>100</v>
      </c>
      <c r="AH357" s="1">
        <v>1</v>
      </c>
      <c r="AI357" s="1">
        <f t="shared" si="287"/>
        <v>100</v>
      </c>
      <c r="AJ357" s="1"/>
      <c r="AK357" s="1"/>
      <c r="AL357" s="1"/>
      <c r="AM357" s="1"/>
      <c r="AN357" s="1"/>
      <c r="AO357" s="1"/>
      <c r="AP357" s="1"/>
      <c r="AQ357" s="1"/>
      <c r="AR357" s="1"/>
      <c r="AS357" s="78"/>
      <c r="AT357" s="21">
        <f t="shared" si="280"/>
        <v>97.777777777777771</v>
      </c>
      <c r="AU357" s="52"/>
      <c r="AV357" s="17"/>
      <c r="AW357" s="49"/>
      <c r="AX357" s="14"/>
    </row>
    <row r="358" spans="1:50" s="16" customFormat="1" ht="16.5" customHeight="1" x14ac:dyDescent="0.2">
      <c r="A358" s="50">
        <v>14</v>
      </c>
      <c r="B358" s="71">
        <v>18101073</v>
      </c>
      <c r="C358" s="69" t="s">
        <v>347</v>
      </c>
      <c r="D358" s="1">
        <v>3</v>
      </c>
      <c r="E358" s="21">
        <f t="shared" si="264"/>
        <v>100</v>
      </c>
      <c r="F358" s="21">
        <v>3</v>
      </c>
      <c r="G358" s="21">
        <f t="shared" si="265"/>
        <v>100</v>
      </c>
      <c r="H358" s="21">
        <v>3</v>
      </c>
      <c r="I358" s="21">
        <f t="shared" si="266"/>
        <v>100</v>
      </c>
      <c r="J358" s="21">
        <v>3</v>
      </c>
      <c r="K358" s="21">
        <f t="shared" si="267"/>
        <v>100</v>
      </c>
      <c r="L358" s="21">
        <v>4</v>
      </c>
      <c r="M358" s="21">
        <f t="shared" si="268"/>
        <v>100</v>
      </c>
      <c r="N358" s="21">
        <v>3</v>
      </c>
      <c r="O358" s="21">
        <f t="shared" si="269"/>
        <v>100</v>
      </c>
      <c r="P358" s="1">
        <f>5-1</f>
        <v>4</v>
      </c>
      <c r="Q358" s="21">
        <f t="shared" si="270"/>
        <v>80</v>
      </c>
      <c r="R358" s="1">
        <v>3</v>
      </c>
      <c r="S358" s="21">
        <f t="shared" si="281"/>
        <v>100</v>
      </c>
      <c r="T358" s="1">
        <v>3</v>
      </c>
      <c r="U358" s="21">
        <f t="shared" si="272"/>
        <v>100</v>
      </c>
      <c r="V358" s="1">
        <v>3</v>
      </c>
      <c r="W358" s="21">
        <f t="shared" si="282"/>
        <v>100</v>
      </c>
      <c r="X358" s="1">
        <v>2</v>
      </c>
      <c r="Y358" s="21">
        <f t="shared" si="283"/>
        <v>66.666666666666657</v>
      </c>
      <c r="Z358" s="21">
        <v>4</v>
      </c>
      <c r="AA358" s="21">
        <f t="shared" si="284"/>
        <v>100</v>
      </c>
      <c r="AB358" s="1">
        <v>3</v>
      </c>
      <c r="AC358" s="21">
        <f t="shared" si="285"/>
        <v>100</v>
      </c>
      <c r="AD358" s="1">
        <v>0</v>
      </c>
      <c r="AE358" s="1">
        <f t="shared" si="277"/>
        <v>0</v>
      </c>
      <c r="AF358" s="1">
        <v>2</v>
      </c>
      <c r="AG358" s="1">
        <f t="shared" si="286"/>
        <v>66.666666666666657</v>
      </c>
      <c r="AH358" s="1">
        <v>1</v>
      </c>
      <c r="AI358" s="1">
        <f t="shared" si="287"/>
        <v>100</v>
      </c>
      <c r="AJ358" s="1"/>
      <c r="AK358" s="1"/>
      <c r="AL358" s="1"/>
      <c r="AM358" s="1"/>
      <c r="AN358" s="1"/>
      <c r="AO358" s="1"/>
      <c r="AP358" s="1"/>
      <c r="AQ358" s="1"/>
      <c r="AR358" s="1"/>
      <c r="AS358" s="78"/>
      <c r="AT358" s="21">
        <f t="shared" si="280"/>
        <v>87.555555555555557</v>
      </c>
      <c r="AU358" s="52"/>
      <c r="AV358" s="17"/>
      <c r="AW358" s="49"/>
      <c r="AX358" s="14"/>
    </row>
    <row r="359" spans="1:50" s="16" customFormat="1" ht="16.5" customHeight="1" x14ac:dyDescent="0.2">
      <c r="A359" s="50">
        <v>15</v>
      </c>
      <c r="B359" s="71">
        <v>18101175</v>
      </c>
      <c r="C359" s="69" t="s">
        <v>348</v>
      </c>
      <c r="D359" s="1">
        <v>3</v>
      </c>
      <c r="E359" s="21">
        <f t="shared" si="264"/>
        <v>100</v>
      </c>
      <c r="F359" s="21">
        <v>3</v>
      </c>
      <c r="G359" s="21">
        <f t="shared" si="265"/>
        <v>100</v>
      </c>
      <c r="H359" s="21">
        <v>3</v>
      </c>
      <c r="I359" s="21">
        <f t="shared" si="266"/>
        <v>100</v>
      </c>
      <c r="J359" s="21">
        <v>3</v>
      </c>
      <c r="K359" s="21">
        <f t="shared" si="267"/>
        <v>100</v>
      </c>
      <c r="L359" s="21">
        <v>4</v>
      </c>
      <c r="M359" s="21">
        <f t="shared" si="268"/>
        <v>100</v>
      </c>
      <c r="N359" s="21">
        <v>3</v>
      </c>
      <c r="O359" s="21">
        <f t="shared" si="269"/>
        <v>100</v>
      </c>
      <c r="P359" s="1">
        <v>5</v>
      </c>
      <c r="Q359" s="21">
        <f t="shared" si="270"/>
        <v>100</v>
      </c>
      <c r="R359" s="1">
        <v>3</v>
      </c>
      <c r="S359" s="21">
        <f t="shared" si="281"/>
        <v>100</v>
      </c>
      <c r="T359" s="1">
        <v>3</v>
      </c>
      <c r="U359" s="21">
        <f t="shared" si="272"/>
        <v>100</v>
      </c>
      <c r="V359" s="1">
        <v>3</v>
      </c>
      <c r="W359" s="21">
        <f t="shared" si="282"/>
        <v>100</v>
      </c>
      <c r="X359" s="1">
        <v>3</v>
      </c>
      <c r="Y359" s="21">
        <f t="shared" si="283"/>
        <v>100</v>
      </c>
      <c r="Z359" s="21">
        <v>4</v>
      </c>
      <c r="AA359" s="21">
        <f t="shared" si="284"/>
        <v>100</v>
      </c>
      <c r="AB359" s="1">
        <v>3</v>
      </c>
      <c r="AC359" s="21">
        <f t="shared" si="285"/>
        <v>100</v>
      </c>
      <c r="AD359" s="1">
        <v>1</v>
      </c>
      <c r="AE359" s="1">
        <f t="shared" si="277"/>
        <v>100</v>
      </c>
      <c r="AF359" s="1">
        <v>3</v>
      </c>
      <c r="AG359" s="1">
        <f t="shared" si="286"/>
        <v>100</v>
      </c>
      <c r="AH359" s="1">
        <v>1</v>
      </c>
      <c r="AI359" s="1">
        <f t="shared" si="287"/>
        <v>100</v>
      </c>
      <c r="AJ359" s="1"/>
      <c r="AK359" s="1"/>
      <c r="AL359" s="1"/>
      <c r="AM359" s="1"/>
      <c r="AN359" s="1"/>
      <c r="AO359" s="1"/>
      <c r="AP359" s="1"/>
      <c r="AQ359" s="1"/>
      <c r="AR359" s="1"/>
      <c r="AS359" s="78"/>
      <c r="AT359" s="21">
        <f t="shared" si="280"/>
        <v>100</v>
      </c>
      <c r="AU359" s="52"/>
      <c r="AV359" s="17"/>
      <c r="AW359" s="49"/>
      <c r="AX359" s="14"/>
    </row>
    <row r="360" spans="1:50" s="16" customFormat="1" ht="16.5" customHeight="1" x14ac:dyDescent="0.2">
      <c r="A360" s="50">
        <v>16</v>
      </c>
      <c r="B360" s="36">
        <v>18101202</v>
      </c>
      <c r="C360" s="19" t="s">
        <v>349</v>
      </c>
      <c r="D360" s="1">
        <v>3</v>
      </c>
      <c r="E360" s="21">
        <f t="shared" si="264"/>
        <v>100</v>
      </c>
      <c r="F360" s="21">
        <v>3</v>
      </c>
      <c r="G360" s="21">
        <f t="shared" si="265"/>
        <v>100</v>
      </c>
      <c r="H360" s="21">
        <v>3</v>
      </c>
      <c r="I360" s="21">
        <f t="shared" si="266"/>
        <v>100</v>
      </c>
      <c r="J360" s="21">
        <v>3</v>
      </c>
      <c r="K360" s="21">
        <f t="shared" si="267"/>
        <v>100</v>
      </c>
      <c r="L360" s="21">
        <v>4</v>
      </c>
      <c r="M360" s="21">
        <f t="shared" si="268"/>
        <v>100</v>
      </c>
      <c r="N360" s="21">
        <v>3</v>
      </c>
      <c r="O360" s="21">
        <f t="shared" si="269"/>
        <v>100</v>
      </c>
      <c r="P360" s="1">
        <v>5</v>
      </c>
      <c r="Q360" s="21">
        <f t="shared" si="270"/>
        <v>100</v>
      </c>
      <c r="R360" s="1">
        <v>3</v>
      </c>
      <c r="S360" s="21">
        <f t="shared" si="281"/>
        <v>100</v>
      </c>
      <c r="T360" s="1">
        <v>3</v>
      </c>
      <c r="U360" s="21">
        <f t="shared" si="272"/>
        <v>100</v>
      </c>
      <c r="V360" s="1">
        <v>3</v>
      </c>
      <c r="W360" s="21">
        <f t="shared" si="282"/>
        <v>100</v>
      </c>
      <c r="X360" s="1">
        <v>3</v>
      </c>
      <c r="Y360" s="21">
        <f t="shared" si="283"/>
        <v>100</v>
      </c>
      <c r="Z360" s="21">
        <v>4</v>
      </c>
      <c r="AA360" s="21">
        <f t="shared" si="284"/>
        <v>100</v>
      </c>
      <c r="AB360" s="1">
        <v>3</v>
      </c>
      <c r="AC360" s="21">
        <f t="shared" si="285"/>
        <v>100</v>
      </c>
      <c r="AD360" s="1">
        <v>1</v>
      </c>
      <c r="AE360" s="1">
        <f t="shared" si="277"/>
        <v>100</v>
      </c>
      <c r="AF360" s="1">
        <v>3</v>
      </c>
      <c r="AG360" s="1">
        <f t="shared" si="286"/>
        <v>100</v>
      </c>
      <c r="AH360" s="1">
        <v>1</v>
      </c>
      <c r="AI360" s="1">
        <f t="shared" si="287"/>
        <v>100</v>
      </c>
      <c r="AJ360" s="1"/>
      <c r="AK360" s="1"/>
      <c r="AL360" s="1"/>
      <c r="AM360" s="1"/>
      <c r="AN360" s="1"/>
      <c r="AO360" s="1"/>
      <c r="AP360" s="1"/>
      <c r="AQ360" s="1"/>
      <c r="AR360" s="1"/>
      <c r="AS360" s="78"/>
      <c r="AT360" s="21">
        <f t="shared" si="280"/>
        <v>100</v>
      </c>
      <c r="AU360" s="52"/>
      <c r="AV360" s="17"/>
      <c r="AW360" s="49"/>
      <c r="AX360" s="14"/>
    </row>
    <row r="361" spans="1:50" s="16" customFormat="1" ht="16.5" customHeight="1" x14ac:dyDescent="0.2">
      <c r="A361" s="50">
        <v>17</v>
      </c>
      <c r="B361" s="71">
        <v>18103062</v>
      </c>
      <c r="C361" s="19" t="s">
        <v>350</v>
      </c>
      <c r="D361" s="1">
        <v>3</v>
      </c>
      <c r="E361" s="21">
        <f t="shared" si="264"/>
        <v>100</v>
      </c>
      <c r="F361" s="21">
        <v>3</v>
      </c>
      <c r="G361" s="21">
        <f t="shared" si="265"/>
        <v>100</v>
      </c>
      <c r="H361" s="21">
        <v>3</v>
      </c>
      <c r="I361" s="21">
        <f t="shared" si="266"/>
        <v>100</v>
      </c>
      <c r="J361" s="21">
        <v>3</v>
      </c>
      <c r="K361" s="21">
        <f t="shared" si="267"/>
        <v>100</v>
      </c>
      <c r="L361" s="21">
        <v>4</v>
      </c>
      <c r="M361" s="21">
        <f t="shared" si="268"/>
        <v>100</v>
      </c>
      <c r="N361" s="21">
        <v>3</v>
      </c>
      <c r="O361" s="21">
        <f t="shared" si="269"/>
        <v>100</v>
      </c>
      <c r="P361" s="1">
        <v>5</v>
      </c>
      <c r="Q361" s="21">
        <f t="shared" si="270"/>
        <v>100</v>
      </c>
      <c r="R361" s="1">
        <v>3</v>
      </c>
      <c r="S361" s="21">
        <f t="shared" si="281"/>
        <v>100</v>
      </c>
      <c r="T361" s="1">
        <v>3</v>
      </c>
      <c r="U361" s="21">
        <f t="shared" si="272"/>
        <v>100</v>
      </c>
      <c r="V361" s="1">
        <v>3</v>
      </c>
      <c r="W361" s="21">
        <f t="shared" si="282"/>
        <v>100</v>
      </c>
      <c r="X361" s="1">
        <v>3</v>
      </c>
      <c r="Y361" s="21">
        <f t="shared" si="283"/>
        <v>100</v>
      </c>
      <c r="Z361" s="21">
        <v>4</v>
      </c>
      <c r="AA361" s="21">
        <f t="shared" si="284"/>
        <v>100</v>
      </c>
      <c r="AB361" s="1">
        <v>3</v>
      </c>
      <c r="AC361" s="21">
        <f t="shared" si="285"/>
        <v>100</v>
      </c>
      <c r="AD361" s="1">
        <v>1</v>
      </c>
      <c r="AE361" s="1">
        <f t="shared" si="277"/>
        <v>100</v>
      </c>
      <c r="AF361" s="1">
        <v>3</v>
      </c>
      <c r="AG361" s="1">
        <f t="shared" si="286"/>
        <v>100</v>
      </c>
      <c r="AH361" s="1">
        <v>1</v>
      </c>
      <c r="AI361" s="1">
        <f t="shared" si="287"/>
        <v>100</v>
      </c>
      <c r="AJ361" s="1"/>
      <c r="AK361" s="1"/>
      <c r="AL361" s="1"/>
      <c r="AM361" s="1"/>
      <c r="AN361" s="1"/>
      <c r="AO361" s="1"/>
      <c r="AP361" s="1"/>
      <c r="AQ361" s="1"/>
      <c r="AR361" s="1"/>
      <c r="AS361" s="78"/>
      <c r="AT361" s="21">
        <f t="shared" si="280"/>
        <v>100</v>
      </c>
      <c r="AU361" s="52"/>
      <c r="AV361" s="17"/>
      <c r="AW361" s="49"/>
      <c r="AX361" s="14"/>
    </row>
    <row r="362" spans="1:50" s="16" customFormat="1" ht="16.5" customHeight="1" x14ac:dyDescent="0.2">
      <c r="A362" s="50">
        <v>18</v>
      </c>
      <c r="B362" s="71">
        <v>18101173</v>
      </c>
      <c r="C362" s="69" t="s">
        <v>351</v>
      </c>
      <c r="D362" s="1">
        <v>3</v>
      </c>
      <c r="E362" s="21">
        <f t="shared" si="264"/>
        <v>100</v>
      </c>
      <c r="F362" s="21">
        <v>3</v>
      </c>
      <c r="G362" s="21">
        <f t="shared" si="265"/>
        <v>100</v>
      </c>
      <c r="H362" s="21">
        <v>3</v>
      </c>
      <c r="I362" s="21">
        <f t="shared" si="266"/>
        <v>100</v>
      </c>
      <c r="J362" s="21">
        <v>3</v>
      </c>
      <c r="K362" s="21">
        <f t="shared" si="267"/>
        <v>100</v>
      </c>
      <c r="L362" s="21">
        <v>4</v>
      </c>
      <c r="M362" s="21">
        <f t="shared" si="268"/>
        <v>100</v>
      </c>
      <c r="N362" s="21">
        <v>3</v>
      </c>
      <c r="O362" s="21">
        <f t="shared" si="269"/>
        <v>100</v>
      </c>
      <c r="P362" s="1">
        <v>5</v>
      </c>
      <c r="Q362" s="21">
        <f t="shared" si="270"/>
        <v>100</v>
      </c>
      <c r="R362" s="1">
        <v>3</v>
      </c>
      <c r="S362" s="21">
        <f t="shared" si="281"/>
        <v>100</v>
      </c>
      <c r="T362" s="1">
        <v>3</v>
      </c>
      <c r="U362" s="21">
        <f t="shared" si="272"/>
        <v>100</v>
      </c>
      <c r="V362" s="1">
        <v>3</v>
      </c>
      <c r="W362" s="21">
        <f t="shared" si="282"/>
        <v>100</v>
      </c>
      <c r="X362" s="1">
        <v>3</v>
      </c>
      <c r="Y362" s="21">
        <f t="shared" si="283"/>
        <v>100</v>
      </c>
      <c r="Z362" s="21">
        <v>4</v>
      </c>
      <c r="AA362" s="21">
        <f t="shared" si="284"/>
        <v>100</v>
      </c>
      <c r="AB362" s="1">
        <v>3</v>
      </c>
      <c r="AC362" s="21">
        <f t="shared" si="285"/>
        <v>100</v>
      </c>
      <c r="AD362" s="1" t="s">
        <v>452</v>
      </c>
      <c r="AE362" s="1"/>
      <c r="AF362" s="1">
        <v>3</v>
      </c>
      <c r="AG362" s="1">
        <f t="shared" si="286"/>
        <v>100</v>
      </c>
      <c r="AH362" s="1">
        <v>1</v>
      </c>
      <c r="AI362" s="1">
        <f t="shared" si="287"/>
        <v>100</v>
      </c>
      <c r="AJ362" s="1"/>
      <c r="AK362" s="1"/>
      <c r="AL362" s="1"/>
      <c r="AM362" s="1"/>
      <c r="AN362" s="1"/>
      <c r="AO362" s="1"/>
      <c r="AP362" s="1"/>
      <c r="AQ362" s="1"/>
      <c r="AR362" s="1"/>
      <c r="AS362" s="78"/>
      <c r="AT362" s="21">
        <f t="shared" si="280"/>
        <v>100</v>
      </c>
      <c r="AU362" s="52"/>
      <c r="AV362" s="17"/>
      <c r="AW362" s="49"/>
      <c r="AX362" s="14"/>
    </row>
    <row r="363" spans="1:50" s="16" customFormat="1" ht="16.5" customHeight="1" x14ac:dyDescent="0.2">
      <c r="A363" s="65">
        <v>19</v>
      </c>
      <c r="B363" s="79">
        <v>18102062</v>
      </c>
      <c r="C363" s="81" t="s">
        <v>352</v>
      </c>
      <c r="D363" s="1">
        <v>3</v>
      </c>
      <c r="E363" s="21">
        <f t="shared" si="264"/>
        <v>100</v>
      </c>
      <c r="F363" s="21">
        <v>3</v>
      </c>
      <c r="G363" s="21">
        <f t="shared" si="265"/>
        <v>100</v>
      </c>
      <c r="H363" s="21">
        <v>3</v>
      </c>
      <c r="I363" s="21">
        <f t="shared" si="266"/>
        <v>100</v>
      </c>
      <c r="J363" s="21">
        <v>3</v>
      </c>
      <c r="K363" s="21">
        <f t="shared" si="267"/>
        <v>100</v>
      </c>
      <c r="L363" s="21">
        <v>4</v>
      </c>
      <c r="M363" s="21">
        <f t="shared" si="268"/>
        <v>100</v>
      </c>
      <c r="N363" s="21">
        <v>3</v>
      </c>
      <c r="O363" s="21">
        <f t="shared" si="269"/>
        <v>100</v>
      </c>
      <c r="P363" s="1">
        <v>5</v>
      </c>
      <c r="Q363" s="21">
        <f t="shared" si="270"/>
        <v>100</v>
      </c>
      <c r="R363" s="1">
        <v>3</v>
      </c>
      <c r="S363" s="21">
        <f t="shared" si="281"/>
        <v>100</v>
      </c>
      <c r="T363" s="1">
        <v>3</v>
      </c>
      <c r="U363" s="21">
        <f t="shared" si="272"/>
        <v>100</v>
      </c>
      <c r="V363" s="1">
        <v>3</v>
      </c>
      <c r="W363" s="21">
        <f t="shared" si="282"/>
        <v>100</v>
      </c>
      <c r="X363" s="1">
        <v>3</v>
      </c>
      <c r="Y363" s="21">
        <f t="shared" si="283"/>
        <v>100</v>
      </c>
      <c r="Z363" s="21">
        <v>4</v>
      </c>
      <c r="AA363" s="21">
        <f t="shared" si="284"/>
        <v>100</v>
      </c>
      <c r="AB363" s="1">
        <v>3</v>
      </c>
      <c r="AC363" s="21">
        <f t="shared" si="285"/>
        <v>100</v>
      </c>
      <c r="AD363" s="1">
        <v>1</v>
      </c>
      <c r="AE363" s="1">
        <f t="shared" si="277"/>
        <v>100</v>
      </c>
      <c r="AF363" s="1">
        <v>3</v>
      </c>
      <c r="AG363" s="1">
        <f t="shared" si="286"/>
        <v>100</v>
      </c>
      <c r="AH363" s="1">
        <v>1</v>
      </c>
      <c r="AI363" s="1">
        <f t="shared" si="287"/>
        <v>100</v>
      </c>
      <c r="AJ363" s="1"/>
      <c r="AK363" s="1"/>
      <c r="AL363" s="1"/>
      <c r="AM363" s="1"/>
      <c r="AN363" s="1"/>
      <c r="AO363" s="1"/>
      <c r="AP363" s="1"/>
      <c r="AQ363" s="1"/>
      <c r="AR363" s="1"/>
      <c r="AS363" s="78"/>
      <c r="AT363" s="21">
        <f t="shared" si="280"/>
        <v>100</v>
      </c>
      <c r="AU363" s="52"/>
      <c r="AV363" s="17"/>
      <c r="AW363" s="49"/>
      <c r="AX363" s="14"/>
    </row>
    <row r="364" spans="1:50" s="16" customFormat="1" ht="16.5" customHeight="1" x14ac:dyDescent="0.2">
      <c r="A364" s="50">
        <v>20</v>
      </c>
      <c r="B364" s="71">
        <v>18101075</v>
      </c>
      <c r="C364" s="23" t="s">
        <v>353</v>
      </c>
      <c r="D364" s="1">
        <v>3</v>
      </c>
      <c r="E364" s="21">
        <f t="shared" si="264"/>
        <v>100</v>
      </c>
      <c r="F364" s="21">
        <v>3</v>
      </c>
      <c r="G364" s="21">
        <f t="shared" si="265"/>
        <v>100</v>
      </c>
      <c r="H364" s="21">
        <v>3</v>
      </c>
      <c r="I364" s="21">
        <f t="shared" si="266"/>
        <v>100</v>
      </c>
      <c r="J364" s="21">
        <v>3</v>
      </c>
      <c r="K364" s="21">
        <f t="shared" si="267"/>
        <v>100</v>
      </c>
      <c r="L364" s="21">
        <v>4</v>
      </c>
      <c r="M364" s="21">
        <f t="shared" si="268"/>
        <v>100</v>
      </c>
      <c r="N364" s="21">
        <v>3</v>
      </c>
      <c r="O364" s="21">
        <f t="shared" si="269"/>
        <v>100</v>
      </c>
      <c r="P364" s="1">
        <f>5-1</f>
        <v>4</v>
      </c>
      <c r="Q364" s="21">
        <f t="shared" si="270"/>
        <v>80</v>
      </c>
      <c r="R364" s="1">
        <v>3</v>
      </c>
      <c r="S364" s="21">
        <f t="shared" si="281"/>
        <v>100</v>
      </c>
      <c r="T364" s="1">
        <v>3</v>
      </c>
      <c r="U364" s="21">
        <f t="shared" si="272"/>
        <v>100</v>
      </c>
      <c r="V364" s="1">
        <v>3</v>
      </c>
      <c r="W364" s="21">
        <f t="shared" si="282"/>
        <v>100</v>
      </c>
      <c r="X364" s="1">
        <v>3</v>
      </c>
      <c r="Y364" s="21">
        <f t="shared" si="283"/>
        <v>100</v>
      </c>
      <c r="Z364" s="21">
        <f>4-1</f>
        <v>3</v>
      </c>
      <c r="AA364" s="21">
        <f t="shared" si="284"/>
        <v>75</v>
      </c>
      <c r="AB364" s="1">
        <v>3</v>
      </c>
      <c r="AC364" s="21">
        <f t="shared" si="285"/>
        <v>100</v>
      </c>
      <c r="AD364" s="1">
        <v>1</v>
      </c>
      <c r="AE364" s="1">
        <f t="shared" si="277"/>
        <v>100</v>
      </c>
      <c r="AF364" s="1">
        <v>3</v>
      </c>
      <c r="AG364" s="1">
        <f t="shared" si="286"/>
        <v>100</v>
      </c>
      <c r="AH364" s="1">
        <v>1</v>
      </c>
      <c r="AI364" s="1">
        <f t="shared" si="287"/>
        <v>100</v>
      </c>
      <c r="AJ364" s="1"/>
      <c r="AK364" s="1"/>
      <c r="AL364" s="1"/>
      <c r="AM364" s="1"/>
      <c r="AN364" s="1"/>
      <c r="AO364" s="1"/>
      <c r="AP364" s="1"/>
      <c r="AQ364" s="1"/>
      <c r="AR364" s="1"/>
      <c r="AS364" s="78"/>
      <c r="AT364" s="21">
        <f t="shared" si="280"/>
        <v>97</v>
      </c>
      <c r="AU364" s="80"/>
      <c r="AV364" s="17"/>
      <c r="AW364" s="49"/>
      <c r="AX364" s="14"/>
    </row>
    <row r="365" spans="1:50" s="16" customFormat="1" ht="16.5" customHeight="1" x14ac:dyDescent="0.2">
      <c r="A365" s="50">
        <v>21</v>
      </c>
      <c r="B365" s="71">
        <v>18102036</v>
      </c>
      <c r="C365" s="23" t="s">
        <v>354</v>
      </c>
      <c r="D365" s="1">
        <v>3</v>
      </c>
      <c r="E365" s="21">
        <f t="shared" si="264"/>
        <v>100</v>
      </c>
      <c r="F365" s="21">
        <v>3</v>
      </c>
      <c r="G365" s="21">
        <f t="shared" si="265"/>
        <v>100</v>
      </c>
      <c r="H365" s="21">
        <v>3</v>
      </c>
      <c r="I365" s="21">
        <f t="shared" si="266"/>
        <v>100</v>
      </c>
      <c r="J365" s="21">
        <v>3</v>
      </c>
      <c r="K365" s="21">
        <f t="shared" si="267"/>
        <v>100</v>
      </c>
      <c r="L365" s="21">
        <v>4</v>
      </c>
      <c r="M365" s="21">
        <f t="shared" si="268"/>
        <v>100</v>
      </c>
      <c r="N365" s="21">
        <v>3</v>
      </c>
      <c r="O365" s="21">
        <f t="shared" si="269"/>
        <v>100</v>
      </c>
      <c r="P365" s="1">
        <v>5</v>
      </c>
      <c r="Q365" s="21">
        <f t="shared" si="270"/>
        <v>100</v>
      </c>
      <c r="R365" s="1">
        <v>3</v>
      </c>
      <c r="S365" s="21">
        <f t="shared" si="281"/>
        <v>100</v>
      </c>
      <c r="T365" s="1">
        <v>3</v>
      </c>
      <c r="U365" s="21">
        <f t="shared" si="272"/>
        <v>100</v>
      </c>
      <c r="V365" s="1">
        <v>3</v>
      </c>
      <c r="W365" s="21">
        <f t="shared" si="282"/>
        <v>100</v>
      </c>
      <c r="X365" s="1">
        <v>3</v>
      </c>
      <c r="Y365" s="21">
        <f t="shared" si="283"/>
        <v>100</v>
      </c>
      <c r="Z365" s="21">
        <v>4</v>
      </c>
      <c r="AA365" s="21">
        <f t="shared" si="284"/>
        <v>100</v>
      </c>
      <c r="AB365" s="1">
        <v>3</v>
      </c>
      <c r="AC365" s="21">
        <f t="shared" si="285"/>
        <v>100</v>
      </c>
      <c r="AD365" s="1">
        <v>1</v>
      </c>
      <c r="AE365" s="1">
        <f t="shared" si="277"/>
        <v>100</v>
      </c>
      <c r="AF365" s="1">
        <v>3</v>
      </c>
      <c r="AG365" s="1">
        <f t="shared" si="286"/>
        <v>100</v>
      </c>
      <c r="AH365" s="1">
        <v>1</v>
      </c>
      <c r="AI365" s="1">
        <f t="shared" si="287"/>
        <v>100</v>
      </c>
      <c r="AJ365" s="1"/>
      <c r="AK365" s="1"/>
      <c r="AL365" s="1"/>
      <c r="AM365" s="1"/>
      <c r="AN365" s="1"/>
      <c r="AO365" s="1"/>
      <c r="AP365" s="1"/>
      <c r="AQ365" s="1"/>
      <c r="AR365" s="1"/>
      <c r="AS365" s="78"/>
      <c r="AT365" s="21">
        <f t="shared" si="280"/>
        <v>100</v>
      </c>
      <c r="AU365" s="80"/>
      <c r="AV365" s="17"/>
      <c r="AW365" s="49"/>
      <c r="AX365" s="14"/>
    </row>
    <row r="366" spans="1:50" s="16" customFormat="1" ht="16.5" customHeight="1" x14ac:dyDescent="0.2">
      <c r="A366" s="50">
        <v>22</v>
      </c>
      <c r="B366" s="71">
        <v>18101131</v>
      </c>
      <c r="C366" s="23" t="s">
        <v>355</v>
      </c>
      <c r="D366" s="1">
        <v>3</v>
      </c>
      <c r="E366" s="21">
        <f t="shared" si="264"/>
        <v>100</v>
      </c>
      <c r="F366" s="21">
        <v>3</v>
      </c>
      <c r="G366" s="21">
        <f t="shared" si="265"/>
        <v>100</v>
      </c>
      <c r="H366" s="21">
        <v>3</v>
      </c>
      <c r="I366" s="21">
        <f t="shared" si="266"/>
        <v>100</v>
      </c>
      <c r="J366" s="21">
        <v>3</v>
      </c>
      <c r="K366" s="21">
        <f t="shared" si="267"/>
        <v>100</v>
      </c>
      <c r="L366" s="21">
        <v>4</v>
      </c>
      <c r="M366" s="21">
        <f t="shared" si="268"/>
        <v>100</v>
      </c>
      <c r="N366" s="21">
        <v>3</v>
      </c>
      <c r="O366" s="21">
        <f t="shared" si="269"/>
        <v>100</v>
      </c>
      <c r="P366" s="1">
        <v>5</v>
      </c>
      <c r="Q366" s="21">
        <f t="shared" si="270"/>
        <v>100</v>
      </c>
      <c r="R366" s="1">
        <v>3</v>
      </c>
      <c r="S366" s="21">
        <f t="shared" si="281"/>
        <v>100</v>
      </c>
      <c r="T366" s="1">
        <v>2</v>
      </c>
      <c r="U366" s="21">
        <f t="shared" si="272"/>
        <v>66.666666666666657</v>
      </c>
      <c r="V366" s="1">
        <v>3</v>
      </c>
      <c r="W366" s="21">
        <f t="shared" si="282"/>
        <v>100</v>
      </c>
      <c r="X366" s="1">
        <v>3</v>
      </c>
      <c r="Y366" s="21">
        <f t="shared" si="283"/>
        <v>100</v>
      </c>
      <c r="Z366" s="21">
        <v>4</v>
      </c>
      <c r="AA366" s="21">
        <f t="shared" si="284"/>
        <v>100</v>
      </c>
      <c r="AB366" s="1">
        <v>3</v>
      </c>
      <c r="AC366" s="21">
        <f t="shared" si="285"/>
        <v>100</v>
      </c>
      <c r="AD366" s="1">
        <v>1</v>
      </c>
      <c r="AE366" s="1">
        <f t="shared" si="277"/>
        <v>100</v>
      </c>
      <c r="AF366" s="1">
        <v>3</v>
      </c>
      <c r="AG366" s="1">
        <f t="shared" si="286"/>
        <v>100</v>
      </c>
      <c r="AH366" s="1">
        <v>1</v>
      </c>
      <c r="AI366" s="1">
        <f t="shared" si="287"/>
        <v>100</v>
      </c>
      <c r="AJ366" s="1"/>
      <c r="AK366" s="1"/>
      <c r="AL366" s="1"/>
      <c r="AM366" s="1"/>
      <c r="AN366" s="1"/>
      <c r="AO366" s="1"/>
      <c r="AP366" s="1"/>
      <c r="AQ366" s="1"/>
      <c r="AR366" s="1"/>
      <c r="AS366" s="78"/>
      <c r="AT366" s="21">
        <f t="shared" si="280"/>
        <v>97.777777777777771</v>
      </c>
      <c r="AU366" s="80"/>
      <c r="AV366" s="17"/>
      <c r="AW366" s="49"/>
      <c r="AX366" s="14"/>
    </row>
    <row r="367" spans="1:50" s="16" customFormat="1" ht="16.5" customHeight="1" x14ac:dyDescent="0.2">
      <c r="A367" s="54"/>
      <c r="B367" s="74"/>
      <c r="C367" s="41"/>
      <c r="D367" s="41"/>
      <c r="E367" s="116"/>
      <c r="F367" s="116"/>
      <c r="G367" s="116"/>
      <c r="H367" s="116"/>
      <c r="I367" s="116"/>
      <c r="J367" s="116"/>
      <c r="K367" s="25"/>
      <c r="L367" s="25"/>
      <c r="M367" s="25"/>
      <c r="N367" s="25"/>
      <c r="P367" s="15"/>
      <c r="Q367" s="2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25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  <c r="AO367" s="15"/>
      <c r="AP367" s="15"/>
      <c r="AQ367" s="15"/>
      <c r="AR367" s="15"/>
      <c r="AS367" s="15"/>
      <c r="AT367" s="25"/>
      <c r="AU367" s="52"/>
      <c r="AV367" s="17"/>
      <c r="AW367" s="49"/>
      <c r="AX367" s="14"/>
    </row>
    <row r="368" spans="1:50" s="16" customFormat="1" ht="16.5" customHeight="1" x14ac:dyDescent="0.2">
      <c r="A368" s="54"/>
      <c r="B368" s="74"/>
      <c r="C368" s="41"/>
      <c r="D368" s="41"/>
      <c r="E368" s="116"/>
      <c r="F368" s="116"/>
      <c r="G368" s="116"/>
      <c r="H368" s="116"/>
      <c r="I368" s="116"/>
      <c r="J368" s="116"/>
      <c r="K368" s="25"/>
      <c r="L368" s="25"/>
      <c r="M368" s="25"/>
      <c r="N368" s="25"/>
      <c r="P368" s="15"/>
      <c r="Q368" s="2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25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  <c r="AO368" s="15"/>
      <c r="AP368" s="15"/>
      <c r="AQ368" s="15"/>
      <c r="AR368" s="15"/>
      <c r="AS368" s="15"/>
      <c r="AT368" s="25"/>
      <c r="AU368" s="52"/>
      <c r="AV368" s="17"/>
      <c r="AW368" s="49"/>
      <c r="AX368" s="14"/>
    </row>
    <row r="369" spans="1:50" s="16" customFormat="1" ht="16.5" customHeight="1" x14ac:dyDescent="0.2">
      <c r="A369" s="54"/>
      <c r="B369" s="54"/>
      <c r="C369" s="54"/>
      <c r="D369" s="54"/>
      <c r="E369" s="87"/>
      <c r="F369" s="87"/>
      <c r="G369" s="87"/>
      <c r="H369" s="87"/>
      <c r="I369" s="87"/>
      <c r="J369" s="87"/>
      <c r="K369" s="87"/>
      <c r="L369" s="87"/>
      <c r="M369" s="87"/>
      <c r="N369" s="87"/>
      <c r="P369" s="54"/>
      <c r="Q369" s="87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87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76"/>
      <c r="AR369" s="76"/>
      <c r="AS369" s="76"/>
      <c r="AT369" s="76"/>
      <c r="AU369" s="54"/>
      <c r="AV369" s="17"/>
      <c r="AW369" s="49"/>
      <c r="AX369" s="14"/>
    </row>
    <row r="370" spans="1:50" s="16" customFormat="1" ht="16.5" customHeight="1" x14ac:dyDescent="0.2">
      <c r="A370" s="50">
        <v>1</v>
      </c>
      <c r="B370" s="71">
        <v>18103033</v>
      </c>
      <c r="C370" s="19" t="s">
        <v>356</v>
      </c>
      <c r="D370" s="1">
        <v>3</v>
      </c>
      <c r="E370" s="21">
        <f t="shared" ref="E370:E389" si="288">D370/3*100</f>
        <v>100</v>
      </c>
      <c r="F370" s="21">
        <v>3</v>
      </c>
      <c r="G370" s="21">
        <f t="shared" ref="G370:G389" si="289">F370/3*100</f>
        <v>100</v>
      </c>
      <c r="H370" s="21">
        <v>2</v>
      </c>
      <c r="I370" s="21">
        <f>H370/2*100</f>
        <v>100</v>
      </c>
      <c r="J370" s="21">
        <v>3</v>
      </c>
      <c r="K370" s="21">
        <f>J370/3*100</f>
        <v>100</v>
      </c>
      <c r="L370" s="21">
        <v>4</v>
      </c>
      <c r="M370" s="21">
        <f t="shared" ref="M370:M389" si="290">L370/4*100</f>
        <v>100</v>
      </c>
      <c r="N370" s="21">
        <v>3</v>
      </c>
      <c r="O370" s="21">
        <f t="shared" ref="O370:O389" si="291">N370/3*100</f>
        <v>100</v>
      </c>
      <c r="P370" s="1">
        <v>5</v>
      </c>
      <c r="Q370" s="21">
        <f t="shared" ref="Q370:Q389" si="292">P370/5*100</f>
        <v>100</v>
      </c>
      <c r="R370" s="1">
        <v>3</v>
      </c>
      <c r="S370" s="21">
        <f t="shared" ref="S370:S389" si="293">R370/3*100</f>
        <v>100</v>
      </c>
      <c r="T370" s="1">
        <v>3</v>
      </c>
      <c r="U370" s="21">
        <f t="shared" ref="U370:U389" si="294">T370/3*100</f>
        <v>100</v>
      </c>
      <c r="V370" s="1">
        <v>3</v>
      </c>
      <c r="W370" s="21">
        <f t="shared" ref="W370:W389" si="295">V370/3*100</f>
        <v>100</v>
      </c>
      <c r="X370" s="1">
        <v>3</v>
      </c>
      <c r="Y370" s="21">
        <f t="shared" ref="Y370:Y389" si="296">X370/3*100</f>
        <v>100</v>
      </c>
      <c r="Z370" s="21">
        <v>4</v>
      </c>
      <c r="AA370" s="21">
        <f t="shared" ref="AA370:AA389" si="297">Z370/4*100</f>
        <v>100</v>
      </c>
      <c r="AB370" s="1">
        <v>3</v>
      </c>
      <c r="AC370" s="21">
        <f t="shared" ref="AC370:AC389" si="298">AB370/3*100</f>
        <v>100</v>
      </c>
      <c r="AD370" s="1">
        <v>1</v>
      </c>
      <c r="AE370" s="1">
        <f t="shared" ref="AE370:AE389" si="299">AD370/1*100</f>
        <v>100</v>
      </c>
      <c r="AF370" s="1">
        <v>3</v>
      </c>
      <c r="AG370" s="1">
        <f t="shared" ref="AG370:AG389" si="300">AF370/3*100</f>
        <v>100</v>
      </c>
      <c r="AH370" s="1">
        <v>1</v>
      </c>
      <c r="AI370" s="1">
        <f t="shared" ref="AI370:AI389" si="301">AH370/1*100</f>
        <v>100</v>
      </c>
      <c r="AJ370" s="1"/>
      <c r="AK370" s="1"/>
      <c r="AL370" s="1"/>
      <c r="AM370" s="1"/>
      <c r="AN370" s="1"/>
      <c r="AO370" s="1"/>
      <c r="AP370" s="1"/>
      <c r="AQ370" s="1"/>
      <c r="AR370" s="1"/>
      <c r="AS370" s="78"/>
      <c r="AT370" s="21">
        <f t="shared" ref="AT370:AT389" si="302">AVERAGE(Q370,S370,U370,W370,Y370,AA370,AC370,AE370,AG370,AI370,AK370,AM370,AO370,AQ370,AS370,K370,M370,I370,G370,O370)</f>
        <v>100</v>
      </c>
      <c r="AU370" s="62" t="s">
        <v>20</v>
      </c>
      <c r="AV370" s="17"/>
      <c r="AW370" s="49"/>
      <c r="AX370" s="14"/>
    </row>
    <row r="371" spans="1:50" s="16" customFormat="1" ht="16.5" customHeight="1" x14ac:dyDescent="0.2">
      <c r="A371" s="50">
        <v>2</v>
      </c>
      <c r="B371" s="71">
        <v>18102002</v>
      </c>
      <c r="C371" s="69" t="s">
        <v>357</v>
      </c>
      <c r="D371" s="1">
        <v>3</v>
      </c>
      <c r="E371" s="21">
        <f t="shared" si="288"/>
        <v>100</v>
      </c>
      <c r="F371" s="21">
        <v>3</v>
      </c>
      <c r="G371" s="21">
        <f t="shared" si="289"/>
        <v>100</v>
      </c>
      <c r="H371" s="21">
        <v>2</v>
      </c>
      <c r="I371" s="21">
        <f t="shared" ref="I371:I389" si="303">H371/2*100</f>
        <v>100</v>
      </c>
      <c r="J371" s="21">
        <v>3</v>
      </c>
      <c r="K371" s="21">
        <f>J371/3*100</f>
        <v>100</v>
      </c>
      <c r="L371" s="21">
        <v>4</v>
      </c>
      <c r="M371" s="21">
        <f t="shared" si="290"/>
        <v>100</v>
      </c>
      <c r="N371" s="21">
        <v>3</v>
      </c>
      <c r="O371" s="21">
        <f t="shared" si="291"/>
        <v>100</v>
      </c>
      <c r="P371" s="1">
        <v>5</v>
      </c>
      <c r="Q371" s="21">
        <f t="shared" si="292"/>
        <v>100</v>
      </c>
      <c r="R371" s="1">
        <v>3</v>
      </c>
      <c r="S371" s="21">
        <f t="shared" si="293"/>
        <v>100</v>
      </c>
      <c r="T371" s="1">
        <v>3</v>
      </c>
      <c r="U371" s="21">
        <f t="shared" si="294"/>
        <v>100</v>
      </c>
      <c r="V371" s="1">
        <v>3</v>
      </c>
      <c r="W371" s="21">
        <f t="shared" si="295"/>
        <v>100</v>
      </c>
      <c r="X371" s="1">
        <v>3</v>
      </c>
      <c r="Y371" s="21">
        <f t="shared" si="296"/>
        <v>100</v>
      </c>
      <c r="Z371" s="21">
        <v>4</v>
      </c>
      <c r="AA371" s="21">
        <f t="shared" si="297"/>
        <v>100</v>
      </c>
      <c r="AB371" s="1">
        <v>3</v>
      </c>
      <c r="AC371" s="21">
        <f t="shared" si="298"/>
        <v>100</v>
      </c>
      <c r="AD371" s="1">
        <v>1</v>
      </c>
      <c r="AE371" s="1">
        <f t="shared" si="299"/>
        <v>100</v>
      </c>
      <c r="AF371" s="1">
        <v>3</v>
      </c>
      <c r="AG371" s="1">
        <f t="shared" si="300"/>
        <v>100</v>
      </c>
      <c r="AH371" s="1">
        <v>1</v>
      </c>
      <c r="AI371" s="1">
        <f t="shared" si="301"/>
        <v>100</v>
      </c>
      <c r="AJ371" s="1"/>
      <c r="AK371" s="1"/>
      <c r="AL371" s="1"/>
      <c r="AM371" s="1"/>
      <c r="AN371" s="1"/>
      <c r="AO371" s="1"/>
      <c r="AP371" s="1"/>
      <c r="AQ371" s="1"/>
      <c r="AR371" s="1"/>
      <c r="AS371" s="78"/>
      <c r="AT371" s="21">
        <f t="shared" si="302"/>
        <v>100</v>
      </c>
      <c r="AU371" s="52"/>
      <c r="AV371" s="17"/>
      <c r="AW371" s="49"/>
      <c r="AX371" s="14"/>
    </row>
    <row r="372" spans="1:50" s="16" customFormat="1" ht="16.5" customHeight="1" x14ac:dyDescent="0.2">
      <c r="A372" s="50">
        <v>3</v>
      </c>
      <c r="B372" s="71">
        <v>18103023</v>
      </c>
      <c r="C372" s="69" t="s">
        <v>358</v>
      </c>
      <c r="D372" s="1">
        <v>3</v>
      </c>
      <c r="E372" s="21">
        <f t="shared" si="288"/>
        <v>100</v>
      </c>
      <c r="F372" s="21">
        <v>3</v>
      </c>
      <c r="G372" s="21">
        <f t="shared" si="289"/>
        <v>100</v>
      </c>
      <c r="H372" s="21">
        <v>2</v>
      </c>
      <c r="I372" s="21">
        <f t="shared" si="303"/>
        <v>100</v>
      </c>
      <c r="J372" s="21">
        <f>3-1</f>
        <v>2</v>
      </c>
      <c r="K372" s="21">
        <f>J372/(3-1)*100</f>
        <v>100</v>
      </c>
      <c r="L372" s="21">
        <v>4</v>
      </c>
      <c r="M372" s="21">
        <f t="shared" si="290"/>
        <v>100</v>
      </c>
      <c r="N372" s="21">
        <v>3</v>
      </c>
      <c r="O372" s="21">
        <f t="shared" si="291"/>
        <v>100</v>
      </c>
      <c r="P372" s="1">
        <v>5</v>
      </c>
      <c r="Q372" s="21">
        <f t="shared" si="292"/>
        <v>100</v>
      </c>
      <c r="R372" s="1">
        <v>3</v>
      </c>
      <c r="S372" s="21">
        <f t="shared" si="293"/>
        <v>100</v>
      </c>
      <c r="T372" s="1">
        <v>3</v>
      </c>
      <c r="U372" s="21">
        <f t="shared" si="294"/>
        <v>100</v>
      </c>
      <c r="V372" s="1">
        <v>3</v>
      </c>
      <c r="W372" s="21">
        <f t="shared" si="295"/>
        <v>100</v>
      </c>
      <c r="X372" s="1">
        <v>3</v>
      </c>
      <c r="Y372" s="21">
        <f t="shared" si="296"/>
        <v>100</v>
      </c>
      <c r="Z372" s="21">
        <v>4</v>
      </c>
      <c r="AA372" s="21">
        <f t="shared" si="297"/>
        <v>100</v>
      </c>
      <c r="AB372" s="1">
        <v>3</v>
      </c>
      <c r="AC372" s="21">
        <f t="shared" si="298"/>
        <v>100</v>
      </c>
      <c r="AD372" s="1">
        <v>0</v>
      </c>
      <c r="AE372" s="1">
        <f t="shared" si="299"/>
        <v>0</v>
      </c>
      <c r="AF372" s="1">
        <v>3</v>
      </c>
      <c r="AG372" s="1">
        <f t="shared" si="300"/>
        <v>100</v>
      </c>
      <c r="AH372" s="1">
        <v>1</v>
      </c>
      <c r="AI372" s="1">
        <f t="shared" si="301"/>
        <v>100</v>
      </c>
      <c r="AJ372" s="1"/>
      <c r="AK372" s="1"/>
      <c r="AL372" s="1"/>
      <c r="AM372" s="1"/>
      <c r="AN372" s="1"/>
      <c r="AO372" s="1"/>
      <c r="AP372" s="1"/>
      <c r="AQ372" s="1"/>
      <c r="AR372" s="1"/>
      <c r="AS372" s="78"/>
      <c r="AT372" s="21">
        <f t="shared" si="302"/>
        <v>93.333333333333329</v>
      </c>
      <c r="AU372" s="52"/>
      <c r="AV372" s="17"/>
      <c r="AW372" s="49"/>
      <c r="AX372" s="14"/>
    </row>
    <row r="373" spans="1:50" s="16" customFormat="1" ht="16.5" customHeight="1" x14ac:dyDescent="0.2">
      <c r="A373" s="50">
        <v>4</v>
      </c>
      <c r="B373" s="71">
        <v>18102074</v>
      </c>
      <c r="C373" s="95" t="s">
        <v>460</v>
      </c>
      <c r="D373" s="1"/>
      <c r="E373" s="21"/>
      <c r="F373" s="21">
        <v>3</v>
      </c>
      <c r="G373" s="21">
        <f>F373/3*100</f>
        <v>100</v>
      </c>
      <c r="H373" s="21">
        <v>2</v>
      </c>
      <c r="I373" s="21">
        <f t="shared" si="303"/>
        <v>100</v>
      </c>
      <c r="J373" s="21">
        <v>3</v>
      </c>
      <c r="K373" s="21">
        <f t="shared" ref="K373:K389" si="304">J373/3*100</f>
        <v>100</v>
      </c>
      <c r="L373" s="21">
        <v>4</v>
      </c>
      <c r="M373" s="21">
        <f t="shared" si="290"/>
        <v>100</v>
      </c>
      <c r="N373" s="21">
        <v>3</v>
      </c>
      <c r="O373" s="21">
        <f t="shared" si="291"/>
        <v>100</v>
      </c>
      <c r="P373" s="1">
        <v>5</v>
      </c>
      <c r="Q373" s="21">
        <f t="shared" si="292"/>
        <v>100</v>
      </c>
      <c r="R373" s="1">
        <v>3</v>
      </c>
      <c r="S373" s="21">
        <f t="shared" si="293"/>
        <v>100</v>
      </c>
      <c r="T373" s="1">
        <v>3</v>
      </c>
      <c r="U373" s="21">
        <f t="shared" si="294"/>
        <v>100</v>
      </c>
      <c r="V373" s="1">
        <v>3</v>
      </c>
      <c r="W373" s="21">
        <f t="shared" si="295"/>
        <v>100</v>
      </c>
      <c r="X373" s="1">
        <v>3</v>
      </c>
      <c r="Y373" s="21">
        <f t="shared" si="296"/>
        <v>100</v>
      </c>
      <c r="Z373" s="21">
        <v>4</v>
      </c>
      <c r="AA373" s="21">
        <f t="shared" si="297"/>
        <v>100</v>
      </c>
      <c r="AB373" s="1">
        <v>3</v>
      </c>
      <c r="AC373" s="21">
        <f t="shared" si="298"/>
        <v>100</v>
      </c>
      <c r="AD373" s="1">
        <v>0</v>
      </c>
      <c r="AE373" s="1">
        <f t="shared" si="299"/>
        <v>0</v>
      </c>
      <c r="AF373" s="1">
        <v>3</v>
      </c>
      <c r="AG373" s="1">
        <f t="shared" si="300"/>
        <v>100</v>
      </c>
      <c r="AH373" s="1">
        <v>1</v>
      </c>
      <c r="AI373" s="1">
        <f t="shared" si="301"/>
        <v>100</v>
      </c>
      <c r="AJ373" s="1"/>
      <c r="AK373" s="1"/>
      <c r="AL373" s="1"/>
      <c r="AM373" s="1"/>
      <c r="AN373" s="1"/>
      <c r="AO373" s="1"/>
      <c r="AP373" s="1"/>
      <c r="AQ373" s="1"/>
      <c r="AR373" s="1"/>
      <c r="AS373" s="78"/>
      <c r="AT373" s="21">
        <f t="shared" si="302"/>
        <v>93.333333333333329</v>
      </c>
      <c r="AU373" s="52"/>
      <c r="AV373" s="17"/>
      <c r="AW373" s="49"/>
      <c r="AX373" s="14"/>
    </row>
    <row r="374" spans="1:50" s="16" customFormat="1" ht="16.5" customHeight="1" x14ac:dyDescent="0.2">
      <c r="A374" s="50">
        <v>5</v>
      </c>
      <c r="B374" s="71">
        <v>18102048</v>
      </c>
      <c r="C374" s="69" t="s">
        <v>359</v>
      </c>
      <c r="D374" s="1">
        <v>3</v>
      </c>
      <c r="E374" s="21">
        <f t="shared" si="288"/>
        <v>100</v>
      </c>
      <c r="F374" s="21">
        <v>3</v>
      </c>
      <c r="G374" s="21">
        <f t="shared" si="289"/>
        <v>100</v>
      </c>
      <c r="H374" s="21">
        <v>2</v>
      </c>
      <c r="I374" s="21">
        <f t="shared" si="303"/>
        <v>100</v>
      </c>
      <c r="J374" s="21">
        <v>3</v>
      </c>
      <c r="K374" s="21">
        <f t="shared" si="304"/>
        <v>100</v>
      </c>
      <c r="L374" s="21">
        <v>4</v>
      </c>
      <c r="M374" s="21">
        <f t="shared" si="290"/>
        <v>100</v>
      </c>
      <c r="N374" s="21">
        <v>3</v>
      </c>
      <c r="O374" s="21">
        <f t="shared" si="291"/>
        <v>100</v>
      </c>
      <c r="P374" s="1">
        <v>5</v>
      </c>
      <c r="Q374" s="21">
        <f t="shared" si="292"/>
        <v>100</v>
      </c>
      <c r="R374" s="1">
        <v>3</v>
      </c>
      <c r="S374" s="21">
        <f t="shared" si="293"/>
        <v>100</v>
      </c>
      <c r="T374" s="1">
        <v>2</v>
      </c>
      <c r="U374" s="21">
        <f t="shared" si="294"/>
        <v>66.666666666666657</v>
      </c>
      <c r="V374" s="1">
        <v>3</v>
      </c>
      <c r="W374" s="21">
        <f t="shared" si="295"/>
        <v>100</v>
      </c>
      <c r="X374" s="1">
        <v>3</v>
      </c>
      <c r="Y374" s="21">
        <f t="shared" si="296"/>
        <v>100</v>
      </c>
      <c r="Z374" s="21">
        <v>4</v>
      </c>
      <c r="AA374" s="21">
        <f t="shared" si="297"/>
        <v>100</v>
      </c>
      <c r="AB374" s="1">
        <v>3</v>
      </c>
      <c r="AC374" s="21">
        <f t="shared" si="298"/>
        <v>100</v>
      </c>
      <c r="AD374" s="1">
        <v>1</v>
      </c>
      <c r="AE374" s="1">
        <f t="shared" si="299"/>
        <v>100</v>
      </c>
      <c r="AF374" s="1">
        <v>3</v>
      </c>
      <c r="AG374" s="1">
        <f t="shared" si="300"/>
        <v>100</v>
      </c>
      <c r="AH374" s="1">
        <v>1</v>
      </c>
      <c r="AI374" s="1">
        <f t="shared" si="301"/>
        <v>100</v>
      </c>
      <c r="AJ374" s="1"/>
      <c r="AK374" s="1"/>
      <c r="AL374" s="1"/>
      <c r="AM374" s="1"/>
      <c r="AN374" s="1"/>
      <c r="AO374" s="1"/>
      <c r="AP374" s="1"/>
      <c r="AQ374" s="1"/>
      <c r="AR374" s="1"/>
      <c r="AS374" s="78"/>
      <c r="AT374" s="21">
        <f t="shared" si="302"/>
        <v>97.777777777777771</v>
      </c>
      <c r="AU374" s="52"/>
      <c r="AV374" s="17"/>
      <c r="AW374" s="49"/>
      <c r="AX374" s="14"/>
    </row>
    <row r="375" spans="1:50" s="16" customFormat="1" ht="16.5" customHeight="1" x14ac:dyDescent="0.2">
      <c r="A375" s="50">
        <v>6</v>
      </c>
      <c r="B375" s="71">
        <v>18101066</v>
      </c>
      <c r="C375" s="69" t="s">
        <v>360</v>
      </c>
      <c r="D375" s="1">
        <v>3</v>
      </c>
      <c r="E375" s="21">
        <f t="shared" si="288"/>
        <v>100</v>
      </c>
      <c r="F375" s="21">
        <v>3</v>
      </c>
      <c r="G375" s="21">
        <f t="shared" si="289"/>
        <v>100</v>
      </c>
      <c r="H375" s="21">
        <v>2</v>
      </c>
      <c r="I375" s="21">
        <f t="shared" si="303"/>
        <v>100</v>
      </c>
      <c r="J375" s="21">
        <v>3</v>
      </c>
      <c r="K375" s="21">
        <f t="shared" si="304"/>
        <v>100</v>
      </c>
      <c r="L375" s="21">
        <v>4</v>
      </c>
      <c r="M375" s="21">
        <f t="shared" si="290"/>
        <v>100</v>
      </c>
      <c r="N375" s="21">
        <v>3</v>
      </c>
      <c r="O375" s="21">
        <f t="shared" si="291"/>
        <v>100</v>
      </c>
      <c r="P375" s="1">
        <v>5</v>
      </c>
      <c r="Q375" s="21">
        <f t="shared" si="292"/>
        <v>100</v>
      </c>
      <c r="R375" s="1">
        <v>3</v>
      </c>
      <c r="S375" s="21">
        <f t="shared" si="293"/>
        <v>100</v>
      </c>
      <c r="T375" s="1">
        <v>3</v>
      </c>
      <c r="U375" s="21">
        <f t="shared" si="294"/>
        <v>100</v>
      </c>
      <c r="V375" s="1">
        <v>3</v>
      </c>
      <c r="W375" s="21">
        <f t="shared" si="295"/>
        <v>100</v>
      </c>
      <c r="X375" s="1">
        <v>3</v>
      </c>
      <c r="Y375" s="21">
        <f t="shared" si="296"/>
        <v>100</v>
      </c>
      <c r="Z375" s="21">
        <v>4</v>
      </c>
      <c r="AA375" s="21">
        <f t="shared" si="297"/>
        <v>100</v>
      </c>
      <c r="AB375" s="1">
        <v>3</v>
      </c>
      <c r="AC375" s="21">
        <f t="shared" si="298"/>
        <v>100</v>
      </c>
      <c r="AD375" s="1">
        <v>1</v>
      </c>
      <c r="AE375" s="1">
        <f t="shared" si="299"/>
        <v>100</v>
      </c>
      <c r="AF375" s="1">
        <v>3</v>
      </c>
      <c r="AG375" s="1">
        <f t="shared" si="300"/>
        <v>100</v>
      </c>
      <c r="AH375" s="1">
        <v>1</v>
      </c>
      <c r="AI375" s="1">
        <f t="shared" si="301"/>
        <v>100</v>
      </c>
      <c r="AJ375" s="1"/>
      <c r="AK375" s="1"/>
      <c r="AL375" s="1"/>
      <c r="AM375" s="1"/>
      <c r="AN375" s="1"/>
      <c r="AO375" s="1"/>
      <c r="AP375" s="1"/>
      <c r="AQ375" s="1"/>
      <c r="AR375" s="1"/>
      <c r="AS375" s="78"/>
      <c r="AT375" s="21">
        <f t="shared" si="302"/>
        <v>100</v>
      </c>
      <c r="AU375" s="52"/>
      <c r="AV375" s="17"/>
      <c r="AW375" s="49"/>
      <c r="AX375" s="14"/>
    </row>
    <row r="376" spans="1:50" s="16" customFormat="1" ht="16.5" customHeight="1" x14ac:dyDescent="0.2">
      <c r="A376" s="50">
        <v>7</v>
      </c>
      <c r="B376" s="36">
        <v>18104019</v>
      </c>
      <c r="C376" s="19" t="s">
        <v>361</v>
      </c>
      <c r="D376" s="1">
        <v>3</v>
      </c>
      <c r="E376" s="21">
        <f t="shared" si="288"/>
        <v>100</v>
      </c>
      <c r="F376" s="21">
        <v>3</v>
      </c>
      <c r="G376" s="21">
        <f t="shared" si="289"/>
        <v>100</v>
      </c>
      <c r="H376" s="21">
        <v>2</v>
      </c>
      <c r="I376" s="21">
        <f t="shared" si="303"/>
        <v>100</v>
      </c>
      <c r="J376" s="21">
        <v>3</v>
      </c>
      <c r="K376" s="21">
        <f t="shared" si="304"/>
        <v>100</v>
      </c>
      <c r="L376" s="21">
        <v>4</v>
      </c>
      <c r="M376" s="21">
        <f t="shared" si="290"/>
        <v>100</v>
      </c>
      <c r="N376" s="21">
        <v>3</v>
      </c>
      <c r="O376" s="21">
        <f t="shared" si="291"/>
        <v>100</v>
      </c>
      <c r="P376" s="1">
        <v>5</v>
      </c>
      <c r="Q376" s="21">
        <f t="shared" si="292"/>
        <v>100</v>
      </c>
      <c r="R376" s="1">
        <v>3</v>
      </c>
      <c r="S376" s="21">
        <f t="shared" si="293"/>
        <v>100</v>
      </c>
      <c r="T376" s="1">
        <v>3</v>
      </c>
      <c r="U376" s="21">
        <f t="shared" si="294"/>
        <v>100</v>
      </c>
      <c r="V376" s="1">
        <v>3</v>
      </c>
      <c r="W376" s="21">
        <f t="shared" si="295"/>
        <v>100</v>
      </c>
      <c r="X376" s="1">
        <v>3</v>
      </c>
      <c r="Y376" s="21">
        <f t="shared" si="296"/>
        <v>100</v>
      </c>
      <c r="Z376" s="21">
        <v>4</v>
      </c>
      <c r="AA376" s="21">
        <f t="shared" si="297"/>
        <v>100</v>
      </c>
      <c r="AB376" s="1">
        <v>3</v>
      </c>
      <c r="AC376" s="21">
        <f t="shared" si="298"/>
        <v>100</v>
      </c>
      <c r="AD376" s="1">
        <v>1</v>
      </c>
      <c r="AE376" s="1">
        <f t="shared" si="299"/>
        <v>100</v>
      </c>
      <c r="AF376" s="1">
        <v>3</v>
      </c>
      <c r="AG376" s="1">
        <f t="shared" si="300"/>
        <v>100</v>
      </c>
      <c r="AH376" s="1">
        <v>1</v>
      </c>
      <c r="AI376" s="1">
        <f t="shared" si="301"/>
        <v>100</v>
      </c>
      <c r="AJ376" s="1"/>
      <c r="AK376" s="1"/>
      <c r="AL376" s="1"/>
      <c r="AM376" s="1"/>
      <c r="AN376" s="1"/>
      <c r="AO376" s="1"/>
      <c r="AP376" s="1"/>
      <c r="AQ376" s="1"/>
      <c r="AR376" s="1"/>
      <c r="AS376" s="78"/>
      <c r="AT376" s="21">
        <f t="shared" si="302"/>
        <v>100</v>
      </c>
      <c r="AU376" s="52"/>
      <c r="AV376" s="17"/>
      <c r="AW376" s="49"/>
      <c r="AX376" s="14"/>
    </row>
    <row r="377" spans="1:50" s="16" customFormat="1" ht="16.5" customHeight="1" x14ac:dyDescent="0.2">
      <c r="A377" s="50">
        <v>8</v>
      </c>
      <c r="B377" s="71">
        <v>18101182</v>
      </c>
      <c r="C377" s="19" t="s">
        <v>362</v>
      </c>
      <c r="D377" s="1">
        <v>3</v>
      </c>
      <c r="E377" s="21">
        <f t="shared" si="288"/>
        <v>100</v>
      </c>
      <c r="F377" s="21">
        <v>3</v>
      </c>
      <c r="G377" s="21">
        <f t="shared" si="289"/>
        <v>100</v>
      </c>
      <c r="H377" s="21">
        <v>1</v>
      </c>
      <c r="I377" s="21">
        <f t="shared" si="303"/>
        <v>50</v>
      </c>
      <c r="J377" s="21">
        <v>3</v>
      </c>
      <c r="K377" s="21">
        <f t="shared" si="304"/>
        <v>100</v>
      </c>
      <c r="L377" s="21">
        <v>4</v>
      </c>
      <c r="M377" s="21">
        <f t="shared" si="290"/>
        <v>100</v>
      </c>
      <c r="N377" s="21">
        <v>3</v>
      </c>
      <c r="O377" s="21">
        <f t="shared" si="291"/>
        <v>100</v>
      </c>
      <c r="P377" s="1">
        <v>5</v>
      </c>
      <c r="Q377" s="21">
        <f t="shared" si="292"/>
        <v>100</v>
      </c>
      <c r="R377" s="1">
        <v>3</v>
      </c>
      <c r="S377" s="21">
        <f t="shared" si="293"/>
        <v>100</v>
      </c>
      <c r="T377" s="1">
        <v>3</v>
      </c>
      <c r="U377" s="21">
        <f t="shared" si="294"/>
        <v>100</v>
      </c>
      <c r="V377" s="1">
        <v>3</v>
      </c>
      <c r="W377" s="21">
        <f t="shared" si="295"/>
        <v>100</v>
      </c>
      <c r="X377" s="1">
        <v>3</v>
      </c>
      <c r="Y377" s="21">
        <f t="shared" si="296"/>
        <v>100</v>
      </c>
      <c r="Z377" s="21">
        <v>4</v>
      </c>
      <c r="AA377" s="21">
        <f t="shared" si="297"/>
        <v>100</v>
      </c>
      <c r="AB377" s="1">
        <v>3</v>
      </c>
      <c r="AC377" s="21">
        <f t="shared" si="298"/>
        <v>100</v>
      </c>
      <c r="AD377" s="1">
        <v>1</v>
      </c>
      <c r="AE377" s="1">
        <f t="shared" si="299"/>
        <v>100</v>
      </c>
      <c r="AF377" s="1">
        <v>3</v>
      </c>
      <c r="AG377" s="1">
        <f t="shared" si="300"/>
        <v>100</v>
      </c>
      <c r="AH377" s="1">
        <v>1</v>
      </c>
      <c r="AI377" s="1">
        <f t="shared" si="301"/>
        <v>100</v>
      </c>
      <c r="AJ377" s="1"/>
      <c r="AK377" s="1"/>
      <c r="AL377" s="1"/>
      <c r="AM377" s="1"/>
      <c r="AN377" s="1"/>
      <c r="AO377" s="1"/>
      <c r="AP377" s="1"/>
      <c r="AQ377" s="1"/>
      <c r="AR377" s="1"/>
      <c r="AS377" s="78"/>
      <c r="AT377" s="21">
        <f t="shared" si="302"/>
        <v>96.666666666666671</v>
      </c>
      <c r="AU377" s="52"/>
      <c r="AV377" s="17"/>
      <c r="AW377" s="49"/>
      <c r="AX377" s="14"/>
    </row>
    <row r="378" spans="1:50" s="16" customFormat="1" ht="16.5" customHeight="1" x14ac:dyDescent="0.2">
      <c r="A378" s="50">
        <v>9</v>
      </c>
      <c r="B378" s="71">
        <v>18103059</v>
      </c>
      <c r="C378" s="69" t="s">
        <v>363</v>
      </c>
      <c r="D378" s="1">
        <v>3</v>
      </c>
      <c r="E378" s="21">
        <f t="shared" si="288"/>
        <v>100</v>
      </c>
      <c r="F378" s="21">
        <v>3</v>
      </c>
      <c r="G378" s="21">
        <f t="shared" si="289"/>
        <v>100</v>
      </c>
      <c r="H378" s="21">
        <v>2</v>
      </c>
      <c r="I378" s="21">
        <f t="shared" si="303"/>
        <v>100</v>
      </c>
      <c r="J378" s="21">
        <f>3-1</f>
        <v>2</v>
      </c>
      <c r="K378" s="21">
        <f t="shared" si="304"/>
        <v>66.666666666666657</v>
      </c>
      <c r="L378" s="21">
        <v>3</v>
      </c>
      <c r="M378" s="21">
        <f t="shared" si="290"/>
        <v>75</v>
      </c>
      <c r="N378" s="21">
        <v>3</v>
      </c>
      <c r="O378" s="21">
        <f t="shared" si="291"/>
        <v>100</v>
      </c>
      <c r="P378" s="1">
        <f>4-2</f>
        <v>2</v>
      </c>
      <c r="Q378" s="21">
        <f t="shared" si="292"/>
        <v>40</v>
      </c>
      <c r="R378" s="1">
        <v>3</v>
      </c>
      <c r="S378" s="21">
        <f t="shared" si="293"/>
        <v>100</v>
      </c>
      <c r="T378" s="1">
        <v>3</v>
      </c>
      <c r="U378" s="21">
        <f t="shared" si="294"/>
        <v>100</v>
      </c>
      <c r="V378" s="1">
        <v>3</v>
      </c>
      <c r="W378" s="21">
        <f t="shared" si="295"/>
        <v>100</v>
      </c>
      <c r="X378" s="1">
        <v>3</v>
      </c>
      <c r="Y378" s="21">
        <f t="shared" si="296"/>
        <v>100</v>
      </c>
      <c r="Z378" s="21">
        <v>4</v>
      </c>
      <c r="AA378" s="21">
        <f t="shared" si="297"/>
        <v>100</v>
      </c>
      <c r="AB378" s="1">
        <v>3</v>
      </c>
      <c r="AC378" s="21">
        <f t="shared" si="298"/>
        <v>100</v>
      </c>
      <c r="AD378" s="1">
        <v>1</v>
      </c>
      <c r="AE378" s="1">
        <f t="shared" si="299"/>
        <v>100</v>
      </c>
      <c r="AF378" s="1">
        <v>3</v>
      </c>
      <c r="AG378" s="1">
        <f t="shared" si="300"/>
        <v>100</v>
      </c>
      <c r="AH378" s="1">
        <v>1</v>
      </c>
      <c r="AI378" s="1">
        <f t="shared" si="301"/>
        <v>100</v>
      </c>
      <c r="AJ378" s="1"/>
      <c r="AK378" s="1"/>
      <c r="AL378" s="1"/>
      <c r="AM378" s="1"/>
      <c r="AN378" s="1"/>
      <c r="AO378" s="1"/>
      <c r="AP378" s="1"/>
      <c r="AQ378" s="1"/>
      <c r="AR378" s="1"/>
      <c r="AS378" s="78"/>
      <c r="AT378" s="21">
        <f t="shared" si="302"/>
        <v>92.1111111111111</v>
      </c>
      <c r="AU378" s="52"/>
      <c r="AV378" s="17"/>
      <c r="AW378" s="49"/>
      <c r="AX378" s="14"/>
    </row>
    <row r="379" spans="1:50" s="16" customFormat="1" ht="16.5" customHeight="1" x14ac:dyDescent="0.2">
      <c r="A379" s="50">
        <v>10</v>
      </c>
      <c r="B379" s="71">
        <v>18103028</v>
      </c>
      <c r="C379" s="69" t="s">
        <v>364</v>
      </c>
      <c r="D379" s="1">
        <v>3</v>
      </c>
      <c r="E379" s="21">
        <f t="shared" si="288"/>
        <v>100</v>
      </c>
      <c r="F379" s="21">
        <v>3</v>
      </c>
      <c r="G379" s="21">
        <f t="shared" si="289"/>
        <v>100</v>
      </c>
      <c r="H379" s="21">
        <v>2</v>
      </c>
      <c r="I379" s="21">
        <f t="shared" si="303"/>
        <v>100</v>
      </c>
      <c r="J379" s="21">
        <v>3</v>
      </c>
      <c r="K379" s="21">
        <f t="shared" si="304"/>
        <v>100</v>
      </c>
      <c r="L379" s="21">
        <v>4</v>
      </c>
      <c r="M379" s="21">
        <f t="shared" si="290"/>
        <v>100</v>
      </c>
      <c r="N379" s="21">
        <v>3</v>
      </c>
      <c r="O379" s="21">
        <f t="shared" si="291"/>
        <v>100</v>
      </c>
      <c r="P379" s="1">
        <f>4-1</f>
        <v>3</v>
      </c>
      <c r="Q379" s="21">
        <f t="shared" si="292"/>
        <v>60</v>
      </c>
      <c r="R379" s="1">
        <v>3</v>
      </c>
      <c r="S379" s="21">
        <f t="shared" si="293"/>
        <v>100</v>
      </c>
      <c r="T379" s="1">
        <v>2</v>
      </c>
      <c r="U379" s="21">
        <f t="shared" si="294"/>
        <v>66.666666666666657</v>
      </c>
      <c r="V379" s="1">
        <v>2</v>
      </c>
      <c r="W379" s="21">
        <f t="shared" si="295"/>
        <v>66.666666666666657</v>
      </c>
      <c r="X379" s="1">
        <v>3</v>
      </c>
      <c r="Y379" s="21">
        <f t="shared" si="296"/>
        <v>100</v>
      </c>
      <c r="Z379" s="21" t="s">
        <v>452</v>
      </c>
      <c r="AA379" s="21"/>
      <c r="AB379" s="1">
        <v>3</v>
      </c>
      <c r="AC379" s="21">
        <f t="shared" si="298"/>
        <v>100</v>
      </c>
      <c r="AD379" s="1">
        <v>1</v>
      </c>
      <c r="AE379" s="1">
        <f t="shared" si="299"/>
        <v>100</v>
      </c>
      <c r="AF379" s="1">
        <v>2</v>
      </c>
      <c r="AG379" s="1">
        <f t="shared" si="300"/>
        <v>66.666666666666657</v>
      </c>
      <c r="AH379" s="1">
        <v>1</v>
      </c>
      <c r="AI379" s="1">
        <f t="shared" si="301"/>
        <v>100</v>
      </c>
      <c r="AJ379" s="1"/>
      <c r="AK379" s="1"/>
      <c r="AL379" s="1"/>
      <c r="AM379" s="1"/>
      <c r="AN379" s="1"/>
      <c r="AO379" s="1"/>
      <c r="AP379" s="1"/>
      <c r="AQ379" s="1"/>
      <c r="AR379" s="1"/>
      <c r="AS379" s="78"/>
      <c r="AT379" s="21">
        <f t="shared" si="302"/>
        <v>90</v>
      </c>
      <c r="AU379" s="52"/>
      <c r="AV379" s="17"/>
      <c r="AW379" s="49"/>
      <c r="AX379" s="14"/>
    </row>
    <row r="380" spans="1:50" s="16" customFormat="1" ht="16.5" customHeight="1" x14ac:dyDescent="0.2">
      <c r="A380" s="50">
        <v>11</v>
      </c>
      <c r="B380" s="71">
        <v>18101078</v>
      </c>
      <c r="C380" s="69" t="s">
        <v>365</v>
      </c>
      <c r="D380" s="1">
        <v>3</v>
      </c>
      <c r="E380" s="21">
        <f t="shared" si="288"/>
        <v>100</v>
      </c>
      <c r="F380" s="21">
        <v>3</v>
      </c>
      <c r="G380" s="21">
        <f t="shared" si="289"/>
        <v>100</v>
      </c>
      <c r="H380" s="21">
        <v>2</v>
      </c>
      <c r="I380" s="21">
        <f t="shared" si="303"/>
        <v>100</v>
      </c>
      <c r="J380" s="21">
        <v>3</v>
      </c>
      <c r="K380" s="21">
        <f t="shared" si="304"/>
        <v>100</v>
      </c>
      <c r="L380" s="21">
        <v>4</v>
      </c>
      <c r="M380" s="21">
        <f t="shared" si="290"/>
        <v>100</v>
      </c>
      <c r="N380" s="21">
        <v>3</v>
      </c>
      <c r="O380" s="21">
        <f t="shared" si="291"/>
        <v>100</v>
      </c>
      <c r="P380" s="1">
        <v>5</v>
      </c>
      <c r="Q380" s="21">
        <f t="shared" si="292"/>
        <v>100</v>
      </c>
      <c r="R380" s="1">
        <v>3</v>
      </c>
      <c r="S380" s="21">
        <f t="shared" si="293"/>
        <v>100</v>
      </c>
      <c r="T380" s="1">
        <v>3</v>
      </c>
      <c r="U380" s="21">
        <f t="shared" si="294"/>
        <v>100</v>
      </c>
      <c r="V380" s="1">
        <v>3</v>
      </c>
      <c r="W380" s="21">
        <f t="shared" si="295"/>
        <v>100</v>
      </c>
      <c r="X380" s="1">
        <v>3</v>
      </c>
      <c r="Y380" s="21">
        <f t="shared" si="296"/>
        <v>100</v>
      </c>
      <c r="Z380" s="21">
        <v>4</v>
      </c>
      <c r="AA380" s="21">
        <f t="shared" si="297"/>
        <v>100</v>
      </c>
      <c r="AB380" s="1">
        <v>3</v>
      </c>
      <c r="AC380" s="21">
        <f t="shared" si="298"/>
        <v>100</v>
      </c>
      <c r="AD380" s="1">
        <v>0</v>
      </c>
      <c r="AE380" s="1">
        <f t="shared" si="299"/>
        <v>0</v>
      </c>
      <c r="AF380" s="1">
        <v>3</v>
      </c>
      <c r="AG380" s="1">
        <f t="shared" si="300"/>
        <v>100</v>
      </c>
      <c r="AH380" s="1">
        <v>1</v>
      </c>
      <c r="AI380" s="1">
        <f t="shared" si="301"/>
        <v>100</v>
      </c>
      <c r="AJ380" s="1"/>
      <c r="AK380" s="1"/>
      <c r="AL380" s="1"/>
      <c r="AM380" s="1"/>
      <c r="AN380" s="1"/>
      <c r="AO380" s="1"/>
      <c r="AP380" s="1"/>
      <c r="AQ380" s="1"/>
      <c r="AR380" s="1"/>
      <c r="AS380" s="78"/>
      <c r="AT380" s="21">
        <f t="shared" si="302"/>
        <v>93.333333333333329</v>
      </c>
      <c r="AU380" s="52"/>
      <c r="AV380" s="17"/>
      <c r="AW380" s="49"/>
      <c r="AX380" s="14"/>
    </row>
    <row r="381" spans="1:50" s="16" customFormat="1" ht="16.5" customHeight="1" x14ac:dyDescent="0.2">
      <c r="A381" s="50">
        <v>12</v>
      </c>
      <c r="B381" s="71">
        <v>18103006</v>
      </c>
      <c r="C381" s="19" t="s">
        <v>366</v>
      </c>
      <c r="D381" s="1">
        <v>3</v>
      </c>
      <c r="E381" s="21">
        <f t="shared" si="288"/>
        <v>100</v>
      </c>
      <c r="F381" s="21">
        <v>3</v>
      </c>
      <c r="G381" s="21">
        <f t="shared" si="289"/>
        <v>100</v>
      </c>
      <c r="H381" s="21">
        <v>2</v>
      </c>
      <c r="I381" s="21">
        <f t="shared" si="303"/>
        <v>100</v>
      </c>
      <c r="J381" s="21">
        <v>3</v>
      </c>
      <c r="K381" s="21">
        <f t="shared" si="304"/>
        <v>100</v>
      </c>
      <c r="L381" s="21">
        <v>4</v>
      </c>
      <c r="M381" s="21">
        <f t="shared" si="290"/>
        <v>100</v>
      </c>
      <c r="N381" s="21">
        <v>3</v>
      </c>
      <c r="O381" s="21">
        <f t="shared" si="291"/>
        <v>100</v>
      </c>
      <c r="P381" s="1">
        <v>5</v>
      </c>
      <c r="Q381" s="21">
        <f t="shared" si="292"/>
        <v>100</v>
      </c>
      <c r="R381" s="1">
        <v>3</v>
      </c>
      <c r="S381" s="21">
        <f t="shared" si="293"/>
        <v>100</v>
      </c>
      <c r="T381" s="1">
        <v>3</v>
      </c>
      <c r="U381" s="21">
        <f t="shared" si="294"/>
        <v>100</v>
      </c>
      <c r="V381" s="1">
        <v>3</v>
      </c>
      <c r="W381" s="21">
        <f t="shared" si="295"/>
        <v>100</v>
      </c>
      <c r="X381" s="1">
        <v>3</v>
      </c>
      <c r="Y381" s="21">
        <f t="shared" si="296"/>
        <v>100</v>
      </c>
      <c r="Z381" s="21">
        <v>4</v>
      </c>
      <c r="AA381" s="21">
        <f t="shared" si="297"/>
        <v>100</v>
      </c>
      <c r="AB381" s="1">
        <v>3</v>
      </c>
      <c r="AC381" s="21">
        <f t="shared" si="298"/>
        <v>100</v>
      </c>
      <c r="AD381" s="1">
        <v>1</v>
      </c>
      <c r="AE381" s="1">
        <f t="shared" si="299"/>
        <v>100</v>
      </c>
      <c r="AF381" s="1">
        <v>3</v>
      </c>
      <c r="AG381" s="1">
        <f t="shared" si="300"/>
        <v>100</v>
      </c>
      <c r="AH381" s="1">
        <v>1</v>
      </c>
      <c r="AI381" s="1">
        <f t="shared" si="301"/>
        <v>100</v>
      </c>
      <c r="AJ381" s="1"/>
      <c r="AK381" s="1"/>
      <c r="AL381" s="1"/>
      <c r="AM381" s="1"/>
      <c r="AN381" s="1"/>
      <c r="AO381" s="1"/>
      <c r="AP381" s="1"/>
      <c r="AQ381" s="1"/>
      <c r="AR381" s="1"/>
      <c r="AS381" s="78"/>
      <c r="AT381" s="21">
        <f t="shared" si="302"/>
        <v>100</v>
      </c>
      <c r="AU381" s="52"/>
      <c r="AV381" s="17"/>
      <c r="AW381" s="49"/>
      <c r="AX381" s="14"/>
    </row>
    <row r="382" spans="1:50" s="16" customFormat="1" ht="16.5" customHeight="1" x14ac:dyDescent="0.2">
      <c r="A382" s="50">
        <v>13</v>
      </c>
      <c r="B382" s="71">
        <v>18104017</v>
      </c>
      <c r="C382" s="20" t="s">
        <v>367</v>
      </c>
      <c r="D382" s="1">
        <v>3</v>
      </c>
      <c r="E382" s="21">
        <f t="shared" si="288"/>
        <v>100</v>
      </c>
      <c r="F382" s="21">
        <v>3</v>
      </c>
      <c r="G382" s="21">
        <f t="shared" si="289"/>
        <v>100</v>
      </c>
      <c r="H382" s="21">
        <v>2</v>
      </c>
      <c r="I382" s="21">
        <f t="shared" si="303"/>
        <v>100</v>
      </c>
      <c r="J382" s="21">
        <v>3</v>
      </c>
      <c r="K382" s="21">
        <f t="shared" si="304"/>
        <v>100</v>
      </c>
      <c r="L382" s="21">
        <v>4</v>
      </c>
      <c r="M382" s="21">
        <f t="shared" si="290"/>
        <v>100</v>
      </c>
      <c r="N382" s="21">
        <v>3</v>
      </c>
      <c r="O382" s="21">
        <f t="shared" si="291"/>
        <v>100</v>
      </c>
      <c r="P382" s="1">
        <v>5</v>
      </c>
      <c r="Q382" s="21">
        <f t="shared" si="292"/>
        <v>100</v>
      </c>
      <c r="R382" s="1">
        <v>3</v>
      </c>
      <c r="S382" s="21">
        <f t="shared" si="293"/>
        <v>100</v>
      </c>
      <c r="T382" s="1">
        <v>2</v>
      </c>
      <c r="U382" s="21">
        <f t="shared" si="294"/>
        <v>66.666666666666657</v>
      </c>
      <c r="V382" s="1">
        <v>3</v>
      </c>
      <c r="W382" s="21">
        <f t="shared" si="295"/>
        <v>100</v>
      </c>
      <c r="X382" s="1">
        <v>3</v>
      </c>
      <c r="Y382" s="21">
        <f t="shared" si="296"/>
        <v>100</v>
      </c>
      <c r="Z382" s="21">
        <v>4</v>
      </c>
      <c r="AA382" s="21">
        <f t="shared" si="297"/>
        <v>100</v>
      </c>
      <c r="AB382" s="1">
        <v>3</v>
      </c>
      <c r="AC382" s="21">
        <f t="shared" si="298"/>
        <v>100</v>
      </c>
      <c r="AD382" s="1">
        <v>0</v>
      </c>
      <c r="AE382" s="1">
        <f t="shared" si="299"/>
        <v>0</v>
      </c>
      <c r="AF382" s="1">
        <v>3</v>
      </c>
      <c r="AG382" s="1">
        <f t="shared" si="300"/>
        <v>100</v>
      </c>
      <c r="AH382" s="1">
        <v>1</v>
      </c>
      <c r="AI382" s="1">
        <f t="shared" si="301"/>
        <v>100</v>
      </c>
      <c r="AJ382" s="1"/>
      <c r="AK382" s="1"/>
      <c r="AL382" s="1"/>
      <c r="AM382" s="1"/>
      <c r="AN382" s="1"/>
      <c r="AO382" s="1"/>
      <c r="AP382" s="1"/>
      <c r="AQ382" s="1"/>
      <c r="AR382" s="1"/>
      <c r="AS382" s="78"/>
      <c r="AT382" s="21">
        <f t="shared" si="302"/>
        <v>91.1111111111111</v>
      </c>
      <c r="AU382" s="52"/>
      <c r="AV382" s="17"/>
      <c r="AW382" s="49"/>
      <c r="AX382" s="14"/>
    </row>
    <row r="383" spans="1:50" s="16" customFormat="1" ht="16.5" customHeight="1" x14ac:dyDescent="0.2">
      <c r="A383" s="50">
        <v>14</v>
      </c>
      <c r="B383" s="71">
        <v>18108025</v>
      </c>
      <c r="C383" s="19" t="s">
        <v>368</v>
      </c>
      <c r="D383" s="1">
        <v>3</v>
      </c>
      <c r="E383" s="21">
        <f t="shared" si="288"/>
        <v>100</v>
      </c>
      <c r="F383" s="21">
        <v>3</v>
      </c>
      <c r="G383" s="21">
        <f t="shared" si="289"/>
        <v>100</v>
      </c>
      <c r="H383" s="21">
        <v>2</v>
      </c>
      <c r="I383" s="21">
        <f t="shared" si="303"/>
        <v>100</v>
      </c>
      <c r="J383" s="21">
        <v>3</v>
      </c>
      <c r="K383" s="21">
        <f t="shared" si="304"/>
        <v>100</v>
      </c>
      <c r="L383" s="21">
        <v>4</v>
      </c>
      <c r="M383" s="21">
        <f t="shared" si="290"/>
        <v>100</v>
      </c>
      <c r="N383" s="21">
        <v>3</v>
      </c>
      <c r="O383" s="21">
        <f t="shared" si="291"/>
        <v>100</v>
      </c>
      <c r="P383" s="1">
        <v>5</v>
      </c>
      <c r="Q383" s="21">
        <f t="shared" si="292"/>
        <v>100</v>
      </c>
      <c r="R383" s="1">
        <v>3</v>
      </c>
      <c r="S383" s="21">
        <f t="shared" si="293"/>
        <v>100</v>
      </c>
      <c r="T383" s="1">
        <v>3</v>
      </c>
      <c r="U383" s="21">
        <f t="shared" si="294"/>
        <v>100</v>
      </c>
      <c r="V383" s="1">
        <v>3</v>
      </c>
      <c r="W383" s="21">
        <f t="shared" si="295"/>
        <v>100</v>
      </c>
      <c r="X383" s="1">
        <v>3</v>
      </c>
      <c r="Y383" s="21">
        <f t="shared" si="296"/>
        <v>100</v>
      </c>
      <c r="Z383" s="21">
        <v>4</v>
      </c>
      <c r="AA383" s="21">
        <f t="shared" si="297"/>
        <v>100</v>
      </c>
      <c r="AB383" s="1">
        <v>3</v>
      </c>
      <c r="AC383" s="21">
        <f t="shared" si="298"/>
        <v>100</v>
      </c>
      <c r="AD383" s="1">
        <v>1</v>
      </c>
      <c r="AE383" s="1">
        <f t="shared" si="299"/>
        <v>100</v>
      </c>
      <c r="AF383" s="1">
        <v>3</v>
      </c>
      <c r="AG383" s="1">
        <f t="shared" si="300"/>
        <v>100</v>
      </c>
      <c r="AH383" s="1">
        <v>1</v>
      </c>
      <c r="AI383" s="1">
        <f t="shared" si="301"/>
        <v>100</v>
      </c>
      <c r="AJ383" s="1"/>
      <c r="AK383" s="1"/>
      <c r="AL383" s="1"/>
      <c r="AM383" s="1"/>
      <c r="AN383" s="1"/>
      <c r="AO383" s="1"/>
      <c r="AP383" s="1"/>
      <c r="AQ383" s="1"/>
      <c r="AR383" s="1"/>
      <c r="AS383" s="78"/>
      <c r="AT383" s="21">
        <f t="shared" si="302"/>
        <v>100</v>
      </c>
      <c r="AU383" s="52"/>
      <c r="AV383" s="17"/>
      <c r="AW383" s="49"/>
      <c r="AX383" s="14"/>
    </row>
    <row r="384" spans="1:50" s="16" customFormat="1" ht="16.5" customHeight="1" x14ac:dyDescent="0.2">
      <c r="A384" s="50">
        <v>15</v>
      </c>
      <c r="B384" s="71">
        <v>18108017</v>
      </c>
      <c r="C384" s="19" t="s">
        <v>369</v>
      </c>
      <c r="D384" s="1">
        <v>3</v>
      </c>
      <c r="E384" s="21">
        <f t="shared" si="288"/>
        <v>100</v>
      </c>
      <c r="F384" s="21">
        <v>3</v>
      </c>
      <c r="G384" s="21">
        <f t="shared" si="289"/>
        <v>100</v>
      </c>
      <c r="H384" s="21">
        <v>2</v>
      </c>
      <c r="I384" s="21">
        <f t="shared" si="303"/>
        <v>100</v>
      </c>
      <c r="J384" s="21">
        <v>3</v>
      </c>
      <c r="K384" s="21">
        <f t="shared" si="304"/>
        <v>100</v>
      </c>
      <c r="L384" s="21">
        <v>4</v>
      </c>
      <c r="M384" s="21">
        <f t="shared" si="290"/>
        <v>100</v>
      </c>
      <c r="N384" s="21">
        <v>3</v>
      </c>
      <c r="O384" s="21">
        <f t="shared" si="291"/>
        <v>100</v>
      </c>
      <c r="P384" s="1">
        <v>4</v>
      </c>
      <c r="Q384" s="21">
        <f t="shared" si="292"/>
        <v>80</v>
      </c>
      <c r="R384" s="1">
        <v>3</v>
      </c>
      <c r="S384" s="21">
        <f t="shared" si="293"/>
        <v>100</v>
      </c>
      <c r="T384" s="1">
        <v>3</v>
      </c>
      <c r="U384" s="21">
        <f t="shared" si="294"/>
        <v>100</v>
      </c>
      <c r="V384" s="1">
        <v>3</v>
      </c>
      <c r="W384" s="21">
        <f t="shared" si="295"/>
        <v>100</v>
      </c>
      <c r="X384" s="1">
        <v>3</v>
      </c>
      <c r="Y384" s="21">
        <f t="shared" si="296"/>
        <v>100</v>
      </c>
      <c r="Z384" s="21">
        <v>4</v>
      </c>
      <c r="AA384" s="21">
        <f t="shared" si="297"/>
        <v>100</v>
      </c>
      <c r="AB384" s="1">
        <v>3</v>
      </c>
      <c r="AC384" s="21">
        <f t="shared" si="298"/>
        <v>100</v>
      </c>
      <c r="AD384" s="1">
        <v>1</v>
      </c>
      <c r="AE384" s="1">
        <f t="shared" si="299"/>
        <v>100</v>
      </c>
      <c r="AF384" s="1">
        <v>3</v>
      </c>
      <c r="AG384" s="1">
        <f t="shared" si="300"/>
        <v>100</v>
      </c>
      <c r="AH384" s="1">
        <v>1</v>
      </c>
      <c r="AI384" s="1">
        <f t="shared" si="301"/>
        <v>100</v>
      </c>
      <c r="AJ384" s="1"/>
      <c r="AK384" s="1"/>
      <c r="AL384" s="1"/>
      <c r="AM384" s="1"/>
      <c r="AN384" s="1"/>
      <c r="AO384" s="1"/>
      <c r="AP384" s="1"/>
      <c r="AQ384" s="1"/>
      <c r="AR384" s="1"/>
      <c r="AS384" s="78"/>
      <c r="AT384" s="21">
        <f t="shared" si="302"/>
        <v>98.666666666666671</v>
      </c>
      <c r="AU384" s="52"/>
      <c r="AV384" s="17"/>
      <c r="AW384" s="49"/>
      <c r="AX384" s="14"/>
    </row>
    <row r="385" spans="1:50" s="16" customFormat="1" ht="16.5" customHeight="1" x14ac:dyDescent="0.2">
      <c r="A385" s="50">
        <v>16</v>
      </c>
      <c r="B385" s="71">
        <v>18108024</v>
      </c>
      <c r="C385" s="19" t="s">
        <v>370</v>
      </c>
      <c r="D385" s="1">
        <v>3</v>
      </c>
      <c r="E385" s="21">
        <f t="shared" si="288"/>
        <v>100</v>
      </c>
      <c r="F385" s="21">
        <v>3</v>
      </c>
      <c r="G385" s="21">
        <f t="shared" si="289"/>
        <v>100</v>
      </c>
      <c r="H385" s="21">
        <v>2</v>
      </c>
      <c r="I385" s="21">
        <f t="shared" si="303"/>
        <v>100</v>
      </c>
      <c r="J385" s="21">
        <v>3</v>
      </c>
      <c r="K385" s="21">
        <f t="shared" si="304"/>
        <v>100</v>
      </c>
      <c r="L385" s="21">
        <v>4</v>
      </c>
      <c r="M385" s="21">
        <f t="shared" si="290"/>
        <v>100</v>
      </c>
      <c r="N385" s="21">
        <v>3</v>
      </c>
      <c r="O385" s="21">
        <f t="shared" si="291"/>
        <v>100</v>
      </c>
      <c r="P385" s="1">
        <v>5</v>
      </c>
      <c r="Q385" s="21">
        <f t="shared" si="292"/>
        <v>100</v>
      </c>
      <c r="R385" s="1">
        <v>3</v>
      </c>
      <c r="S385" s="21">
        <f t="shared" si="293"/>
        <v>100</v>
      </c>
      <c r="T385" s="1">
        <v>3</v>
      </c>
      <c r="U385" s="21">
        <f t="shared" si="294"/>
        <v>100</v>
      </c>
      <c r="V385" s="1">
        <v>3</v>
      </c>
      <c r="W385" s="21">
        <f t="shared" si="295"/>
        <v>100</v>
      </c>
      <c r="X385" s="1">
        <v>3</v>
      </c>
      <c r="Y385" s="21">
        <f t="shared" si="296"/>
        <v>100</v>
      </c>
      <c r="Z385" s="21">
        <v>4</v>
      </c>
      <c r="AA385" s="21">
        <f t="shared" si="297"/>
        <v>100</v>
      </c>
      <c r="AB385" s="1">
        <v>3</v>
      </c>
      <c r="AC385" s="21">
        <f t="shared" si="298"/>
        <v>100</v>
      </c>
      <c r="AD385" s="1">
        <v>1</v>
      </c>
      <c r="AE385" s="1">
        <f t="shared" si="299"/>
        <v>100</v>
      </c>
      <c r="AF385" s="1">
        <v>3</v>
      </c>
      <c r="AG385" s="1">
        <f t="shared" si="300"/>
        <v>100</v>
      </c>
      <c r="AH385" s="1">
        <v>1</v>
      </c>
      <c r="AI385" s="1">
        <f t="shared" si="301"/>
        <v>100</v>
      </c>
      <c r="AJ385" s="1"/>
      <c r="AK385" s="1"/>
      <c r="AL385" s="1"/>
      <c r="AM385" s="1"/>
      <c r="AN385" s="1"/>
      <c r="AO385" s="1"/>
      <c r="AP385" s="1"/>
      <c r="AQ385" s="1"/>
      <c r="AR385" s="1"/>
      <c r="AS385" s="78"/>
      <c r="AT385" s="21">
        <f t="shared" si="302"/>
        <v>100</v>
      </c>
      <c r="AU385" s="52"/>
      <c r="AV385" s="17"/>
      <c r="AW385" s="49"/>
      <c r="AX385" s="14"/>
    </row>
    <row r="386" spans="1:50" s="16" customFormat="1" ht="16.5" customHeight="1" x14ac:dyDescent="0.2">
      <c r="A386" s="50">
        <v>17</v>
      </c>
      <c r="B386" s="71">
        <v>18101195</v>
      </c>
      <c r="C386" s="20" t="s">
        <v>371</v>
      </c>
      <c r="D386" s="1">
        <v>3</v>
      </c>
      <c r="E386" s="21">
        <f t="shared" si="288"/>
        <v>100</v>
      </c>
      <c r="F386" s="21">
        <v>3</v>
      </c>
      <c r="G386" s="21">
        <f t="shared" si="289"/>
        <v>100</v>
      </c>
      <c r="H386" s="21">
        <v>2</v>
      </c>
      <c r="I386" s="21">
        <f t="shared" si="303"/>
        <v>100</v>
      </c>
      <c r="J386" s="21">
        <v>3</v>
      </c>
      <c r="K386" s="21">
        <f t="shared" si="304"/>
        <v>100</v>
      </c>
      <c r="L386" s="21">
        <v>4</v>
      </c>
      <c r="M386" s="21">
        <f t="shared" si="290"/>
        <v>100</v>
      </c>
      <c r="N386" s="21">
        <v>3</v>
      </c>
      <c r="O386" s="21">
        <f t="shared" si="291"/>
        <v>100</v>
      </c>
      <c r="P386" s="1">
        <v>5</v>
      </c>
      <c r="Q386" s="21">
        <f t="shared" si="292"/>
        <v>100</v>
      </c>
      <c r="R386" s="1">
        <v>3</v>
      </c>
      <c r="S386" s="21">
        <f t="shared" si="293"/>
        <v>100</v>
      </c>
      <c r="T386" s="1">
        <v>3</v>
      </c>
      <c r="U386" s="21">
        <f t="shared" si="294"/>
        <v>100</v>
      </c>
      <c r="V386" s="1">
        <v>3</v>
      </c>
      <c r="W386" s="21">
        <f t="shared" si="295"/>
        <v>100</v>
      </c>
      <c r="X386" s="1">
        <v>3</v>
      </c>
      <c r="Y386" s="21">
        <f t="shared" si="296"/>
        <v>100</v>
      </c>
      <c r="Z386" s="21">
        <v>4</v>
      </c>
      <c r="AA386" s="21">
        <f t="shared" si="297"/>
        <v>100</v>
      </c>
      <c r="AB386" s="1">
        <v>3</v>
      </c>
      <c r="AC386" s="21">
        <f t="shared" si="298"/>
        <v>100</v>
      </c>
      <c r="AD386" s="1">
        <v>1</v>
      </c>
      <c r="AE386" s="1">
        <f t="shared" si="299"/>
        <v>100</v>
      </c>
      <c r="AF386" s="1">
        <v>3</v>
      </c>
      <c r="AG386" s="1">
        <f t="shared" si="300"/>
        <v>100</v>
      </c>
      <c r="AH386" s="1">
        <v>1</v>
      </c>
      <c r="AI386" s="1">
        <f t="shared" si="301"/>
        <v>100</v>
      </c>
      <c r="AJ386" s="1"/>
      <c r="AK386" s="1"/>
      <c r="AL386" s="1"/>
      <c r="AM386" s="1"/>
      <c r="AN386" s="1"/>
      <c r="AO386" s="1"/>
      <c r="AP386" s="1"/>
      <c r="AQ386" s="1"/>
      <c r="AR386" s="1"/>
      <c r="AS386" s="78"/>
      <c r="AT386" s="21">
        <f t="shared" si="302"/>
        <v>100</v>
      </c>
      <c r="AU386" s="52"/>
      <c r="AV386" s="17"/>
      <c r="AW386" s="49"/>
      <c r="AX386" s="14"/>
    </row>
    <row r="387" spans="1:50" s="16" customFormat="1" ht="16.5" customHeight="1" x14ac:dyDescent="0.2">
      <c r="A387" s="50">
        <v>18</v>
      </c>
      <c r="B387" s="36">
        <v>18103072</v>
      </c>
      <c r="C387" s="19" t="s">
        <v>372</v>
      </c>
      <c r="D387" s="1">
        <v>3</v>
      </c>
      <c r="E387" s="21">
        <f t="shared" si="288"/>
        <v>100</v>
      </c>
      <c r="F387" s="21">
        <v>3</v>
      </c>
      <c r="G387" s="21">
        <f t="shared" si="289"/>
        <v>100</v>
      </c>
      <c r="H387" s="21">
        <v>2</v>
      </c>
      <c r="I387" s="21">
        <f t="shared" si="303"/>
        <v>100</v>
      </c>
      <c r="J387" s="21">
        <v>3</v>
      </c>
      <c r="K387" s="21">
        <f t="shared" si="304"/>
        <v>100</v>
      </c>
      <c r="L387" s="21">
        <v>4</v>
      </c>
      <c r="M387" s="21">
        <f t="shared" si="290"/>
        <v>100</v>
      </c>
      <c r="N387" s="21">
        <v>3</v>
      </c>
      <c r="O387" s="21">
        <f t="shared" si="291"/>
        <v>100</v>
      </c>
      <c r="P387" s="1">
        <v>5</v>
      </c>
      <c r="Q387" s="21">
        <f t="shared" si="292"/>
        <v>100</v>
      </c>
      <c r="R387" s="1">
        <v>3</v>
      </c>
      <c r="S387" s="21">
        <f t="shared" si="293"/>
        <v>100</v>
      </c>
      <c r="T387" s="1">
        <v>3</v>
      </c>
      <c r="U387" s="21">
        <f t="shared" si="294"/>
        <v>100</v>
      </c>
      <c r="V387" s="1">
        <v>3</v>
      </c>
      <c r="W387" s="21">
        <f t="shared" si="295"/>
        <v>100</v>
      </c>
      <c r="X387" s="1">
        <v>3</v>
      </c>
      <c r="Y387" s="21">
        <f t="shared" si="296"/>
        <v>100</v>
      </c>
      <c r="Z387" s="21">
        <v>4</v>
      </c>
      <c r="AA387" s="21">
        <f t="shared" si="297"/>
        <v>100</v>
      </c>
      <c r="AB387" s="1">
        <v>3</v>
      </c>
      <c r="AC387" s="21">
        <f t="shared" si="298"/>
        <v>100</v>
      </c>
      <c r="AD387" s="1">
        <v>1</v>
      </c>
      <c r="AE387" s="1">
        <f t="shared" si="299"/>
        <v>100</v>
      </c>
      <c r="AF387" s="1">
        <v>3</v>
      </c>
      <c r="AG387" s="1">
        <f t="shared" si="300"/>
        <v>100</v>
      </c>
      <c r="AH387" s="1">
        <v>1</v>
      </c>
      <c r="AI387" s="1">
        <f t="shared" si="301"/>
        <v>100</v>
      </c>
      <c r="AJ387" s="1"/>
      <c r="AK387" s="1"/>
      <c r="AL387" s="1"/>
      <c r="AM387" s="1"/>
      <c r="AN387" s="1"/>
      <c r="AO387" s="1"/>
      <c r="AP387" s="1"/>
      <c r="AQ387" s="1"/>
      <c r="AR387" s="1"/>
      <c r="AS387" s="78"/>
      <c r="AT387" s="21">
        <f t="shared" si="302"/>
        <v>100</v>
      </c>
      <c r="AU387" s="52"/>
      <c r="AV387" s="17"/>
      <c r="AW387" s="49"/>
      <c r="AX387" s="14"/>
    </row>
    <row r="388" spans="1:50" s="16" customFormat="1" ht="16.5" customHeight="1" x14ac:dyDescent="0.2">
      <c r="A388" s="50">
        <v>19</v>
      </c>
      <c r="B388" s="71">
        <v>18101184</v>
      </c>
      <c r="C388" s="69" t="s">
        <v>373</v>
      </c>
      <c r="D388" s="1">
        <v>3</v>
      </c>
      <c r="E388" s="21">
        <f t="shared" si="288"/>
        <v>100</v>
      </c>
      <c r="F388" s="21">
        <v>3</v>
      </c>
      <c r="G388" s="21">
        <f t="shared" si="289"/>
        <v>100</v>
      </c>
      <c r="H388" s="21">
        <v>2</v>
      </c>
      <c r="I388" s="21">
        <f t="shared" si="303"/>
        <v>100</v>
      </c>
      <c r="J388" s="21">
        <v>3</v>
      </c>
      <c r="K388" s="21">
        <f t="shared" si="304"/>
        <v>100</v>
      </c>
      <c r="L388" s="21">
        <v>4</v>
      </c>
      <c r="M388" s="21">
        <f t="shared" si="290"/>
        <v>100</v>
      </c>
      <c r="N388" s="21">
        <v>3</v>
      </c>
      <c r="O388" s="21">
        <f t="shared" si="291"/>
        <v>100</v>
      </c>
      <c r="P388" s="1">
        <v>5</v>
      </c>
      <c r="Q388" s="21">
        <f t="shared" si="292"/>
        <v>100</v>
      </c>
      <c r="R388" s="1">
        <v>3</v>
      </c>
      <c r="S388" s="21">
        <f t="shared" si="293"/>
        <v>100</v>
      </c>
      <c r="T388" s="1">
        <v>3</v>
      </c>
      <c r="U388" s="21">
        <f t="shared" si="294"/>
        <v>100</v>
      </c>
      <c r="V388" s="1">
        <v>3</v>
      </c>
      <c r="W388" s="21">
        <f t="shared" si="295"/>
        <v>100</v>
      </c>
      <c r="X388" s="1">
        <v>3</v>
      </c>
      <c r="Y388" s="21">
        <f t="shared" si="296"/>
        <v>100</v>
      </c>
      <c r="Z388" s="21">
        <v>4</v>
      </c>
      <c r="AA388" s="21">
        <f t="shared" si="297"/>
        <v>100</v>
      </c>
      <c r="AB388" s="1">
        <v>3</v>
      </c>
      <c r="AC388" s="21">
        <f t="shared" si="298"/>
        <v>100</v>
      </c>
      <c r="AD388" s="1">
        <v>1</v>
      </c>
      <c r="AE388" s="1">
        <f t="shared" si="299"/>
        <v>100</v>
      </c>
      <c r="AF388" s="1">
        <v>3</v>
      </c>
      <c r="AG388" s="1">
        <f t="shared" si="300"/>
        <v>100</v>
      </c>
      <c r="AH388" s="1">
        <v>1</v>
      </c>
      <c r="AI388" s="1">
        <f t="shared" si="301"/>
        <v>100</v>
      </c>
      <c r="AJ388" s="1"/>
      <c r="AK388" s="1"/>
      <c r="AL388" s="1"/>
      <c r="AM388" s="1"/>
      <c r="AN388" s="1"/>
      <c r="AO388" s="1"/>
      <c r="AP388" s="1"/>
      <c r="AQ388" s="1"/>
      <c r="AR388" s="1"/>
      <c r="AS388" s="78"/>
      <c r="AT388" s="21">
        <f t="shared" si="302"/>
        <v>100</v>
      </c>
      <c r="AU388" s="52"/>
      <c r="AV388" s="17"/>
      <c r="AW388" s="49"/>
      <c r="AX388" s="14"/>
    </row>
    <row r="389" spans="1:50" s="16" customFormat="1" ht="16.5" customHeight="1" x14ac:dyDescent="0.2">
      <c r="A389" s="50">
        <v>20</v>
      </c>
      <c r="B389" s="71">
        <v>18101001</v>
      </c>
      <c r="C389" s="69" t="s">
        <v>374</v>
      </c>
      <c r="D389" s="1">
        <v>3</v>
      </c>
      <c r="E389" s="21">
        <f t="shared" si="288"/>
        <v>100</v>
      </c>
      <c r="F389" s="21">
        <v>3</v>
      </c>
      <c r="G389" s="21">
        <f t="shared" si="289"/>
        <v>100</v>
      </c>
      <c r="H389" s="21">
        <v>2</v>
      </c>
      <c r="I389" s="21">
        <f t="shared" si="303"/>
        <v>100</v>
      </c>
      <c r="J389" s="21">
        <v>3</v>
      </c>
      <c r="K389" s="21">
        <f t="shared" si="304"/>
        <v>100</v>
      </c>
      <c r="L389" s="21">
        <v>4</v>
      </c>
      <c r="M389" s="21">
        <f t="shared" si="290"/>
        <v>100</v>
      </c>
      <c r="N389" s="21">
        <v>3</v>
      </c>
      <c r="O389" s="21">
        <f t="shared" si="291"/>
        <v>100</v>
      </c>
      <c r="P389" s="1">
        <v>5</v>
      </c>
      <c r="Q389" s="21">
        <f t="shared" si="292"/>
        <v>100</v>
      </c>
      <c r="R389" s="1">
        <v>3</v>
      </c>
      <c r="S389" s="21">
        <f t="shared" si="293"/>
        <v>100</v>
      </c>
      <c r="T389" s="1">
        <v>2</v>
      </c>
      <c r="U389" s="21">
        <f t="shared" si="294"/>
        <v>66.666666666666657</v>
      </c>
      <c r="V389" s="1">
        <v>3</v>
      </c>
      <c r="W389" s="21">
        <f t="shared" si="295"/>
        <v>100</v>
      </c>
      <c r="X389" s="1">
        <v>3</v>
      </c>
      <c r="Y389" s="21">
        <f t="shared" si="296"/>
        <v>100</v>
      </c>
      <c r="Z389" s="21">
        <v>4</v>
      </c>
      <c r="AA389" s="21">
        <f t="shared" si="297"/>
        <v>100</v>
      </c>
      <c r="AB389" s="1">
        <v>3</v>
      </c>
      <c r="AC389" s="21">
        <f t="shared" si="298"/>
        <v>100</v>
      </c>
      <c r="AD389" s="1">
        <v>1</v>
      </c>
      <c r="AE389" s="1">
        <f t="shared" si="299"/>
        <v>100</v>
      </c>
      <c r="AF389" s="1">
        <v>3</v>
      </c>
      <c r="AG389" s="1">
        <f t="shared" si="300"/>
        <v>100</v>
      </c>
      <c r="AH389" s="1">
        <v>1</v>
      </c>
      <c r="AI389" s="1">
        <f t="shared" si="301"/>
        <v>100</v>
      </c>
      <c r="AJ389" s="1"/>
      <c r="AK389" s="1"/>
      <c r="AL389" s="1"/>
      <c r="AM389" s="1"/>
      <c r="AN389" s="1"/>
      <c r="AO389" s="1"/>
      <c r="AP389" s="1"/>
      <c r="AQ389" s="1"/>
      <c r="AR389" s="1"/>
      <c r="AS389" s="78"/>
      <c r="AT389" s="21">
        <f t="shared" si="302"/>
        <v>97.777777777777771</v>
      </c>
      <c r="AU389" s="52"/>
      <c r="AV389" s="17"/>
      <c r="AW389" s="49"/>
      <c r="AX389" s="14"/>
    </row>
    <row r="390" spans="1:50" s="16" customFormat="1" ht="16.5" customHeight="1" x14ac:dyDescent="0.2">
      <c r="A390" s="54"/>
      <c r="B390" s="74"/>
      <c r="C390" s="41"/>
      <c r="D390" s="41"/>
      <c r="E390" s="116"/>
      <c r="F390" s="116"/>
      <c r="G390" s="116"/>
      <c r="H390" s="116"/>
      <c r="I390" s="116"/>
      <c r="J390" s="25"/>
      <c r="K390" s="25"/>
      <c r="L390" s="25"/>
      <c r="M390" s="25"/>
      <c r="N390" s="25"/>
      <c r="P390" s="15"/>
      <c r="Q390" s="2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25"/>
      <c r="AD390" s="15"/>
      <c r="AE390" s="15"/>
      <c r="AF390" s="15"/>
      <c r="AG390" s="15"/>
      <c r="AH390" s="15"/>
      <c r="AI390" s="15"/>
      <c r="AJ390" s="15"/>
      <c r="AK390" s="15"/>
      <c r="AL390" s="15"/>
      <c r="AM390" s="15"/>
      <c r="AN390" s="15"/>
      <c r="AO390" s="15"/>
      <c r="AP390" s="15"/>
      <c r="AQ390" s="15"/>
      <c r="AR390" s="15"/>
      <c r="AS390" s="15"/>
      <c r="AT390" s="25"/>
      <c r="AU390" s="52"/>
      <c r="AV390" s="17"/>
      <c r="AW390" s="49"/>
      <c r="AX390" s="14"/>
    </row>
    <row r="391" spans="1:50" s="16" customFormat="1" ht="16.5" customHeight="1" x14ac:dyDescent="0.2">
      <c r="A391" s="54"/>
      <c r="B391" s="74"/>
      <c r="C391" s="41"/>
      <c r="D391" s="41"/>
      <c r="E391" s="116"/>
      <c r="F391" s="116"/>
      <c r="G391" s="116"/>
      <c r="H391" s="116"/>
      <c r="I391" s="116"/>
      <c r="J391" s="25"/>
      <c r="K391" s="25"/>
      <c r="L391" s="25"/>
      <c r="M391" s="25"/>
      <c r="N391" s="25"/>
      <c r="P391" s="15"/>
      <c r="Q391" s="2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25"/>
      <c r="AD391" s="15"/>
      <c r="AE391" s="15"/>
      <c r="AF391" s="15"/>
      <c r="AG391" s="15"/>
      <c r="AH391" s="15"/>
      <c r="AI391" s="15"/>
      <c r="AJ391" s="15"/>
      <c r="AK391" s="15"/>
      <c r="AL391" s="15"/>
      <c r="AM391" s="15"/>
      <c r="AN391" s="15"/>
      <c r="AO391" s="15"/>
      <c r="AP391" s="15"/>
      <c r="AQ391" s="15"/>
      <c r="AR391" s="15"/>
      <c r="AS391" s="15"/>
      <c r="AT391" s="25"/>
      <c r="AU391" s="52"/>
      <c r="AV391" s="17"/>
      <c r="AW391" s="49"/>
      <c r="AX391" s="14"/>
    </row>
    <row r="392" spans="1:50" s="16" customFormat="1" ht="16.5" customHeight="1" x14ac:dyDescent="0.2">
      <c r="A392" s="54"/>
      <c r="B392" s="54"/>
      <c r="C392" s="54"/>
      <c r="D392" s="54"/>
      <c r="E392" s="87"/>
      <c r="F392" s="87"/>
      <c r="G392" s="87"/>
      <c r="H392" s="87"/>
      <c r="I392" s="87"/>
      <c r="J392" s="87"/>
      <c r="K392" s="87"/>
      <c r="L392" s="87"/>
      <c r="M392" s="87"/>
      <c r="N392" s="87"/>
      <c r="P392" s="54"/>
      <c r="Q392" s="87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87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76"/>
      <c r="AR392" s="76"/>
      <c r="AS392" s="76"/>
      <c r="AT392" s="76"/>
      <c r="AU392" s="54"/>
      <c r="AV392" s="17"/>
      <c r="AW392" s="49"/>
      <c r="AX392" s="14"/>
    </row>
    <row r="393" spans="1:50" s="16" customFormat="1" ht="16.5" customHeight="1" x14ac:dyDescent="0.2">
      <c r="A393" s="50">
        <v>1</v>
      </c>
      <c r="B393" s="71">
        <v>18101090</v>
      </c>
      <c r="C393" s="69" t="s">
        <v>375</v>
      </c>
      <c r="D393" s="1">
        <v>3</v>
      </c>
      <c r="E393" s="21">
        <f t="shared" ref="E393:E415" si="305">D393/3*100</f>
        <v>100</v>
      </c>
      <c r="F393" s="21">
        <v>3</v>
      </c>
      <c r="G393" s="21">
        <f t="shared" ref="G393:G416" si="306">F393/3*100</f>
        <v>100</v>
      </c>
      <c r="H393" s="21">
        <v>3</v>
      </c>
      <c r="I393" s="21">
        <f t="shared" ref="I393:I416" si="307">H393/3*100</f>
        <v>100</v>
      </c>
      <c r="J393" s="21">
        <v>3</v>
      </c>
      <c r="K393" s="21">
        <f t="shared" ref="K393:K416" si="308">J393/3*100</f>
        <v>100</v>
      </c>
      <c r="L393" s="21">
        <v>4</v>
      </c>
      <c r="M393" s="21">
        <f t="shared" ref="M393:M416" si="309">L393/4*100</f>
        <v>100</v>
      </c>
      <c r="N393" s="21">
        <v>3</v>
      </c>
      <c r="O393" s="21">
        <f t="shared" ref="O393:O416" si="310">N393/3*100</f>
        <v>100</v>
      </c>
      <c r="P393" s="1">
        <f>5-2</f>
        <v>3</v>
      </c>
      <c r="Q393" s="21">
        <f t="shared" ref="Q393:Q416" si="311">P393/5*100</f>
        <v>60</v>
      </c>
      <c r="R393" s="1">
        <v>3</v>
      </c>
      <c r="S393" s="21">
        <f t="shared" ref="S393:S416" si="312">R393/3*100</f>
        <v>100</v>
      </c>
      <c r="T393" s="1">
        <v>3</v>
      </c>
      <c r="U393" s="21">
        <f t="shared" ref="U393:U416" si="313">T393/3*100</f>
        <v>100</v>
      </c>
      <c r="V393" s="1">
        <v>3</v>
      </c>
      <c r="W393" s="21">
        <f t="shared" ref="W393:W416" si="314">V393/3*100</f>
        <v>100</v>
      </c>
      <c r="X393" s="1">
        <v>3</v>
      </c>
      <c r="Y393" s="21">
        <f t="shared" ref="Y393:Y416" si="315">X393/3*100</f>
        <v>100</v>
      </c>
      <c r="Z393" s="21">
        <v>4</v>
      </c>
      <c r="AA393" s="21">
        <f t="shared" ref="AA393:AA416" si="316">Z393/4*100</f>
        <v>100</v>
      </c>
      <c r="AB393" s="1">
        <v>2</v>
      </c>
      <c r="AC393" s="21">
        <f t="shared" ref="AC393:AC416" si="317">AB393/3*100</f>
        <v>66.666666666666657</v>
      </c>
      <c r="AD393" s="1">
        <v>1</v>
      </c>
      <c r="AE393" s="1">
        <f t="shared" ref="AE393:AE416" si="318">AD393/1*100</f>
        <v>100</v>
      </c>
      <c r="AF393" s="1">
        <v>3</v>
      </c>
      <c r="AG393" s="1">
        <f t="shared" ref="AG393:AG416" si="319">AF393/3*100</f>
        <v>100</v>
      </c>
      <c r="AH393" s="1">
        <v>1</v>
      </c>
      <c r="AI393" s="1">
        <f t="shared" ref="AI393:AI416" si="320">AH393/1*100</f>
        <v>100</v>
      </c>
      <c r="AJ393" s="1"/>
      <c r="AK393" s="1"/>
      <c r="AL393" s="1"/>
      <c r="AM393" s="1"/>
      <c r="AN393" s="1"/>
      <c r="AO393" s="1"/>
      <c r="AP393" s="1"/>
      <c r="AQ393" s="1"/>
      <c r="AR393" s="1"/>
      <c r="AS393" s="78"/>
      <c r="AT393" s="21">
        <f t="shared" ref="AT393:AT416" si="321">AVERAGE(Q393,S393,U393,W393,Y393,AA393,AC393,AE393,AG393,AI393,AK393,AM393,AO393,AQ393,AS393,K393,M393,I393,G393,O393)</f>
        <v>95.1111111111111</v>
      </c>
      <c r="AU393" s="52" t="s">
        <v>376</v>
      </c>
      <c r="AV393" s="17"/>
      <c r="AW393" s="49"/>
      <c r="AX393" s="14"/>
    </row>
    <row r="394" spans="1:50" s="16" customFormat="1" ht="16.5" customHeight="1" x14ac:dyDescent="0.2">
      <c r="A394" s="50">
        <v>2</v>
      </c>
      <c r="B394" s="71">
        <v>18101084</v>
      </c>
      <c r="C394" s="69" t="s">
        <v>392</v>
      </c>
      <c r="D394" s="1">
        <v>3</v>
      </c>
      <c r="E394" s="21">
        <f>D394/3*100</f>
        <v>100</v>
      </c>
      <c r="F394" s="21">
        <v>2</v>
      </c>
      <c r="G394" s="21">
        <f>F394/2*100</f>
        <v>100</v>
      </c>
      <c r="H394" s="21">
        <v>3</v>
      </c>
      <c r="I394" s="21">
        <f>H394/3*100</f>
        <v>100</v>
      </c>
      <c r="J394" s="21">
        <v>3</v>
      </c>
      <c r="K394" s="21">
        <f t="shared" si="308"/>
        <v>100</v>
      </c>
      <c r="L394" s="21">
        <v>4</v>
      </c>
      <c r="M394" s="21">
        <f t="shared" si="309"/>
        <v>100</v>
      </c>
      <c r="N394" s="21">
        <v>3</v>
      </c>
      <c r="O394" s="21">
        <f t="shared" si="310"/>
        <v>100</v>
      </c>
      <c r="P394" s="1">
        <v>5</v>
      </c>
      <c r="Q394" s="21">
        <f t="shared" si="311"/>
        <v>100</v>
      </c>
      <c r="R394" s="1">
        <v>3</v>
      </c>
      <c r="S394" s="21">
        <f t="shared" si="312"/>
        <v>100</v>
      </c>
      <c r="T394" s="1">
        <v>3</v>
      </c>
      <c r="U394" s="21">
        <f t="shared" si="313"/>
        <v>100</v>
      </c>
      <c r="V394" s="1">
        <v>3</v>
      </c>
      <c r="W394" s="21">
        <f t="shared" si="314"/>
        <v>100</v>
      </c>
      <c r="X394" s="1">
        <v>3</v>
      </c>
      <c r="Y394" s="21">
        <f t="shared" si="315"/>
        <v>100</v>
      </c>
      <c r="Z394" s="21">
        <v>4</v>
      </c>
      <c r="AA394" s="21">
        <f t="shared" si="316"/>
        <v>100</v>
      </c>
      <c r="AB394" s="1">
        <v>3</v>
      </c>
      <c r="AC394" s="21">
        <f t="shared" si="317"/>
        <v>100</v>
      </c>
      <c r="AD394" s="1">
        <v>1</v>
      </c>
      <c r="AE394" s="1">
        <f t="shared" si="318"/>
        <v>100</v>
      </c>
      <c r="AF394" s="1">
        <v>3</v>
      </c>
      <c r="AG394" s="1">
        <f t="shared" si="319"/>
        <v>100</v>
      </c>
      <c r="AH394" s="1">
        <v>1</v>
      </c>
      <c r="AI394" s="1">
        <f t="shared" si="320"/>
        <v>100</v>
      </c>
      <c r="AJ394" s="1"/>
      <c r="AK394" s="1"/>
      <c r="AL394" s="1"/>
      <c r="AM394" s="1"/>
      <c r="AN394" s="1"/>
      <c r="AO394" s="1"/>
      <c r="AP394" s="1"/>
      <c r="AQ394" s="1"/>
      <c r="AR394" s="1"/>
      <c r="AS394" s="78"/>
      <c r="AT394" s="21">
        <f t="shared" si="321"/>
        <v>100</v>
      </c>
      <c r="AU394" s="52"/>
      <c r="AV394" s="17"/>
      <c r="AW394" s="49"/>
      <c r="AX394" s="14"/>
    </row>
    <row r="395" spans="1:50" s="16" customFormat="1" ht="16.5" customHeight="1" x14ac:dyDescent="0.2">
      <c r="A395" s="50">
        <v>3</v>
      </c>
      <c r="B395" s="71">
        <v>18102067</v>
      </c>
      <c r="C395" s="69" t="s">
        <v>377</v>
      </c>
      <c r="D395" s="1">
        <v>3</v>
      </c>
      <c r="E395" s="21">
        <f t="shared" si="305"/>
        <v>100</v>
      </c>
      <c r="F395" s="21">
        <v>3</v>
      </c>
      <c r="G395" s="21">
        <f t="shared" si="306"/>
        <v>100</v>
      </c>
      <c r="H395" s="21">
        <v>3</v>
      </c>
      <c r="I395" s="21">
        <f t="shared" si="307"/>
        <v>100</v>
      </c>
      <c r="J395" s="21">
        <v>3</v>
      </c>
      <c r="K395" s="21">
        <f t="shared" si="308"/>
        <v>100</v>
      </c>
      <c r="L395" s="21">
        <v>4</v>
      </c>
      <c r="M395" s="21">
        <f t="shared" si="309"/>
        <v>100</v>
      </c>
      <c r="N395" s="21">
        <v>3</v>
      </c>
      <c r="O395" s="21">
        <f t="shared" si="310"/>
        <v>100</v>
      </c>
      <c r="P395" s="1">
        <v>5</v>
      </c>
      <c r="Q395" s="21">
        <f t="shared" si="311"/>
        <v>100</v>
      </c>
      <c r="R395" s="1">
        <v>3</v>
      </c>
      <c r="S395" s="21">
        <f t="shared" si="312"/>
        <v>100</v>
      </c>
      <c r="T395" s="1">
        <v>3</v>
      </c>
      <c r="U395" s="21">
        <f t="shared" si="313"/>
        <v>100</v>
      </c>
      <c r="V395" s="1">
        <v>3</v>
      </c>
      <c r="W395" s="21">
        <f t="shared" si="314"/>
        <v>100</v>
      </c>
      <c r="X395" s="1">
        <v>3</v>
      </c>
      <c r="Y395" s="21">
        <f t="shared" si="315"/>
        <v>100</v>
      </c>
      <c r="Z395" s="21">
        <v>3</v>
      </c>
      <c r="AA395" s="21">
        <f t="shared" si="316"/>
        <v>75</v>
      </c>
      <c r="AB395" s="1">
        <v>3</v>
      </c>
      <c r="AC395" s="21">
        <f t="shared" si="317"/>
        <v>100</v>
      </c>
      <c r="AD395" s="1">
        <v>1</v>
      </c>
      <c r="AE395" s="1">
        <f t="shared" si="318"/>
        <v>100</v>
      </c>
      <c r="AF395" s="1">
        <v>3</v>
      </c>
      <c r="AG395" s="1">
        <f t="shared" si="319"/>
        <v>100</v>
      </c>
      <c r="AH395" s="1">
        <v>1</v>
      </c>
      <c r="AI395" s="1">
        <f t="shared" si="320"/>
        <v>100</v>
      </c>
      <c r="AJ395" s="1"/>
      <c r="AK395" s="1"/>
      <c r="AL395" s="1"/>
      <c r="AM395" s="1"/>
      <c r="AN395" s="1"/>
      <c r="AO395" s="1"/>
      <c r="AP395" s="1"/>
      <c r="AQ395" s="1"/>
      <c r="AR395" s="1"/>
      <c r="AS395" s="78"/>
      <c r="AT395" s="21">
        <f t="shared" si="321"/>
        <v>98.333333333333329</v>
      </c>
      <c r="AU395" s="52"/>
      <c r="AV395" s="17"/>
      <c r="AW395" s="49"/>
      <c r="AX395" s="14"/>
    </row>
    <row r="396" spans="1:50" s="16" customFormat="1" ht="16.5" customHeight="1" x14ac:dyDescent="0.2">
      <c r="A396" s="50">
        <v>4</v>
      </c>
      <c r="B396" s="71">
        <v>18101005</v>
      </c>
      <c r="C396" s="69" t="s">
        <v>378</v>
      </c>
      <c r="D396" s="1">
        <v>3</v>
      </c>
      <c r="E396" s="21">
        <f t="shared" si="305"/>
        <v>100</v>
      </c>
      <c r="F396" s="21">
        <v>3</v>
      </c>
      <c r="G396" s="21">
        <f t="shared" si="306"/>
        <v>100</v>
      </c>
      <c r="H396" s="21">
        <v>3</v>
      </c>
      <c r="I396" s="21">
        <f t="shared" si="307"/>
        <v>100</v>
      </c>
      <c r="J396" s="21">
        <v>3</v>
      </c>
      <c r="K396" s="21">
        <f t="shared" si="308"/>
        <v>100</v>
      </c>
      <c r="L396" s="21">
        <v>4</v>
      </c>
      <c r="M396" s="21">
        <f t="shared" si="309"/>
        <v>100</v>
      </c>
      <c r="N396" s="21">
        <v>3</v>
      </c>
      <c r="O396" s="21">
        <f t="shared" si="310"/>
        <v>100</v>
      </c>
      <c r="P396" s="1">
        <v>5</v>
      </c>
      <c r="Q396" s="21">
        <f t="shared" si="311"/>
        <v>100</v>
      </c>
      <c r="R396" s="1">
        <v>3</v>
      </c>
      <c r="S396" s="21">
        <f t="shared" si="312"/>
        <v>100</v>
      </c>
      <c r="T396" s="1">
        <v>3</v>
      </c>
      <c r="U396" s="21">
        <f t="shared" si="313"/>
        <v>100</v>
      </c>
      <c r="V396" s="1">
        <v>3</v>
      </c>
      <c r="W396" s="21">
        <f t="shared" si="314"/>
        <v>100</v>
      </c>
      <c r="X396" s="1">
        <v>3</v>
      </c>
      <c r="Y396" s="21">
        <f t="shared" si="315"/>
        <v>100</v>
      </c>
      <c r="Z396" s="21">
        <v>4</v>
      </c>
      <c r="AA396" s="21">
        <f t="shared" si="316"/>
        <v>100</v>
      </c>
      <c r="AB396" s="1">
        <v>3</v>
      </c>
      <c r="AC396" s="21">
        <f t="shared" si="317"/>
        <v>100</v>
      </c>
      <c r="AD396" s="1">
        <v>1</v>
      </c>
      <c r="AE396" s="1">
        <f t="shared" si="318"/>
        <v>100</v>
      </c>
      <c r="AF396" s="1">
        <v>3</v>
      </c>
      <c r="AG396" s="1">
        <f t="shared" si="319"/>
        <v>100</v>
      </c>
      <c r="AH396" s="1">
        <v>1</v>
      </c>
      <c r="AI396" s="1">
        <f t="shared" si="320"/>
        <v>100</v>
      </c>
      <c r="AJ396" s="1"/>
      <c r="AK396" s="1"/>
      <c r="AL396" s="1"/>
      <c r="AM396" s="1"/>
      <c r="AN396" s="1"/>
      <c r="AO396" s="1"/>
      <c r="AP396" s="1"/>
      <c r="AQ396" s="1"/>
      <c r="AR396" s="1"/>
      <c r="AS396" s="78"/>
      <c r="AT396" s="21">
        <f t="shared" si="321"/>
        <v>100</v>
      </c>
      <c r="AU396" s="52"/>
      <c r="AV396" s="17"/>
      <c r="AW396" s="49"/>
      <c r="AX396" s="14"/>
    </row>
    <row r="397" spans="1:50" s="16" customFormat="1" ht="16.5" customHeight="1" x14ac:dyDescent="0.2">
      <c r="A397" s="50">
        <v>5</v>
      </c>
      <c r="B397" s="71">
        <v>18108023</v>
      </c>
      <c r="C397" s="19" t="s">
        <v>379</v>
      </c>
      <c r="D397" s="1">
        <v>3</v>
      </c>
      <c r="E397" s="21">
        <f t="shared" si="305"/>
        <v>100</v>
      </c>
      <c r="F397" s="21">
        <v>3</v>
      </c>
      <c r="G397" s="21">
        <f t="shared" si="306"/>
        <v>100</v>
      </c>
      <c r="H397" s="21">
        <v>3</v>
      </c>
      <c r="I397" s="21">
        <f t="shared" si="307"/>
        <v>100</v>
      </c>
      <c r="J397" s="21">
        <v>3</v>
      </c>
      <c r="K397" s="21">
        <f t="shared" si="308"/>
        <v>100</v>
      </c>
      <c r="L397" s="21">
        <v>4</v>
      </c>
      <c r="M397" s="21">
        <f t="shared" si="309"/>
        <v>100</v>
      </c>
      <c r="N397" s="21">
        <v>2</v>
      </c>
      <c r="O397" s="21">
        <f t="shared" si="310"/>
        <v>66.666666666666657</v>
      </c>
      <c r="P397" s="1">
        <v>5</v>
      </c>
      <c r="Q397" s="21">
        <f t="shared" si="311"/>
        <v>100</v>
      </c>
      <c r="R397" s="1">
        <v>3</v>
      </c>
      <c r="S397" s="21">
        <f t="shared" si="312"/>
        <v>100</v>
      </c>
      <c r="T397" s="1">
        <v>3</v>
      </c>
      <c r="U397" s="21">
        <f t="shared" si="313"/>
        <v>100</v>
      </c>
      <c r="V397" s="1">
        <v>3</v>
      </c>
      <c r="W397" s="21">
        <f t="shared" si="314"/>
        <v>100</v>
      </c>
      <c r="X397" s="1">
        <v>3</v>
      </c>
      <c r="Y397" s="21">
        <f t="shared" si="315"/>
        <v>100</v>
      </c>
      <c r="Z397" s="21">
        <v>4</v>
      </c>
      <c r="AA397" s="21">
        <f t="shared" si="316"/>
        <v>100</v>
      </c>
      <c r="AB397" s="1">
        <v>3</v>
      </c>
      <c r="AC397" s="21">
        <f t="shared" si="317"/>
        <v>100</v>
      </c>
      <c r="AD397" s="1">
        <v>1</v>
      </c>
      <c r="AE397" s="1">
        <f t="shared" si="318"/>
        <v>100</v>
      </c>
      <c r="AF397" s="1">
        <v>3</v>
      </c>
      <c r="AG397" s="1">
        <f t="shared" si="319"/>
        <v>100</v>
      </c>
      <c r="AH397" s="1">
        <v>1</v>
      </c>
      <c r="AI397" s="1">
        <f t="shared" si="320"/>
        <v>100</v>
      </c>
      <c r="AJ397" s="1"/>
      <c r="AK397" s="1"/>
      <c r="AL397" s="1"/>
      <c r="AM397" s="1"/>
      <c r="AN397" s="1"/>
      <c r="AO397" s="1"/>
      <c r="AP397" s="1"/>
      <c r="AQ397" s="1"/>
      <c r="AR397" s="1"/>
      <c r="AS397" s="78"/>
      <c r="AT397" s="21">
        <f t="shared" si="321"/>
        <v>97.777777777777786</v>
      </c>
      <c r="AU397" s="52"/>
      <c r="AV397" s="17"/>
      <c r="AW397" s="49"/>
      <c r="AX397" s="14"/>
    </row>
    <row r="398" spans="1:50" s="16" customFormat="1" ht="16.5" customHeight="1" x14ac:dyDescent="0.2">
      <c r="A398" s="50">
        <v>6</v>
      </c>
      <c r="B398" s="71">
        <v>18101087</v>
      </c>
      <c r="C398" s="69" t="s">
        <v>394</v>
      </c>
      <c r="D398" s="1">
        <v>3</v>
      </c>
      <c r="E398" s="21">
        <f>D398/3*100</f>
        <v>100</v>
      </c>
      <c r="F398" s="21">
        <v>2</v>
      </c>
      <c r="G398" s="21">
        <f>F398/2*100</f>
        <v>100</v>
      </c>
      <c r="H398" s="21">
        <v>3</v>
      </c>
      <c r="I398" s="21">
        <f>H398/3*100</f>
        <v>100</v>
      </c>
      <c r="J398" s="21">
        <v>3</v>
      </c>
      <c r="K398" s="21">
        <f t="shared" si="308"/>
        <v>100</v>
      </c>
      <c r="L398" s="21">
        <v>4</v>
      </c>
      <c r="M398" s="21">
        <f t="shared" si="309"/>
        <v>100</v>
      </c>
      <c r="N398" s="21">
        <v>3</v>
      </c>
      <c r="O398" s="21">
        <f t="shared" si="310"/>
        <v>100</v>
      </c>
      <c r="P398" s="1">
        <v>5</v>
      </c>
      <c r="Q398" s="21">
        <f t="shared" si="311"/>
        <v>100</v>
      </c>
      <c r="R398" s="1">
        <v>3</v>
      </c>
      <c r="S398" s="21">
        <f t="shared" si="312"/>
        <v>100</v>
      </c>
      <c r="T398" s="1">
        <v>3</v>
      </c>
      <c r="U398" s="21">
        <f t="shared" si="313"/>
        <v>100</v>
      </c>
      <c r="V398" s="1">
        <v>3</v>
      </c>
      <c r="W398" s="21">
        <f t="shared" si="314"/>
        <v>100</v>
      </c>
      <c r="X398" s="1">
        <v>3</v>
      </c>
      <c r="Y398" s="21">
        <f t="shared" si="315"/>
        <v>100</v>
      </c>
      <c r="Z398" s="21">
        <v>4</v>
      </c>
      <c r="AA398" s="21">
        <f t="shared" si="316"/>
        <v>100</v>
      </c>
      <c r="AB398" s="1">
        <v>3</v>
      </c>
      <c r="AC398" s="21">
        <f t="shared" si="317"/>
        <v>100</v>
      </c>
      <c r="AD398" s="1">
        <v>1</v>
      </c>
      <c r="AE398" s="1">
        <f t="shared" si="318"/>
        <v>100</v>
      </c>
      <c r="AF398" s="1">
        <v>3</v>
      </c>
      <c r="AG398" s="1">
        <f t="shared" si="319"/>
        <v>100</v>
      </c>
      <c r="AH398" s="1">
        <v>1</v>
      </c>
      <c r="AI398" s="1">
        <f t="shared" si="320"/>
        <v>100</v>
      </c>
      <c r="AJ398" s="1"/>
      <c r="AK398" s="1"/>
      <c r="AL398" s="1"/>
      <c r="AM398" s="1"/>
      <c r="AN398" s="1"/>
      <c r="AO398" s="1"/>
      <c r="AP398" s="1"/>
      <c r="AQ398" s="1"/>
      <c r="AR398" s="1"/>
      <c r="AS398" s="78"/>
      <c r="AT398" s="21">
        <f t="shared" si="321"/>
        <v>100</v>
      </c>
      <c r="AU398" s="52"/>
      <c r="AV398" s="17"/>
      <c r="AW398" s="49"/>
      <c r="AX398" s="14"/>
    </row>
    <row r="399" spans="1:50" s="16" customFormat="1" ht="16.5" customHeight="1" x14ac:dyDescent="0.2">
      <c r="A399" s="50">
        <v>7</v>
      </c>
      <c r="B399" s="71">
        <v>18101042</v>
      </c>
      <c r="C399" s="69" t="s">
        <v>380</v>
      </c>
      <c r="D399" s="1">
        <v>3</v>
      </c>
      <c r="E399" s="21">
        <f t="shared" si="305"/>
        <v>100</v>
      </c>
      <c r="F399" s="21">
        <v>2</v>
      </c>
      <c r="G399" s="21">
        <f t="shared" si="306"/>
        <v>66.666666666666657</v>
      </c>
      <c r="H399" s="21">
        <v>3</v>
      </c>
      <c r="I399" s="21">
        <f t="shared" si="307"/>
        <v>100</v>
      </c>
      <c r="J399" s="21">
        <f>3-1</f>
        <v>2</v>
      </c>
      <c r="K399" s="21">
        <f t="shared" si="308"/>
        <v>66.666666666666657</v>
      </c>
      <c r="L399" s="21">
        <v>4</v>
      </c>
      <c r="M399" s="21">
        <f t="shared" si="309"/>
        <v>100</v>
      </c>
      <c r="N399" s="21">
        <v>3</v>
      </c>
      <c r="O399" s="21">
        <f t="shared" si="310"/>
        <v>100</v>
      </c>
      <c r="P399" s="1">
        <f>5-1</f>
        <v>4</v>
      </c>
      <c r="Q399" s="21">
        <f t="shared" si="311"/>
        <v>80</v>
      </c>
      <c r="R399" s="1">
        <v>3</v>
      </c>
      <c r="S399" s="21">
        <f t="shared" si="312"/>
        <v>100</v>
      </c>
      <c r="T399" s="1">
        <v>3</v>
      </c>
      <c r="U399" s="21">
        <f t="shared" si="313"/>
        <v>100</v>
      </c>
      <c r="V399" s="1">
        <v>3</v>
      </c>
      <c r="W399" s="21">
        <f t="shared" si="314"/>
        <v>100</v>
      </c>
      <c r="X399" s="1">
        <v>3</v>
      </c>
      <c r="Y399" s="21">
        <f t="shared" si="315"/>
        <v>100</v>
      </c>
      <c r="Z399" s="21">
        <v>4</v>
      </c>
      <c r="AA399" s="21">
        <f t="shared" si="316"/>
        <v>100</v>
      </c>
      <c r="AB399" s="1">
        <v>3</v>
      </c>
      <c r="AC399" s="21">
        <f t="shared" si="317"/>
        <v>100</v>
      </c>
      <c r="AD399" s="1">
        <v>1</v>
      </c>
      <c r="AE399" s="1">
        <f t="shared" si="318"/>
        <v>100</v>
      </c>
      <c r="AF399" s="1">
        <v>3</v>
      </c>
      <c r="AG399" s="1">
        <f t="shared" si="319"/>
        <v>100</v>
      </c>
      <c r="AH399" s="1">
        <v>1</v>
      </c>
      <c r="AI399" s="1">
        <f t="shared" si="320"/>
        <v>100</v>
      </c>
      <c r="AJ399" s="1"/>
      <c r="AK399" s="1"/>
      <c r="AL399" s="1"/>
      <c r="AM399" s="1"/>
      <c r="AN399" s="1"/>
      <c r="AO399" s="1"/>
      <c r="AP399" s="1"/>
      <c r="AQ399" s="1"/>
      <c r="AR399" s="1"/>
      <c r="AS399" s="78"/>
      <c r="AT399" s="21">
        <f t="shared" si="321"/>
        <v>94.222222222222229</v>
      </c>
      <c r="AU399" s="52"/>
      <c r="AV399" s="17"/>
      <c r="AW399" s="49"/>
      <c r="AX399" s="14"/>
    </row>
    <row r="400" spans="1:50" s="16" customFormat="1" ht="16.5" customHeight="1" x14ac:dyDescent="0.2">
      <c r="A400" s="50">
        <v>8</v>
      </c>
      <c r="B400" s="71">
        <v>18101040</v>
      </c>
      <c r="C400" s="69" t="s">
        <v>381</v>
      </c>
      <c r="D400" s="1">
        <v>3</v>
      </c>
      <c r="E400" s="21">
        <f t="shared" si="305"/>
        <v>100</v>
      </c>
      <c r="F400" s="21">
        <v>3</v>
      </c>
      <c r="G400" s="21">
        <f t="shared" si="306"/>
        <v>100</v>
      </c>
      <c r="H400" s="21">
        <v>3</v>
      </c>
      <c r="I400" s="21">
        <f t="shared" si="307"/>
        <v>100</v>
      </c>
      <c r="J400" s="21">
        <v>3</v>
      </c>
      <c r="K400" s="21">
        <f t="shared" si="308"/>
        <v>100</v>
      </c>
      <c r="L400" s="21">
        <v>4</v>
      </c>
      <c r="M400" s="21">
        <f t="shared" si="309"/>
        <v>100</v>
      </c>
      <c r="N400" s="21">
        <v>3</v>
      </c>
      <c r="O400" s="21">
        <f t="shared" si="310"/>
        <v>100</v>
      </c>
      <c r="P400" s="1">
        <v>5</v>
      </c>
      <c r="Q400" s="21">
        <f t="shared" si="311"/>
        <v>100</v>
      </c>
      <c r="R400" s="1">
        <v>3</v>
      </c>
      <c r="S400" s="21">
        <f t="shared" si="312"/>
        <v>100</v>
      </c>
      <c r="T400" s="1">
        <v>3</v>
      </c>
      <c r="U400" s="21">
        <f t="shared" si="313"/>
        <v>100</v>
      </c>
      <c r="V400" s="1">
        <v>3</v>
      </c>
      <c r="W400" s="21">
        <f t="shared" si="314"/>
        <v>100</v>
      </c>
      <c r="X400" s="1">
        <v>3</v>
      </c>
      <c r="Y400" s="21">
        <f t="shared" si="315"/>
        <v>100</v>
      </c>
      <c r="Z400" s="21">
        <f>4-1</f>
        <v>3</v>
      </c>
      <c r="AA400" s="21">
        <f t="shared" si="316"/>
        <v>75</v>
      </c>
      <c r="AB400" s="1">
        <v>3</v>
      </c>
      <c r="AC400" s="21">
        <f t="shared" si="317"/>
        <v>100</v>
      </c>
      <c r="AD400" s="1">
        <v>1</v>
      </c>
      <c r="AE400" s="1">
        <f t="shared" si="318"/>
        <v>100</v>
      </c>
      <c r="AF400" s="1">
        <v>3</v>
      </c>
      <c r="AG400" s="1">
        <f t="shared" si="319"/>
        <v>100</v>
      </c>
      <c r="AH400" s="1">
        <v>1</v>
      </c>
      <c r="AI400" s="1">
        <f t="shared" si="320"/>
        <v>100</v>
      </c>
      <c r="AJ400" s="1"/>
      <c r="AK400" s="1"/>
      <c r="AL400" s="1"/>
      <c r="AM400" s="1"/>
      <c r="AN400" s="1"/>
      <c r="AO400" s="1"/>
      <c r="AP400" s="1"/>
      <c r="AQ400" s="1"/>
      <c r="AR400" s="1"/>
      <c r="AS400" s="78"/>
      <c r="AT400" s="21">
        <f t="shared" si="321"/>
        <v>98.333333333333329</v>
      </c>
      <c r="AU400" s="52"/>
      <c r="AV400" s="17"/>
      <c r="AW400" s="49"/>
      <c r="AX400" s="14"/>
    </row>
    <row r="401" spans="1:50" s="16" customFormat="1" ht="16.5" customHeight="1" x14ac:dyDescent="0.2">
      <c r="A401" s="50">
        <v>9</v>
      </c>
      <c r="B401" s="71">
        <v>18108031</v>
      </c>
      <c r="C401" s="19" t="s">
        <v>382</v>
      </c>
      <c r="D401" s="1">
        <v>3</v>
      </c>
      <c r="E401" s="21">
        <f t="shared" si="305"/>
        <v>100</v>
      </c>
      <c r="F401" s="21">
        <v>3</v>
      </c>
      <c r="G401" s="21">
        <f t="shared" si="306"/>
        <v>100</v>
      </c>
      <c r="H401" s="21">
        <v>3</v>
      </c>
      <c r="I401" s="21">
        <f t="shared" si="307"/>
        <v>100</v>
      </c>
      <c r="J401" s="21">
        <f>3-1</f>
        <v>2</v>
      </c>
      <c r="K401" s="21">
        <f t="shared" si="308"/>
        <v>66.666666666666657</v>
      </c>
      <c r="L401" s="21">
        <v>4</v>
      </c>
      <c r="M401" s="21">
        <f t="shared" si="309"/>
        <v>100</v>
      </c>
      <c r="N401" s="21">
        <v>3</v>
      </c>
      <c r="O401" s="21">
        <f t="shared" si="310"/>
        <v>100</v>
      </c>
      <c r="P401" s="1">
        <f>5-1</f>
        <v>4</v>
      </c>
      <c r="Q401" s="21">
        <f t="shared" si="311"/>
        <v>80</v>
      </c>
      <c r="R401" s="1">
        <v>3</v>
      </c>
      <c r="S401" s="21">
        <f t="shared" si="312"/>
        <v>100</v>
      </c>
      <c r="T401" s="1">
        <v>3</v>
      </c>
      <c r="U401" s="21">
        <f t="shared" si="313"/>
        <v>100</v>
      </c>
      <c r="V401" s="1">
        <v>3</v>
      </c>
      <c r="W401" s="21">
        <f t="shared" si="314"/>
        <v>100</v>
      </c>
      <c r="X401" s="1">
        <v>3</v>
      </c>
      <c r="Y401" s="21">
        <f t="shared" si="315"/>
        <v>100</v>
      </c>
      <c r="Z401" s="21">
        <v>4</v>
      </c>
      <c r="AA401" s="21">
        <f t="shared" si="316"/>
        <v>100</v>
      </c>
      <c r="AB401" s="1">
        <v>3</v>
      </c>
      <c r="AC401" s="21">
        <f t="shared" si="317"/>
        <v>100</v>
      </c>
      <c r="AD401" s="1">
        <v>1</v>
      </c>
      <c r="AE401" s="1">
        <f t="shared" si="318"/>
        <v>100</v>
      </c>
      <c r="AF401" s="1">
        <v>3</v>
      </c>
      <c r="AG401" s="1">
        <f t="shared" si="319"/>
        <v>100</v>
      </c>
      <c r="AH401" s="1">
        <v>1</v>
      </c>
      <c r="AI401" s="1">
        <f t="shared" si="320"/>
        <v>100</v>
      </c>
      <c r="AJ401" s="1"/>
      <c r="AK401" s="1"/>
      <c r="AL401" s="1"/>
      <c r="AM401" s="1"/>
      <c r="AN401" s="1"/>
      <c r="AO401" s="1"/>
      <c r="AP401" s="1"/>
      <c r="AQ401" s="1"/>
      <c r="AR401" s="1"/>
      <c r="AS401" s="78"/>
      <c r="AT401" s="21">
        <f t="shared" si="321"/>
        <v>96.444444444444443</v>
      </c>
      <c r="AU401" s="52"/>
      <c r="AV401" s="17"/>
      <c r="AW401" s="49"/>
      <c r="AX401" s="14"/>
    </row>
    <row r="402" spans="1:50" s="16" customFormat="1" ht="16.5" customHeight="1" x14ac:dyDescent="0.2">
      <c r="A402" s="50">
        <v>10</v>
      </c>
      <c r="B402" s="71">
        <v>18103070</v>
      </c>
      <c r="C402" s="20" t="s">
        <v>401</v>
      </c>
      <c r="D402" s="1">
        <v>3</v>
      </c>
      <c r="E402" s="21">
        <f>D402/3*100</f>
        <v>100</v>
      </c>
      <c r="F402" s="21">
        <v>2</v>
      </c>
      <c r="G402" s="21">
        <f>F402/2*100</f>
        <v>100</v>
      </c>
      <c r="H402" s="21">
        <v>3</v>
      </c>
      <c r="I402" s="21">
        <f>H402/3*100</f>
        <v>100</v>
      </c>
      <c r="J402" s="21">
        <v>3</v>
      </c>
      <c r="K402" s="21">
        <f t="shared" si="308"/>
        <v>100</v>
      </c>
      <c r="L402" s="21">
        <v>4</v>
      </c>
      <c r="M402" s="21">
        <f t="shared" si="309"/>
        <v>100</v>
      </c>
      <c r="N402" s="21">
        <v>3</v>
      </c>
      <c r="O402" s="21">
        <f t="shared" si="310"/>
        <v>100</v>
      </c>
      <c r="P402" s="1">
        <v>5</v>
      </c>
      <c r="Q402" s="21">
        <f t="shared" si="311"/>
        <v>100</v>
      </c>
      <c r="R402" s="1">
        <v>3</v>
      </c>
      <c r="S402" s="21">
        <f t="shared" si="312"/>
        <v>100</v>
      </c>
      <c r="T402" s="1">
        <v>3</v>
      </c>
      <c r="U402" s="21">
        <f t="shared" si="313"/>
        <v>100</v>
      </c>
      <c r="V402" s="1">
        <v>3</v>
      </c>
      <c r="W402" s="21">
        <f t="shared" si="314"/>
        <v>100</v>
      </c>
      <c r="X402" s="1">
        <v>3</v>
      </c>
      <c r="Y402" s="21">
        <f t="shared" si="315"/>
        <v>100</v>
      </c>
      <c r="Z402" s="21">
        <v>4</v>
      </c>
      <c r="AA402" s="21">
        <f t="shared" si="316"/>
        <v>100</v>
      </c>
      <c r="AB402" s="1">
        <v>3</v>
      </c>
      <c r="AC402" s="21">
        <f t="shared" si="317"/>
        <v>100</v>
      </c>
      <c r="AD402" s="1">
        <v>1</v>
      </c>
      <c r="AE402" s="1">
        <f t="shared" si="318"/>
        <v>100</v>
      </c>
      <c r="AF402" s="1">
        <v>3</v>
      </c>
      <c r="AG402" s="1">
        <f t="shared" si="319"/>
        <v>100</v>
      </c>
      <c r="AH402" s="1">
        <v>1</v>
      </c>
      <c r="AI402" s="1">
        <f t="shared" si="320"/>
        <v>100</v>
      </c>
      <c r="AJ402" s="1"/>
      <c r="AK402" s="1"/>
      <c r="AL402" s="1"/>
      <c r="AM402" s="1"/>
      <c r="AN402" s="1"/>
      <c r="AO402" s="1"/>
      <c r="AP402" s="1"/>
      <c r="AQ402" s="1"/>
      <c r="AR402" s="1"/>
      <c r="AS402" s="78"/>
      <c r="AT402" s="21">
        <f t="shared" si="321"/>
        <v>100</v>
      </c>
      <c r="AU402" s="52"/>
      <c r="AV402" s="17"/>
      <c r="AW402" s="49"/>
      <c r="AX402" s="14"/>
    </row>
    <row r="403" spans="1:50" s="16" customFormat="1" ht="16.5" customHeight="1" x14ac:dyDescent="0.2">
      <c r="A403" s="50">
        <v>11</v>
      </c>
      <c r="B403" s="16">
        <v>18102072</v>
      </c>
      <c r="C403" s="23" t="s">
        <v>442</v>
      </c>
      <c r="D403" s="84"/>
      <c r="E403" s="117"/>
      <c r="F403" s="21">
        <v>3</v>
      </c>
      <c r="G403" s="21">
        <f>F403/3*100</f>
        <v>100</v>
      </c>
      <c r="H403" s="21">
        <v>3</v>
      </c>
      <c r="I403" s="21">
        <f>H403/3*100</f>
        <v>100</v>
      </c>
      <c r="J403" s="21">
        <v>3</v>
      </c>
      <c r="K403" s="21">
        <f t="shared" si="308"/>
        <v>100</v>
      </c>
      <c r="L403" s="21">
        <v>4</v>
      </c>
      <c r="M403" s="21">
        <f t="shared" si="309"/>
        <v>100</v>
      </c>
      <c r="N403" s="21">
        <v>3</v>
      </c>
      <c r="O403" s="21">
        <f t="shared" si="310"/>
        <v>100</v>
      </c>
      <c r="P403" s="1">
        <v>5</v>
      </c>
      <c r="Q403" s="21">
        <f t="shared" si="311"/>
        <v>100</v>
      </c>
      <c r="R403" s="1">
        <v>3</v>
      </c>
      <c r="S403" s="21">
        <f t="shared" si="312"/>
        <v>100</v>
      </c>
      <c r="T403" s="1">
        <v>3</v>
      </c>
      <c r="U403" s="21">
        <f t="shared" si="313"/>
        <v>100</v>
      </c>
      <c r="V403" s="1">
        <v>3</v>
      </c>
      <c r="W403" s="21">
        <f t="shared" si="314"/>
        <v>100</v>
      </c>
      <c r="X403" s="1">
        <v>3</v>
      </c>
      <c r="Y403" s="21">
        <f t="shared" si="315"/>
        <v>100</v>
      </c>
      <c r="Z403" s="21">
        <v>4</v>
      </c>
      <c r="AA403" s="21">
        <f t="shared" si="316"/>
        <v>100</v>
      </c>
      <c r="AB403" s="1">
        <v>3</v>
      </c>
      <c r="AC403" s="21">
        <f t="shared" si="317"/>
        <v>100</v>
      </c>
      <c r="AD403" s="1">
        <v>1</v>
      </c>
      <c r="AE403" s="1">
        <f t="shared" si="318"/>
        <v>100</v>
      </c>
      <c r="AF403" s="1">
        <v>3</v>
      </c>
      <c r="AG403" s="1">
        <f t="shared" si="319"/>
        <v>100</v>
      </c>
      <c r="AH403" s="1">
        <v>1</v>
      </c>
      <c r="AI403" s="1">
        <f t="shared" si="320"/>
        <v>100</v>
      </c>
      <c r="AJ403" s="1"/>
      <c r="AK403" s="1"/>
      <c r="AL403" s="1"/>
      <c r="AM403" s="1"/>
      <c r="AN403" s="1"/>
      <c r="AO403" s="1"/>
      <c r="AP403" s="1"/>
      <c r="AQ403" s="1"/>
      <c r="AR403" s="1"/>
      <c r="AS403" s="78"/>
      <c r="AT403" s="21">
        <f t="shared" si="321"/>
        <v>100</v>
      </c>
      <c r="AU403" s="52"/>
      <c r="AV403" s="17"/>
      <c r="AW403" s="49"/>
      <c r="AX403" s="14"/>
    </row>
    <row r="404" spans="1:50" s="16" customFormat="1" ht="16.5" customHeight="1" x14ac:dyDescent="0.2">
      <c r="A404" s="50">
        <v>12</v>
      </c>
      <c r="B404" s="71">
        <v>18102021</v>
      </c>
      <c r="C404" s="69" t="s">
        <v>383</v>
      </c>
      <c r="D404" s="1">
        <v>3</v>
      </c>
      <c r="E404" s="21">
        <f t="shared" si="305"/>
        <v>100</v>
      </c>
      <c r="F404" s="21">
        <v>3</v>
      </c>
      <c r="G404" s="21">
        <f t="shared" si="306"/>
        <v>100</v>
      </c>
      <c r="H404" s="21">
        <v>3</v>
      </c>
      <c r="I404" s="21">
        <f t="shared" si="307"/>
        <v>100</v>
      </c>
      <c r="J404" s="21">
        <v>3</v>
      </c>
      <c r="K404" s="21">
        <f t="shared" si="308"/>
        <v>100</v>
      </c>
      <c r="L404" s="21">
        <v>4</v>
      </c>
      <c r="M404" s="21">
        <f t="shared" si="309"/>
        <v>100</v>
      </c>
      <c r="N404" s="21">
        <v>3</v>
      </c>
      <c r="O404" s="21">
        <f t="shared" si="310"/>
        <v>100</v>
      </c>
      <c r="P404" s="1">
        <v>5</v>
      </c>
      <c r="Q404" s="21">
        <f t="shared" si="311"/>
        <v>100</v>
      </c>
      <c r="R404" s="1">
        <v>3</v>
      </c>
      <c r="S404" s="21">
        <f t="shared" si="312"/>
        <v>100</v>
      </c>
      <c r="T404" s="1" t="s">
        <v>482</v>
      </c>
      <c r="U404" s="21"/>
      <c r="V404" s="1">
        <v>3</v>
      </c>
      <c r="W404" s="21">
        <f t="shared" si="314"/>
        <v>100</v>
      </c>
      <c r="X404" s="1">
        <v>3</v>
      </c>
      <c r="Y404" s="21">
        <f t="shared" si="315"/>
        <v>100</v>
      </c>
      <c r="Z404" s="21">
        <v>4</v>
      </c>
      <c r="AA404" s="21">
        <f t="shared" si="316"/>
        <v>100</v>
      </c>
      <c r="AB404" s="1">
        <v>3</v>
      </c>
      <c r="AC404" s="21">
        <f t="shared" si="317"/>
        <v>100</v>
      </c>
      <c r="AD404" s="1">
        <v>1</v>
      </c>
      <c r="AE404" s="1">
        <f t="shared" si="318"/>
        <v>100</v>
      </c>
      <c r="AF404" s="1">
        <v>3</v>
      </c>
      <c r="AG404" s="1">
        <f t="shared" si="319"/>
        <v>100</v>
      </c>
      <c r="AH404" s="1">
        <v>1</v>
      </c>
      <c r="AI404" s="1">
        <f t="shared" si="320"/>
        <v>100</v>
      </c>
      <c r="AJ404" s="1"/>
      <c r="AK404" s="1"/>
      <c r="AL404" s="1"/>
      <c r="AM404" s="1"/>
      <c r="AN404" s="1"/>
      <c r="AO404" s="1"/>
      <c r="AP404" s="1"/>
      <c r="AQ404" s="1"/>
      <c r="AR404" s="1"/>
      <c r="AS404" s="78"/>
      <c r="AT404" s="21">
        <f t="shared" si="321"/>
        <v>100</v>
      </c>
      <c r="AU404" s="52"/>
      <c r="AV404" s="17"/>
      <c r="AW404" s="49"/>
      <c r="AX404" s="14"/>
    </row>
    <row r="405" spans="1:50" s="16" customFormat="1" ht="16.5" customHeight="1" x14ac:dyDescent="0.2">
      <c r="A405" s="50">
        <v>13</v>
      </c>
      <c r="B405" s="71">
        <v>18108028</v>
      </c>
      <c r="C405" s="19" t="s">
        <v>384</v>
      </c>
      <c r="D405" s="1">
        <v>3</v>
      </c>
      <c r="E405" s="21">
        <f t="shared" si="305"/>
        <v>100</v>
      </c>
      <c r="F405" s="21">
        <v>3</v>
      </c>
      <c r="G405" s="21">
        <f t="shared" si="306"/>
        <v>100</v>
      </c>
      <c r="H405" s="21">
        <v>3</v>
      </c>
      <c r="I405" s="21">
        <f t="shared" si="307"/>
        <v>100</v>
      </c>
      <c r="J405" s="21">
        <v>3</v>
      </c>
      <c r="K405" s="21">
        <f t="shared" si="308"/>
        <v>100</v>
      </c>
      <c r="L405" s="21">
        <v>4</v>
      </c>
      <c r="M405" s="21">
        <f t="shared" si="309"/>
        <v>100</v>
      </c>
      <c r="N405" s="21">
        <v>3</v>
      </c>
      <c r="O405" s="21">
        <f t="shared" si="310"/>
        <v>100</v>
      </c>
      <c r="P405" s="1">
        <v>5</v>
      </c>
      <c r="Q405" s="21">
        <f t="shared" si="311"/>
        <v>100</v>
      </c>
      <c r="R405" s="1">
        <v>3</v>
      </c>
      <c r="S405" s="21">
        <f t="shared" si="312"/>
        <v>100</v>
      </c>
      <c r="T405" s="1">
        <v>3</v>
      </c>
      <c r="U405" s="21">
        <f t="shared" si="313"/>
        <v>100</v>
      </c>
      <c r="V405" s="1">
        <v>3</v>
      </c>
      <c r="W405" s="21">
        <f t="shared" si="314"/>
        <v>100</v>
      </c>
      <c r="X405" s="1">
        <v>3</v>
      </c>
      <c r="Y405" s="21">
        <f t="shared" si="315"/>
        <v>100</v>
      </c>
      <c r="Z405" s="21">
        <v>3</v>
      </c>
      <c r="AA405" s="21">
        <f t="shared" si="316"/>
        <v>75</v>
      </c>
      <c r="AB405" s="1">
        <v>3</v>
      </c>
      <c r="AC405" s="21">
        <f t="shared" si="317"/>
        <v>100</v>
      </c>
      <c r="AD405" s="1">
        <v>1</v>
      </c>
      <c r="AE405" s="1">
        <f t="shared" si="318"/>
        <v>100</v>
      </c>
      <c r="AF405" s="1">
        <v>3</v>
      </c>
      <c r="AG405" s="1">
        <f t="shared" si="319"/>
        <v>100</v>
      </c>
      <c r="AH405" s="1">
        <v>1</v>
      </c>
      <c r="AI405" s="1">
        <f t="shared" si="320"/>
        <v>100</v>
      </c>
      <c r="AJ405" s="1"/>
      <c r="AK405" s="1"/>
      <c r="AL405" s="1"/>
      <c r="AM405" s="1"/>
      <c r="AN405" s="1"/>
      <c r="AO405" s="1"/>
      <c r="AP405" s="1"/>
      <c r="AQ405" s="1"/>
      <c r="AR405" s="1"/>
      <c r="AS405" s="78"/>
      <c r="AT405" s="21">
        <f t="shared" si="321"/>
        <v>98.333333333333329</v>
      </c>
      <c r="AU405" s="52"/>
      <c r="AV405" s="17"/>
      <c r="AW405" s="49"/>
      <c r="AX405" s="14"/>
    </row>
    <row r="406" spans="1:50" s="16" customFormat="1" ht="16.5" customHeight="1" x14ac:dyDescent="0.2">
      <c r="A406" s="50">
        <v>14</v>
      </c>
      <c r="B406" s="71">
        <v>18101044</v>
      </c>
      <c r="C406" s="69" t="s">
        <v>385</v>
      </c>
      <c r="D406" s="1">
        <v>3</v>
      </c>
      <c r="E406" s="21">
        <f t="shared" si="305"/>
        <v>100</v>
      </c>
      <c r="F406" s="21">
        <v>3</v>
      </c>
      <c r="G406" s="21">
        <f t="shared" si="306"/>
        <v>100</v>
      </c>
      <c r="H406" s="21">
        <v>3</v>
      </c>
      <c r="I406" s="21">
        <f t="shared" si="307"/>
        <v>100</v>
      </c>
      <c r="J406" s="21">
        <v>3</v>
      </c>
      <c r="K406" s="21">
        <f t="shared" si="308"/>
        <v>100</v>
      </c>
      <c r="L406" s="21">
        <v>4</v>
      </c>
      <c r="M406" s="21">
        <f t="shared" si="309"/>
        <v>100</v>
      </c>
      <c r="N406" s="21">
        <v>3</v>
      </c>
      <c r="O406" s="21">
        <f t="shared" si="310"/>
        <v>100</v>
      </c>
      <c r="P406" s="1">
        <v>5</v>
      </c>
      <c r="Q406" s="21">
        <f t="shared" si="311"/>
        <v>100</v>
      </c>
      <c r="R406" s="1">
        <v>3</v>
      </c>
      <c r="S406" s="21">
        <f t="shared" si="312"/>
        <v>100</v>
      </c>
      <c r="T406" s="1">
        <v>3</v>
      </c>
      <c r="U406" s="21">
        <f t="shared" si="313"/>
        <v>100</v>
      </c>
      <c r="V406" s="1">
        <v>3</v>
      </c>
      <c r="W406" s="21">
        <f t="shared" si="314"/>
        <v>100</v>
      </c>
      <c r="X406" s="1">
        <v>3</v>
      </c>
      <c r="Y406" s="21">
        <f t="shared" si="315"/>
        <v>100</v>
      </c>
      <c r="Z406" s="21">
        <v>4</v>
      </c>
      <c r="AA406" s="21">
        <f t="shared" si="316"/>
        <v>100</v>
      </c>
      <c r="AB406" s="1">
        <v>3</v>
      </c>
      <c r="AC406" s="21">
        <f t="shared" si="317"/>
        <v>100</v>
      </c>
      <c r="AD406" s="1">
        <v>1</v>
      </c>
      <c r="AE406" s="1">
        <f t="shared" si="318"/>
        <v>100</v>
      </c>
      <c r="AF406" s="1">
        <v>3</v>
      </c>
      <c r="AG406" s="1">
        <f t="shared" si="319"/>
        <v>100</v>
      </c>
      <c r="AH406" s="1">
        <v>1</v>
      </c>
      <c r="AI406" s="1">
        <f t="shared" si="320"/>
        <v>100</v>
      </c>
      <c r="AJ406" s="1"/>
      <c r="AK406" s="1"/>
      <c r="AL406" s="1"/>
      <c r="AM406" s="1"/>
      <c r="AN406" s="1"/>
      <c r="AO406" s="1"/>
      <c r="AP406" s="1"/>
      <c r="AQ406" s="1"/>
      <c r="AR406" s="1"/>
      <c r="AS406" s="78"/>
      <c r="AT406" s="21">
        <f t="shared" si="321"/>
        <v>100</v>
      </c>
      <c r="AU406" s="52"/>
      <c r="AV406" s="17"/>
      <c r="AW406" s="49"/>
      <c r="AX406" s="14"/>
    </row>
    <row r="407" spans="1:50" s="16" customFormat="1" ht="16.5" customHeight="1" x14ac:dyDescent="0.2">
      <c r="A407" s="50">
        <v>15</v>
      </c>
      <c r="B407" s="71">
        <v>18103029</v>
      </c>
      <c r="C407" s="69" t="s">
        <v>386</v>
      </c>
      <c r="D407" s="1">
        <v>3</v>
      </c>
      <c r="E407" s="21">
        <f t="shared" si="305"/>
        <v>100</v>
      </c>
      <c r="F407" s="21">
        <v>3</v>
      </c>
      <c r="G407" s="21">
        <f t="shared" si="306"/>
        <v>100</v>
      </c>
      <c r="H407" s="21">
        <v>3</v>
      </c>
      <c r="I407" s="21">
        <f t="shared" si="307"/>
        <v>100</v>
      </c>
      <c r="J407" s="21">
        <v>3</v>
      </c>
      <c r="K407" s="21">
        <f t="shared" si="308"/>
        <v>100</v>
      </c>
      <c r="L407" s="21">
        <v>4</v>
      </c>
      <c r="M407" s="21">
        <f t="shared" si="309"/>
        <v>100</v>
      </c>
      <c r="N407" s="21">
        <v>3</v>
      </c>
      <c r="O407" s="21">
        <f t="shared" si="310"/>
        <v>100</v>
      </c>
      <c r="P407" s="1">
        <f>5-1</f>
        <v>4</v>
      </c>
      <c r="Q407" s="21">
        <f t="shared" si="311"/>
        <v>80</v>
      </c>
      <c r="R407" s="1">
        <v>3</v>
      </c>
      <c r="S407" s="21">
        <f t="shared" si="312"/>
        <v>100</v>
      </c>
      <c r="T407" s="1">
        <v>3</v>
      </c>
      <c r="U407" s="21">
        <f t="shared" si="313"/>
        <v>100</v>
      </c>
      <c r="V407" s="1">
        <v>3</v>
      </c>
      <c r="W407" s="21">
        <f t="shared" si="314"/>
        <v>100</v>
      </c>
      <c r="X407" s="1">
        <v>3</v>
      </c>
      <c r="Y407" s="21">
        <f t="shared" si="315"/>
        <v>100</v>
      </c>
      <c r="Z407" s="21">
        <v>4</v>
      </c>
      <c r="AA407" s="21">
        <f t="shared" si="316"/>
        <v>100</v>
      </c>
      <c r="AB407" s="1">
        <v>3</v>
      </c>
      <c r="AC407" s="21">
        <f t="shared" si="317"/>
        <v>100</v>
      </c>
      <c r="AD407" s="1">
        <v>1</v>
      </c>
      <c r="AE407" s="1">
        <f t="shared" si="318"/>
        <v>100</v>
      </c>
      <c r="AF407" s="1">
        <v>3</v>
      </c>
      <c r="AG407" s="1">
        <f t="shared" si="319"/>
        <v>100</v>
      </c>
      <c r="AH407" s="1">
        <v>1</v>
      </c>
      <c r="AI407" s="1">
        <f t="shared" si="320"/>
        <v>100</v>
      </c>
      <c r="AJ407" s="1"/>
      <c r="AK407" s="1"/>
      <c r="AL407" s="1"/>
      <c r="AM407" s="1"/>
      <c r="AN407" s="1"/>
      <c r="AO407" s="1"/>
      <c r="AP407" s="1"/>
      <c r="AQ407" s="1"/>
      <c r="AR407" s="1"/>
      <c r="AS407" s="78"/>
      <c r="AT407" s="21">
        <f t="shared" si="321"/>
        <v>98.666666666666671</v>
      </c>
      <c r="AU407" s="52"/>
      <c r="AV407" s="17"/>
      <c r="AW407" s="49"/>
      <c r="AX407" s="14"/>
    </row>
    <row r="408" spans="1:50" s="16" customFormat="1" ht="16.5" customHeight="1" x14ac:dyDescent="0.2">
      <c r="A408" s="50">
        <v>16</v>
      </c>
      <c r="B408" s="71">
        <v>18108030</v>
      </c>
      <c r="C408" s="19" t="s">
        <v>387</v>
      </c>
      <c r="D408" s="1">
        <v>3</v>
      </c>
      <c r="E408" s="21">
        <f t="shared" si="305"/>
        <v>100</v>
      </c>
      <c r="F408" s="21">
        <v>3</v>
      </c>
      <c r="G408" s="21">
        <f t="shared" si="306"/>
        <v>100</v>
      </c>
      <c r="H408" s="21">
        <v>3</v>
      </c>
      <c r="I408" s="21">
        <f t="shared" si="307"/>
        <v>100</v>
      </c>
      <c r="J408" s="21">
        <v>3</v>
      </c>
      <c r="K408" s="21">
        <f t="shared" si="308"/>
        <v>100</v>
      </c>
      <c r="L408" s="21">
        <v>4</v>
      </c>
      <c r="M408" s="21">
        <f t="shared" si="309"/>
        <v>100</v>
      </c>
      <c r="N408" s="21">
        <v>3</v>
      </c>
      <c r="O408" s="21">
        <f t="shared" si="310"/>
        <v>100</v>
      </c>
      <c r="P408" s="1">
        <v>5</v>
      </c>
      <c r="Q408" s="21">
        <f t="shared" si="311"/>
        <v>100</v>
      </c>
      <c r="R408" s="1">
        <v>3</v>
      </c>
      <c r="S408" s="21">
        <f t="shared" si="312"/>
        <v>100</v>
      </c>
      <c r="T408" s="1">
        <v>3</v>
      </c>
      <c r="U408" s="21">
        <f t="shared" si="313"/>
        <v>100</v>
      </c>
      <c r="V408" s="1">
        <v>3</v>
      </c>
      <c r="W408" s="21">
        <f t="shared" si="314"/>
        <v>100</v>
      </c>
      <c r="X408" s="1">
        <v>3</v>
      </c>
      <c r="Y408" s="21">
        <f t="shared" si="315"/>
        <v>100</v>
      </c>
      <c r="Z408" s="21">
        <v>4</v>
      </c>
      <c r="AA408" s="21">
        <f t="shared" si="316"/>
        <v>100</v>
      </c>
      <c r="AB408" s="1">
        <v>3</v>
      </c>
      <c r="AC408" s="21">
        <f t="shared" si="317"/>
        <v>100</v>
      </c>
      <c r="AD408" s="1">
        <v>1</v>
      </c>
      <c r="AE408" s="1">
        <f t="shared" si="318"/>
        <v>100</v>
      </c>
      <c r="AF408" s="1">
        <v>3</v>
      </c>
      <c r="AG408" s="1">
        <f t="shared" si="319"/>
        <v>100</v>
      </c>
      <c r="AH408" s="1">
        <v>1</v>
      </c>
      <c r="AI408" s="1">
        <f t="shared" si="320"/>
        <v>100</v>
      </c>
      <c r="AJ408" s="1"/>
      <c r="AK408" s="1"/>
      <c r="AL408" s="1"/>
      <c r="AM408" s="1"/>
      <c r="AN408" s="1"/>
      <c r="AO408" s="1"/>
      <c r="AP408" s="1"/>
      <c r="AQ408" s="1"/>
      <c r="AR408" s="1"/>
      <c r="AS408" s="78"/>
      <c r="AT408" s="21">
        <f t="shared" si="321"/>
        <v>100</v>
      </c>
      <c r="AU408" s="52"/>
      <c r="AV408" s="17"/>
      <c r="AW408" s="49"/>
      <c r="AX408" s="14"/>
    </row>
    <row r="409" spans="1:50" s="16" customFormat="1" ht="16.5" customHeight="1" x14ac:dyDescent="0.2">
      <c r="A409" s="50">
        <v>17</v>
      </c>
      <c r="B409" s="71">
        <v>18101091</v>
      </c>
      <c r="C409" s="18" t="s">
        <v>388</v>
      </c>
      <c r="D409" s="1">
        <v>3</v>
      </c>
      <c r="E409" s="21">
        <f t="shared" si="305"/>
        <v>100</v>
      </c>
      <c r="F409" s="21">
        <v>3</v>
      </c>
      <c r="G409" s="21">
        <f t="shared" si="306"/>
        <v>100</v>
      </c>
      <c r="H409" s="21">
        <v>3</v>
      </c>
      <c r="I409" s="21">
        <f t="shared" si="307"/>
        <v>100</v>
      </c>
      <c r="J409" s="21">
        <v>3</v>
      </c>
      <c r="K409" s="21">
        <f t="shared" si="308"/>
        <v>100</v>
      </c>
      <c r="L409" s="21">
        <v>4</v>
      </c>
      <c r="M409" s="21">
        <f t="shared" si="309"/>
        <v>100</v>
      </c>
      <c r="N409" s="21">
        <v>3</v>
      </c>
      <c r="O409" s="21">
        <f t="shared" si="310"/>
        <v>100</v>
      </c>
      <c r="P409" s="1">
        <f>5-1</f>
        <v>4</v>
      </c>
      <c r="Q409" s="21">
        <f t="shared" si="311"/>
        <v>80</v>
      </c>
      <c r="R409" s="1">
        <v>3</v>
      </c>
      <c r="S409" s="21">
        <f t="shared" si="312"/>
        <v>100</v>
      </c>
      <c r="T409" s="1">
        <v>3</v>
      </c>
      <c r="U409" s="21">
        <f t="shared" si="313"/>
        <v>100</v>
      </c>
      <c r="V409" s="1">
        <v>3</v>
      </c>
      <c r="W409" s="21">
        <f t="shared" si="314"/>
        <v>100</v>
      </c>
      <c r="X409" s="1">
        <v>3</v>
      </c>
      <c r="Y409" s="21">
        <f t="shared" si="315"/>
        <v>100</v>
      </c>
      <c r="Z409" s="21" t="s">
        <v>452</v>
      </c>
      <c r="AA409" s="21"/>
      <c r="AB409" s="1" t="s">
        <v>452</v>
      </c>
      <c r="AC409" s="21"/>
      <c r="AD409" s="1">
        <v>1</v>
      </c>
      <c r="AE409" s="1">
        <f t="shared" si="318"/>
        <v>100</v>
      </c>
      <c r="AF409" s="1">
        <v>3</v>
      </c>
      <c r="AG409" s="1">
        <f t="shared" si="319"/>
        <v>100</v>
      </c>
      <c r="AH409" s="1">
        <v>1</v>
      </c>
      <c r="AI409" s="1">
        <f t="shared" si="320"/>
        <v>100</v>
      </c>
      <c r="AJ409" s="1"/>
      <c r="AK409" s="1"/>
      <c r="AL409" s="1"/>
      <c r="AM409" s="1"/>
      <c r="AN409" s="1"/>
      <c r="AO409" s="1"/>
      <c r="AP409" s="1"/>
      <c r="AQ409" s="1"/>
      <c r="AR409" s="1"/>
      <c r="AS409" s="78"/>
      <c r="AT409" s="21">
        <f t="shared" si="321"/>
        <v>98.461538461538467</v>
      </c>
      <c r="AU409" s="52"/>
      <c r="AV409" s="17"/>
      <c r="AW409" s="49"/>
      <c r="AX409" s="14"/>
    </row>
    <row r="410" spans="1:50" s="16" customFormat="1" ht="16.5" customHeight="1" x14ac:dyDescent="0.2">
      <c r="A410" s="50">
        <v>18</v>
      </c>
      <c r="B410" s="71">
        <v>18108019</v>
      </c>
      <c r="C410" s="19" t="s">
        <v>389</v>
      </c>
      <c r="D410" s="1">
        <v>3</v>
      </c>
      <c r="E410" s="21">
        <f t="shared" si="305"/>
        <v>100</v>
      </c>
      <c r="F410" s="21">
        <v>3</v>
      </c>
      <c r="G410" s="21">
        <f t="shared" si="306"/>
        <v>100</v>
      </c>
      <c r="H410" s="21">
        <v>2</v>
      </c>
      <c r="I410" s="21">
        <f t="shared" si="307"/>
        <v>66.666666666666657</v>
      </c>
      <c r="J410" s="21">
        <v>3</v>
      </c>
      <c r="K410" s="21">
        <f t="shared" si="308"/>
        <v>100</v>
      </c>
      <c r="L410" s="21">
        <v>4</v>
      </c>
      <c r="M410" s="21">
        <f t="shared" si="309"/>
        <v>100</v>
      </c>
      <c r="N410" s="21">
        <v>3</v>
      </c>
      <c r="O410" s="21">
        <f t="shared" si="310"/>
        <v>100</v>
      </c>
      <c r="P410" s="1">
        <f>5-1</f>
        <v>4</v>
      </c>
      <c r="Q410" s="21">
        <f t="shared" si="311"/>
        <v>80</v>
      </c>
      <c r="R410" s="1">
        <v>3</v>
      </c>
      <c r="S410" s="21">
        <f t="shared" si="312"/>
        <v>100</v>
      </c>
      <c r="T410" s="1">
        <v>3</v>
      </c>
      <c r="U410" s="21">
        <f t="shared" si="313"/>
        <v>100</v>
      </c>
      <c r="V410" s="1">
        <v>3</v>
      </c>
      <c r="W410" s="21">
        <f t="shared" si="314"/>
        <v>100</v>
      </c>
      <c r="X410" s="1">
        <v>3</v>
      </c>
      <c r="Y410" s="21">
        <f t="shared" si="315"/>
        <v>100</v>
      </c>
      <c r="Z410" s="21">
        <v>4</v>
      </c>
      <c r="AA410" s="21">
        <f t="shared" si="316"/>
        <v>100</v>
      </c>
      <c r="AB410" s="1">
        <v>3</v>
      </c>
      <c r="AC410" s="21">
        <f t="shared" si="317"/>
        <v>100</v>
      </c>
      <c r="AD410" s="1">
        <v>1</v>
      </c>
      <c r="AE410" s="1">
        <f t="shared" si="318"/>
        <v>100</v>
      </c>
      <c r="AF410" s="1">
        <v>3</v>
      </c>
      <c r="AG410" s="1">
        <f t="shared" si="319"/>
        <v>100</v>
      </c>
      <c r="AH410" s="1">
        <v>1</v>
      </c>
      <c r="AI410" s="1">
        <f t="shared" si="320"/>
        <v>100</v>
      </c>
      <c r="AJ410" s="1"/>
      <c r="AK410" s="1"/>
      <c r="AL410" s="1"/>
      <c r="AM410" s="1"/>
      <c r="AN410" s="1"/>
      <c r="AO410" s="1"/>
      <c r="AP410" s="1"/>
      <c r="AQ410" s="1"/>
      <c r="AR410" s="1"/>
      <c r="AS410" s="78"/>
      <c r="AT410" s="21">
        <f t="shared" si="321"/>
        <v>96.444444444444443</v>
      </c>
      <c r="AU410" s="52"/>
      <c r="AV410" s="17"/>
      <c r="AW410" s="49"/>
      <c r="AX410" s="14"/>
    </row>
    <row r="411" spans="1:50" s="16" customFormat="1" ht="16.5" customHeight="1" x14ac:dyDescent="0.2">
      <c r="A411" s="50">
        <v>19</v>
      </c>
      <c r="B411" s="71">
        <v>18108026</v>
      </c>
      <c r="C411" s="19" t="s">
        <v>403</v>
      </c>
      <c r="D411" s="1">
        <v>3</v>
      </c>
      <c r="E411" s="21">
        <f>D411/3*100</f>
        <v>100</v>
      </c>
      <c r="F411" s="21">
        <v>2</v>
      </c>
      <c r="G411" s="21">
        <f>F411/2*100</f>
        <v>100</v>
      </c>
      <c r="H411" s="21">
        <v>3</v>
      </c>
      <c r="I411" s="21">
        <f>H411/3*100</f>
        <v>100</v>
      </c>
      <c r="J411" s="21">
        <v>3</v>
      </c>
      <c r="K411" s="21">
        <f t="shared" si="308"/>
        <v>100</v>
      </c>
      <c r="L411" s="21">
        <v>4</v>
      </c>
      <c r="M411" s="21">
        <f t="shared" si="309"/>
        <v>100</v>
      </c>
      <c r="N411" s="21">
        <v>3</v>
      </c>
      <c r="O411" s="21">
        <f t="shared" si="310"/>
        <v>100</v>
      </c>
      <c r="P411" s="1">
        <f>5-1</f>
        <v>4</v>
      </c>
      <c r="Q411" s="21">
        <f t="shared" si="311"/>
        <v>80</v>
      </c>
      <c r="R411" s="1">
        <v>3</v>
      </c>
      <c r="S411" s="21">
        <f t="shared" si="312"/>
        <v>100</v>
      </c>
      <c r="T411" s="1">
        <v>3</v>
      </c>
      <c r="U411" s="21">
        <f t="shared" si="313"/>
        <v>100</v>
      </c>
      <c r="V411" s="1">
        <v>3</v>
      </c>
      <c r="W411" s="21">
        <f t="shared" si="314"/>
        <v>100</v>
      </c>
      <c r="X411" s="1">
        <v>3</v>
      </c>
      <c r="Y411" s="21">
        <f t="shared" si="315"/>
        <v>100</v>
      </c>
      <c r="Z411" s="21">
        <v>4</v>
      </c>
      <c r="AA411" s="21">
        <f t="shared" si="316"/>
        <v>100</v>
      </c>
      <c r="AB411" s="1">
        <v>3</v>
      </c>
      <c r="AC411" s="21">
        <f t="shared" si="317"/>
        <v>100</v>
      </c>
      <c r="AD411" s="1">
        <v>1</v>
      </c>
      <c r="AE411" s="1">
        <f t="shared" si="318"/>
        <v>100</v>
      </c>
      <c r="AF411" s="1">
        <v>3</v>
      </c>
      <c r="AG411" s="1">
        <f t="shared" si="319"/>
        <v>100</v>
      </c>
      <c r="AH411" s="1">
        <v>1</v>
      </c>
      <c r="AI411" s="1">
        <f t="shared" si="320"/>
        <v>100</v>
      </c>
      <c r="AJ411" s="1"/>
      <c r="AK411" s="1"/>
      <c r="AL411" s="1"/>
      <c r="AM411" s="1"/>
      <c r="AN411" s="1"/>
      <c r="AO411" s="1"/>
      <c r="AP411" s="1"/>
      <c r="AQ411" s="1"/>
      <c r="AR411" s="1"/>
      <c r="AS411" s="78"/>
      <c r="AT411" s="21">
        <f t="shared" si="321"/>
        <v>98.666666666666671</v>
      </c>
      <c r="AU411" s="52"/>
      <c r="AV411" s="17"/>
      <c r="AW411" s="49"/>
      <c r="AX411" s="14"/>
    </row>
    <row r="412" spans="1:50" s="16" customFormat="1" ht="16.5" customHeight="1" x14ac:dyDescent="0.2">
      <c r="A412" s="50">
        <v>20</v>
      </c>
      <c r="B412" s="71">
        <v>18108029</v>
      </c>
      <c r="C412" s="19" t="s">
        <v>404</v>
      </c>
      <c r="D412" s="1">
        <v>3</v>
      </c>
      <c r="E412" s="21">
        <f>D412/3*100</f>
        <v>100</v>
      </c>
      <c r="F412" s="21">
        <v>2</v>
      </c>
      <c r="G412" s="21">
        <f>F412/2*100</f>
        <v>100</v>
      </c>
      <c r="H412" s="21">
        <v>2</v>
      </c>
      <c r="I412" s="21">
        <f>H412/3*100</f>
        <v>66.666666666666657</v>
      </c>
      <c r="J412" s="21">
        <v>3</v>
      </c>
      <c r="K412" s="21">
        <f t="shared" si="308"/>
        <v>100</v>
      </c>
      <c r="L412" s="21">
        <v>4</v>
      </c>
      <c r="M412" s="21">
        <f t="shared" si="309"/>
        <v>100</v>
      </c>
      <c r="N412" s="21">
        <v>3</v>
      </c>
      <c r="O412" s="21">
        <f t="shared" si="310"/>
        <v>100</v>
      </c>
      <c r="P412" s="1">
        <v>5</v>
      </c>
      <c r="Q412" s="21">
        <f t="shared" si="311"/>
        <v>100</v>
      </c>
      <c r="R412" s="1">
        <v>3</v>
      </c>
      <c r="S412" s="21">
        <f t="shared" si="312"/>
        <v>100</v>
      </c>
      <c r="T412" s="1">
        <v>3</v>
      </c>
      <c r="U412" s="21">
        <f t="shared" si="313"/>
        <v>100</v>
      </c>
      <c r="V412" s="1">
        <v>2</v>
      </c>
      <c r="W412" s="21">
        <f t="shared" si="314"/>
        <v>66.666666666666657</v>
      </c>
      <c r="X412" s="1">
        <v>3</v>
      </c>
      <c r="Y412" s="21">
        <f t="shared" si="315"/>
        <v>100</v>
      </c>
      <c r="Z412" s="21">
        <v>4</v>
      </c>
      <c r="AA412" s="21">
        <f t="shared" si="316"/>
        <v>100</v>
      </c>
      <c r="AB412" s="1">
        <v>3</v>
      </c>
      <c r="AC412" s="21">
        <f t="shared" si="317"/>
        <v>100</v>
      </c>
      <c r="AD412" s="1">
        <v>1</v>
      </c>
      <c r="AE412" s="1">
        <f t="shared" si="318"/>
        <v>100</v>
      </c>
      <c r="AF412" s="1">
        <v>2</v>
      </c>
      <c r="AG412" s="1">
        <f t="shared" si="319"/>
        <v>66.666666666666657</v>
      </c>
      <c r="AH412" s="1">
        <v>1</v>
      </c>
      <c r="AI412" s="1">
        <f t="shared" si="320"/>
        <v>100</v>
      </c>
      <c r="AJ412" s="1"/>
      <c r="AK412" s="1"/>
      <c r="AL412" s="1"/>
      <c r="AM412" s="1"/>
      <c r="AN412" s="1"/>
      <c r="AO412" s="1"/>
      <c r="AP412" s="1"/>
      <c r="AQ412" s="1"/>
      <c r="AR412" s="1"/>
      <c r="AS412" s="78"/>
      <c r="AT412" s="21">
        <f t="shared" si="321"/>
        <v>93.333333333333329</v>
      </c>
      <c r="AU412" s="52"/>
      <c r="AV412" s="17"/>
      <c r="AW412" s="49"/>
      <c r="AX412" s="14"/>
    </row>
    <row r="413" spans="1:50" s="16" customFormat="1" ht="16.5" customHeight="1" x14ac:dyDescent="0.2">
      <c r="A413" s="50">
        <v>21</v>
      </c>
      <c r="B413" s="71">
        <v>18101056</v>
      </c>
      <c r="C413" s="69" t="s">
        <v>406</v>
      </c>
      <c r="D413" s="1">
        <v>3</v>
      </c>
      <c r="E413" s="21">
        <f>D413/3*100</f>
        <v>100</v>
      </c>
      <c r="F413" s="21">
        <v>2</v>
      </c>
      <c r="G413" s="21">
        <f>F413/2*100</f>
        <v>100</v>
      </c>
      <c r="H413" s="21">
        <v>3</v>
      </c>
      <c r="I413" s="21">
        <f>H413/3*100</f>
        <v>100</v>
      </c>
      <c r="J413" s="21">
        <v>3</v>
      </c>
      <c r="K413" s="21">
        <f t="shared" si="308"/>
        <v>100</v>
      </c>
      <c r="L413" s="21">
        <v>4</v>
      </c>
      <c r="M413" s="21">
        <f t="shared" si="309"/>
        <v>100</v>
      </c>
      <c r="N413" s="21">
        <v>3</v>
      </c>
      <c r="O413" s="21">
        <f t="shared" si="310"/>
        <v>100</v>
      </c>
      <c r="P413" s="1">
        <v>5</v>
      </c>
      <c r="Q413" s="21">
        <f t="shared" si="311"/>
        <v>100</v>
      </c>
      <c r="R413" s="1">
        <v>3</v>
      </c>
      <c r="S413" s="21">
        <f t="shared" si="312"/>
        <v>100</v>
      </c>
      <c r="T413" s="1">
        <v>3</v>
      </c>
      <c r="U413" s="21">
        <f t="shared" si="313"/>
        <v>100</v>
      </c>
      <c r="V413" s="1">
        <v>3</v>
      </c>
      <c r="W413" s="21">
        <f t="shared" si="314"/>
        <v>100</v>
      </c>
      <c r="X413" s="1">
        <v>3</v>
      </c>
      <c r="Y413" s="21">
        <f t="shared" si="315"/>
        <v>100</v>
      </c>
      <c r="Z413" s="21">
        <v>4</v>
      </c>
      <c r="AA413" s="21">
        <f t="shared" si="316"/>
        <v>100</v>
      </c>
      <c r="AB413" s="1">
        <v>3</v>
      </c>
      <c r="AC413" s="21">
        <f t="shared" si="317"/>
        <v>100</v>
      </c>
      <c r="AD413" s="1">
        <v>1</v>
      </c>
      <c r="AE413" s="1">
        <f t="shared" si="318"/>
        <v>100</v>
      </c>
      <c r="AF413" s="1">
        <v>3</v>
      </c>
      <c r="AG413" s="1">
        <f t="shared" si="319"/>
        <v>100</v>
      </c>
      <c r="AH413" s="1">
        <v>1</v>
      </c>
      <c r="AI413" s="1">
        <f t="shared" si="320"/>
        <v>100</v>
      </c>
      <c r="AJ413" s="1"/>
      <c r="AK413" s="1"/>
      <c r="AL413" s="1"/>
      <c r="AM413" s="1"/>
      <c r="AN413" s="1"/>
      <c r="AO413" s="1"/>
      <c r="AP413" s="1"/>
      <c r="AQ413" s="1"/>
      <c r="AR413" s="1"/>
      <c r="AS413" s="78"/>
      <c r="AT413" s="21">
        <f t="shared" si="321"/>
        <v>100</v>
      </c>
      <c r="AU413" s="52"/>
      <c r="AV413" s="17"/>
      <c r="AW413" s="49"/>
      <c r="AX413" s="14"/>
    </row>
    <row r="414" spans="1:50" s="16" customFormat="1" ht="16.5" customHeight="1" x14ac:dyDescent="0.2">
      <c r="A414" s="50">
        <v>22</v>
      </c>
      <c r="B414" s="71">
        <v>18101027</v>
      </c>
      <c r="C414" s="69" t="s">
        <v>390</v>
      </c>
      <c r="D414" s="1">
        <v>3</v>
      </c>
      <c r="E414" s="21">
        <f t="shared" si="305"/>
        <v>100</v>
      </c>
      <c r="F414" s="21">
        <v>3</v>
      </c>
      <c r="G414" s="21">
        <f t="shared" si="306"/>
        <v>100</v>
      </c>
      <c r="H414" s="21">
        <v>3</v>
      </c>
      <c r="I414" s="21">
        <f t="shared" si="307"/>
        <v>100</v>
      </c>
      <c r="J414" s="21">
        <v>3</v>
      </c>
      <c r="K414" s="21">
        <f t="shared" si="308"/>
        <v>100</v>
      </c>
      <c r="L414" s="21">
        <v>4</v>
      </c>
      <c r="M414" s="21">
        <f t="shared" si="309"/>
        <v>100</v>
      </c>
      <c r="N414" s="21">
        <v>3</v>
      </c>
      <c r="O414" s="21">
        <f t="shared" si="310"/>
        <v>100</v>
      </c>
      <c r="P414" s="1">
        <v>5</v>
      </c>
      <c r="Q414" s="21">
        <f t="shared" si="311"/>
        <v>100</v>
      </c>
      <c r="R414" s="1">
        <v>3</v>
      </c>
      <c r="S414" s="21">
        <f t="shared" si="312"/>
        <v>100</v>
      </c>
      <c r="T414" s="1">
        <v>3</v>
      </c>
      <c r="U414" s="21">
        <f t="shared" si="313"/>
        <v>100</v>
      </c>
      <c r="V414" s="1">
        <v>3</v>
      </c>
      <c r="W414" s="21">
        <f t="shared" si="314"/>
        <v>100</v>
      </c>
      <c r="X414" s="1">
        <v>3</v>
      </c>
      <c r="Y414" s="21">
        <f t="shared" si="315"/>
        <v>100</v>
      </c>
      <c r="Z414" s="21">
        <v>4</v>
      </c>
      <c r="AA414" s="21">
        <f t="shared" si="316"/>
        <v>100</v>
      </c>
      <c r="AB414" s="1">
        <v>3</v>
      </c>
      <c r="AC414" s="21">
        <f t="shared" si="317"/>
        <v>100</v>
      </c>
      <c r="AD414" s="1">
        <v>1</v>
      </c>
      <c r="AE414" s="1">
        <f t="shared" si="318"/>
        <v>100</v>
      </c>
      <c r="AF414" s="1">
        <v>3</v>
      </c>
      <c r="AG414" s="1">
        <f t="shared" si="319"/>
        <v>100</v>
      </c>
      <c r="AH414" s="1">
        <v>1</v>
      </c>
      <c r="AI414" s="1">
        <f t="shared" si="320"/>
        <v>100</v>
      </c>
      <c r="AJ414" s="1"/>
      <c r="AK414" s="1"/>
      <c r="AL414" s="1"/>
      <c r="AM414" s="1"/>
      <c r="AN414" s="1"/>
      <c r="AO414" s="1"/>
      <c r="AP414" s="1"/>
      <c r="AQ414" s="1"/>
      <c r="AR414" s="1"/>
      <c r="AS414" s="78"/>
      <c r="AT414" s="21">
        <f t="shared" si="321"/>
        <v>100</v>
      </c>
      <c r="AU414" s="52"/>
      <c r="AV414" s="17"/>
      <c r="AW414" s="49"/>
      <c r="AX414" s="14"/>
    </row>
    <row r="415" spans="1:50" s="16" customFormat="1" ht="16.5" customHeight="1" x14ac:dyDescent="0.2">
      <c r="A415" s="50">
        <v>23</v>
      </c>
      <c r="B415" s="71">
        <v>18101197</v>
      </c>
      <c r="C415" s="69" t="s">
        <v>391</v>
      </c>
      <c r="D415" s="1">
        <v>3</v>
      </c>
      <c r="E415" s="21">
        <f t="shared" si="305"/>
        <v>100</v>
      </c>
      <c r="F415" s="21">
        <v>3</v>
      </c>
      <c r="G415" s="21">
        <f t="shared" si="306"/>
        <v>100</v>
      </c>
      <c r="H415" s="21">
        <v>3</v>
      </c>
      <c r="I415" s="21">
        <f t="shared" si="307"/>
        <v>100</v>
      </c>
      <c r="J415" s="21">
        <v>3</v>
      </c>
      <c r="K415" s="21">
        <f t="shared" si="308"/>
        <v>100</v>
      </c>
      <c r="L415" s="21">
        <v>4</v>
      </c>
      <c r="M415" s="21">
        <f t="shared" si="309"/>
        <v>100</v>
      </c>
      <c r="N415" s="21">
        <v>3</v>
      </c>
      <c r="O415" s="21">
        <f t="shared" si="310"/>
        <v>100</v>
      </c>
      <c r="P415" s="1">
        <v>5</v>
      </c>
      <c r="Q415" s="21">
        <f t="shared" si="311"/>
        <v>100</v>
      </c>
      <c r="R415" s="1">
        <v>3</v>
      </c>
      <c r="S415" s="21">
        <f t="shared" si="312"/>
        <v>100</v>
      </c>
      <c r="T415" s="1">
        <v>3</v>
      </c>
      <c r="U415" s="21">
        <f t="shared" si="313"/>
        <v>100</v>
      </c>
      <c r="V415" s="1">
        <v>3</v>
      </c>
      <c r="W415" s="21">
        <f t="shared" si="314"/>
        <v>100</v>
      </c>
      <c r="X415" s="1">
        <v>3</v>
      </c>
      <c r="Y415" s="21">
        <f t="shared" si="315"/>
        <v>100</v>
      </c>
      <c r="Z415" s="21">
        <v>4</v>
      </c>
      <c r="AA415" s="21">
        <f t="shared" si="316"/>
        <v>100</v>
      </c>
      <c r="AB415" s="1">
        <v>3</v>
      </c>
      <c r="AC415" s="21">
        <f t="shared" si="317"/>
        <v>100</v>
      </c>
      <c r="AD415" s="1">
        <v>1</v>
      </c>
      <c r="AE415" s="1">
        <f t="shared" si="318"/>
        <v>100</v>
      </c>
      <c r="AF415" s="1">
        <v>3</v>
      </c>
      <c r="AG415" s="1">
        <f t="shared" si="319"/>
        <v>100</v>
      </c>
      <c r="AH415" s="1">
        <v>1</v>
      </c>
      <c r="AI415" s="1">
        <f t="shared" si="320"/>
        <v>100</v>
      </c>
      <c r="AJ415" s="1"/>
      <c r="AK415" s="1"/>
      <c r="AL415" s="1"/>
      <c r="AM415" s="1"/>
      <c r="AN415" s="1"/>
      <c r="AO415" s="1"/>
      <c r="AP415" s="1"/>
      <c r="AQ415" s="1"/>
      <c r="AR415" s="1"/>
      <c r="AS415" s="78"/>
      <c r="AT415" s="21">
        <f t="shared" si="321"/>
        <v>100</v>
      </c>
      <c r="AU415" s="52"/>
      <c r="AV415" s="17"/>
      <c r="AW415" s="49"/>
      <c r="AX415" s="14"/>
    </row>
    <row r="416" spans="1:50" s="16" customFormat="1" ht="16.5" customHeight="1" x14ac:dyDescent="0.2">
      <c r="A416" s="50">
        <v>24</v>
      </c>
      <c r="B416" s="50">
        <v>18101213</v>
      </c>
      <c r="C416" s="23" t="s">
        <v>441</v>
      </c>
      <c r="D416" s="83"/>
      <c r="E416" s="89"/>
      <c r="F416" s="21">
        <v>3</v>
      </c>
      <c r="G416" s="21">
        <f t="shared" si="306"/>
        <v>100</v>
      </c>
      <c r="H416" s="21">
        <v>3</v>
      </c>
      <c r="I416" s="21">
        <f t="shared" si="307"/>
        <v>100</v>
      </c>
      <c r="J416" s="21">
        <v>3</v>
      </c>
      <c r="K416" s="21">
        <f t="shared" si="308"/>
        <v>100</v>
      </c>
      <c r="L416" s="21">
        <v>4</v>
      </c>
      <c r="M416" s="21">
        <f t="shared" si="309"/>
        <v>100</v>
      </c>
      <c r="N416" s="21">
        <v>3</v>
      </c>
      <c r="O416" s="21">
        <f t="shared" si="310"/>
        <v>100</v>
      </c>
      <c r="P416" s="1">
        <v>5</v>
      </c>
      <c r="Q416" s="21">
        <f t="shared" si="311"/>
        <v>100</v>
      </c>
      <c r="R416" s="1">
        <v>3</v>
      </c>
      <c r="S416" s="21">
        <f t="shared" si="312"/>
        <v>100</v>
      </c>
      <c r="T416" s="1">
        <v>3</v>
      </c>
      <c r="U416" s="21">
        <f t="shared" si="313"/>
        <v>100</v>
      </c>
      <c r="V416" s="1">
        <v>3</v>
      </c>
      <c r="W416" s="21">
        <f t="shared" si="314"/>
        <v>100</v>
      </c>
      <c r="X416" s="1">
        <v>3</v>
      </c>
      <c r="Y416" s="21">
        <f t="shared" si="315"/>
        <v>100</v>
      </c>
      <c r="Z416" s="21">
        <v>4</v>
      </c>
      <c r="AA416" s="21">
        <f t="shared" si="316"/>
        <v>100</v>
      </c>
      <c r="AB416" s="1">
        <v>3</v>
      </c>
      <c r="AC416" s="21">
        <f t="shared" si="317"/>
        <v>100</v>
      </c>
      <c r="AD416" s="1">
        <v>1</v>
      </c>
      <c r="AE416" s="1">
        <f t="shared" si="318"/>
        <v>100</v>
      </c>
      <c r="AF416" s="1">
        <v>3</v>
      </c>
      <c r="AG416" s="1">
        <f t="shared" si="319"/>
        <v>100</v>
      </c>
      <c r="AH416" s="1">
        <v>1</v>
      </c>
      <c r="AI416" s="1">
        <f t="shared" si="320"/>
        <v>100</v>
      </c>
      <c r="AJ416" s="1"/>
      <c r="AK416" s="1"/>
      <c r="AL416" s="1"/>
      <c r="AM416" s="1"/>
      <c r="AN416" s="1"/>
      <c r="AO416" s="1"/>
      <c r="AP416" s="1"/>
      <c r="AQ416" s="1"/>
      <c r="AR416" s="1"/>
      <c r="AS416" s="78"/>
      <c r="AT416" s="21">
        <f t="shared" si="321"/>
        <v>100</v>
      </c>
      <c r="AU416" s="52"/>
      <c r="AV416" s="17"/>
      <c r="AW416" s="49"/>
      <c r="AX416" s="14"/>
    </row>
    <row r="417" spans="1:50" s="16" customFormat="1" ht="16.5" customHeight="1" x14ac:dyDescent="0.2">
      <c r="A417" s="54"/>
      <c r="B417" s="54"/>
      <c r="C417" s="63"/>
      <c r="D417" s="63"/>
      <c r="E417" s="118"/>
      <c r="F417" s="118"/>
      <c r="G417" s="118"/>
      <c r="H417" s="118"/>
      <c r="I417" s="118"/>
      <c r="J417" s="25"/>
      <c r="K417" s="25"/>
      <c r="L417" s="25"/>
      <c r="M417" s="25"/>
      <c r="N417" s="25"/>
      <c r="P417" s="15"/>
      <c r="Q417" s="2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25"/>
      <c r="AD417" s="15"/>
      <c r="AE417" s="15"/>
      <c r="AF417" s="15"/>
      <c r="AG417" s="15"/>
      <c r="AH417" s="15"/>
      <c r="AI417" s="15"/>
      <c r="AJ417" s="15"/>
      <c r="AK417" s="15"/>
      <c r="AL417" s="15"/>
      <c r="AM417" s="15"/>
      <c r="AN417" s="15"/>
      <c r="AO417" s="15"/>
      <c r="AP417" s="15"/>
      <c r="AQ417" s="15"/>
      <c r="AR417" s="15"/>
      <c r="AS417" s="15"/>
      <c r="AT417" s="25"/>
      <c r="AU417" s="52"/>
      <c r="AV417" s="17"/>
      <c r="AW417" s="49"/>
      <c r="AX417" s="14"/>
    </row>
    <row r="418" spans="1:50" s="16" customFormat="1" ht="16.5" customHeight="1" x14ac:dyDescent="0.2">
      <c r="A418" s="54"/>
      <c r="B418" s="54"/>
      <c r="C418" s="41"/>
      <c r="D418" s="41"/>
      <c r="E418" s="116"/>
      <c r="F418" s="116"/>
      <c r="G418" s="116"/>
      <c r="H418" s="116"/>
      <c r="I418" s="116"/>
      <c r="J418" s="116"/>
      <c r="K418" s="116"/>
      <c r="L418" s="116"/>
      <c r="M418" s="116"/>
      <c r="N418" s="116"/>
      <c r="P418" s="41"/>
      <c r="Q418" s="116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  <c r="AC418" s="116"/>
      <c r="AD418" s="41"/>
      <c r="AE418" s="41"/>
      <c r="AF418" s="41"/>
      <c r="AG418" s="41"/>
      <c r="AH418" s="41"/>
      <c r="AI418" s="41"/>
      <c r="AJ418" s="41"/>
      <c r="AK418" s="41"/>
      <c r="AL418" s="41"/>
      <c r="AM418" s="41"/>
      <c r="AN418" s="41"/>
      <c r="AO418" s="41"/>
      <c r="AP418" s="41"/>
      <c r="AQ418" s="41"/>
      <c r="AR418" s="41"/>
      <c r="AS418" s="41"/>
      <c r="AT418" s="41"/>
      <c r="AU418" s="52"/>
      <c r="AV418" s="17"/>
      <c r="AW418" s="49"/>
      <c r="AX418" s="14"/>
    </row>
    <row r="419" spans="1:50" s="16" customFormat="1" ht="16.5" customHeight="1" x14ac:dyDescent="0.2">
      <c r="A419" s="54"/>
      <c r="B419" s="54"/>
      <c r="C419" s="54"/>
      <c r="D419" s="54"/>
      <c r="E419" s="87"/>
      <c r="F419" s="87"/>
      <c r="G419" s="87"/>
      <c r="H419" s="87"/>
      <c r="I419" s="87"/>
      <c r="J419" s="87"/>
      <c r="K419" s="87"/>
      <c r="L419" s="87"/>
      <c r="M419" s="87"/>
      <c r="N419" s="87"/>
      <c r="P419" s="54"/>
      <c r="Q419" s="87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87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17"/>
      <c r="AW419" s="49"/>
      <c r="AX419" s="14"/>
    </row>
    <row r="420" spans="1:50" s="16" customFormat="1" ht="16.5" customHeight="1" x14ac:dyDescent="0.2">
      <c r="A420" s="50">
        <v>1</v>
      </c>
      <c r="B420" s="71">
        <v>18102031</v>
      </c>
      <c r="C420" s="69" t="s">
        <v>411</v>
      </c>
      <c r="D420" s="1">
        <v>3</v>
      </c>
      <c r="E420" s="21">
        <f t="shared" ref="E420:E444" si="322">D420/3*100</f>
        <v>100</v>
      </c>
      <c r="F420" s="21">
        <v>3</v>
      </c>
      <c r="G420" s="21">
        <f t="shared" ref="G420:G444" si="323">F420/3*100</f>
        <v>100</v>
      </c>
      <c r="H420" s="21">
        <v>3</v>
      </c>
      <c r="I420" s="21">
        <f t="shared" ref="I420:I444" si="324">H420/3*100</f>
        <v>100</v>
      </c>
      <c r="J420" s="21">
        <v>3</v>
      </c>
      <c r="K420" s="21">
        <f t="shared" ref="K420:K444" si="325">J420/3*100</f>
        <v>100</v>
      </c>
      <c r="L420" s="21">
        <v>4</v>
      </c>
      <c r="M420" s="21">
        <f t="shared" ref="M420:M444" si="326">L420/4*100</f>
        <v>100</v>
      </c>
      <c r="N420" s="21">
        <v>3</v>
      </c>
      <c r="O420" s="21">
        <f t="shared" ref="O420:O444" si="327">N420/3*100</f>
        <v>100</v>
      </c>
      <c r="P420" s="1">
        <v>5</v>
      </c>
      <c r="Q420" s="21">
        <f t="shared" ref="Q420:Q444" si="328">P420/5*100</f>
        <v>100</v>
      </c>
      <c r="R420" s="1">
        <v>3</v>
      </c>
      <c r="S420" s="21">
        <f t="shared" ref="S420:S444" si="329">R420/3*100</f>
        <v>100</v>
      </c>
      <c r="T420" s="1">
        <v>3</v>
      </c>
      <c r="U420" s="21">
        <f t="shared" ref="U420:U444" si="330">T420/3*100</f>
        <v>100</v>
      </c>
      <c r="V420" s="1">
        <v>3</v>
      </c>
      <c r="W420" s="21">
        <f t="shared" ref="W420:W444" si="331">V420/3*100</f>
        <v>100</v>
      </c>
      <c r="X420" s="1">
        <v>3</v>
      </c>
      <c r="Y420" s="21">
        <f t="shared" ref="Y420:Y444" si="332">X420/3*100</f>
        <v>100</v>
      </c>
      <c r="Z420" s="21">
        <v>4</v>
      </c>
      <c r="AA420" s="21">
        <f t="shared" ref="AA420:AA444" si="333">Z420/4*100</f>
        <v>100</v>
      </c>
      <c r="AB420" s="1">
        <v>3</v>
      </c>
      <c r="AC420" s="21">
        <f t="shared" ref="AC420:AC444" si="334">AB420/3*100</f>
        <v>100</v>
      </c>
      <c r="AD420" s="1">
        <v>1</v>
      </c>
      <c r="AE420" s="1">
        <f t="shared" ref="AE420:AE444" si="335">AD420/1*100</f>
        <v>100</v>
      </c>
      <c r="AF420" s="1">
        <v>3</v>
      </c>
      <c r="AG420" s="1">
        <f t="shared" ref="AG420:AG444" si="336">AF420/3*100</f>
        <v>100</v>
      </c>
      <c r="AH420" s="1">
        <v>1</v>
      </c>
      <c r="AI420" s="1">
        <f t="shared" ref="AI420:AI444" si="337">AH420/1*100</f>
        <v>100</v>
      </c>
      <c r="AJ420" s="1"/>
      <c r="AK420" s="1"/>
      <c r="AL420" s="1"/>
      <c r="AM420" s="1"/>
      <c r="AN420" s="1"/>
      <c r="AO420" s="1"/>
      <c r="AP420" s="1"/>
      <c r="AQ420" s="1"/>
      <c r="AR420" s="1"/>
      <c r="AS420" s="78"/>
      <c r="AT420" s="21">
        <f t="shared" ref="AT420:AT444" si="338">AVERAGE(Q420,S420,U420,W420,Y420,AA420,AC420,AE420,AG420,AI420,AK420,AM420,AO420,AQ420,AS420,K420,M420,I420,G420,O420)</f>
        <v>100</v>
      </c>
      <c r="AU420" s="52" t="s">
        <v>412</v>
      </c>
      <c r="AV420" s="17"/>
      <c r="AW420" s="49"/>
      <c r="AX420" s="14"/>
    </row>
    <row r="421" spans="1:50" s="16" customFormat="1" ht="16.5" customHeight="1" x14ac:dyDescent="0.2">
      <c r="A421" s="50">
        <v>2</v>
      </c>
      <c r="B421" s="71">
        <v>18102065</v>
      </c>
      <c r="C421" s="69" t="s">
        <v>413</v>
      </c>
      <c r="D421" s="1">
        <v>3</v>
      </c>
      <c r="E421" s="21">
        <f t="shared" si="322"/>
        <v>100</v>
      </c>
      <c r="F421" s="21">
        <v>3</v>
      </c>
      <c r="G421" s="21">
        <f t="shared" si="323"/>
        <v>100</v>
      </c>
      <c r="H421" s="21">
        <v>3</v>
      </c>
      <c r="I421" s="21">
        <f t="shared" si="324"/>
        <v>100</v>
      </c>
      <c r="J421" s="21">
        <v>3</v>
      </c>
      <c r="K421" s="21">
        <f t="shared" si="325"/>
        <v>100</v>
      </c>
      <c r="L421" s="21">
        <v>4</v>
      </c>
      <c r="M421" s="21">
        <f t="shared" si="326"/>
        <v>100</v>
      </c>
      <c r="N421" s="21">
        <v>3</v>
      </c>
      <c r="O421" s="21">
        <f t="shared" si="327"/>
        <v>100</v>
      </c>
      <c r="P421" s="1">
        <v>5</v>
      </c>
      <c r="Q421" s="21">
        <f t="shared" si="328"/>
        <v>100</v>
      </c>
      <c r="R421" s="1">
        <v>3</v>
      </c>
      <c r="S421" s="21">
        <f t="shared" si="329"/>
        <v>100</v>
      </c>
      <c r="T421" s="1">
        <v>3</v>
      </c>
      <c r="U421" s="21">
        <f t="shared" si="330"/>
        <v>100</v>
      </c>
      <c r="V421" s="1">
        <v>3</v>
      </c>
      <c r="W421" s="21">
        <f t="shared" si="331"/>
        <v>100</v>
      </c>
      <c r="X421" s="1">
        <v>3</v>
      </c>
      <c r="Y421" s="21">
        <f t="shared" si="332"/>
        <v>100</v>
      </c>
      <c r="Z421" s="21">
        <v>4</v>
      </c>
      <c r="AA421" s="21">
        <f t="shared" si="333"/>
        <v>100</v>
      </c>
      <c r="AB421" s="1">
        <v>3</v>
      </c>
      <c r="AC421" s="21">
        <f t="shared" si="334"/>
        <v>100</v>
      </c>
      <c r="AD421" s="1">
        <v>1</v>
      </c>
      <c r="AE421" s="1">
        <f t="shared" si="335"/>
        <v>100</v>
      </c>
      <c r="AF421" s="1">
        <v>3</v>
      </c>
      <c r="AG421" s="1">
        <f t="shared" si="336"/>
        <v>100</v>
      </c>
      <c r="AH421" s="1">
        <v>1</v>
      </c>
      <c r="AI421" s="1">
        <f t="shared" si="337"/>
        <v>100</v>
      </c>
      <c r="AJ421" s="1"/>
      <c r="AK421" s="1"/>
      <c r="AL421" s="1"/>
      <c r="AM421" s="1"/>
      <c r="AN421" s="1"/>
      <c r="AO421" s="1"/>
      <c r="AP421" s="1"/>
      <c r="AQ421" s="1"/>
      <c r="AR421" s="1"/>
      <c r="AS421" s="78"/>
      <c r="AT421" s="21">
        <f t="shared" si="338"/>
        <v>100</v>
      </c>
      <c r="AU421" s="11"/>
      <c r="AV421" s="17"/>
      <c r="AW421" s="49"/>
      <c r="AX421" s="14"/>
    </row>
    <row r="422" spans="1:50" s="16" customFormat="1" ht="16.5" customHeight="1" x14ac:dyDescent="0.2">
      <c r="A422" s="50">
        <v>3</v>
      </c>
      <c r="B422" s="71">
        <v>18104015</v>
      </c>
      <c r="C422" s="20" t="s">
        <v>314</v>
      </c>
      <c r="D422" s="1">
        <v>3</v>
      </c>
      <c r="E422" s="21">
        <f>D422/3*100</f>
        <v>100</v>
      </c>
      <c r="F422" s="21">
        <v>3</v>
      </c>
      <c r="G422" s="21">
        <f>F422/3*100</f>
        <v>100</v>
      </c>
      <c r="H422" s="21">
        <v>3</v>
      </c>
      <c r="I422" s="21">
        <f>H422/3*100</f>
        <v>100</v>
      </c>
      <c r="J422" s="21">
        <v>3</v>
      </c>
      <c r="K422" s="21">
        <f t="shared" si="325"/>
        <v>100</v>
      </c>
      <c r="L422" s="21">
        <v>4</v>
      </c>
      <c r="M422" s="21">
        <f t="shared" si="326"/>
        <v>100</v>
      </c>
      <c r="N422" s="21">
        <v>3</v>
      </c>
      <c r="O422" s="21">
        <f t="shared" si="327"/>
        <v>100</v>
      </c>
      <c r="P422" s="1">
        <v>5</v>
      </c>
      <c r="Q422" s="21">
        <f t="shared" si="328"/>
        <v>100</v>
      </c>
      <c r="R422" s="1">
        <v>3</v>
      </c>
      <c r="S422" s="21">
        <f t="shared" si="329"/>
        <v>100</v>
      </c>
      <c r="T422" s="1">
        <v>3</v>
      </c>
      <c r="U422" s="21">
        <f t="shared" si="330"/>
        <v>100</v>
      </c>
      <c r="V422" s="1">
        <v>3</v>
      </c>
      <c r="W422" s="21">
        <f t="shared" si="331"/>
        <v>100</v>
      </c>
      <c r="X422" s="1">
        <v>3</v>
      </c>
      <c r="Y422" s="21">
        <f t="shared" si="332"/>
        <v>100</v>
      </c>
      <c r="Z422" s="21">
        <v>4</v>
      </c>
      <c r="AA422" s="21">
        <f t="shared" si="333"/>
        <v>100</v>
      </c>
      <c r="AB422" s="1">
        <v>3</v>
      </c>
      <c r="AC422" s="21">
        <f t="shared" si="334"/>
        <v>100</v>
      </c>
      <c r="AD422" s="1">
        <v>1</v>
      </c>
      <c r="AE422" s="1">
        <f t="shared" si="335"/>
        <v>100</v>
      </c>
      <c r="AF422" s="1">
        <v>3</v>
      </c>
      <c r="AG422" s="1">
        <f t="shared" si="336"/>
        <v>100</v>
      </c>
      <c r="AH422" s="1">
        <v>1</v>
      </c>
      <c r="AI422" s="1">
        <f t="shared" si="337"/>
        <v>100</v>
      </c>
      <c r="AJ422" s="1"/>
      <c r="AK422" s="1"/>
      <c r="AL422" s="1"/>
      <c r="AM422" s="1"/>
      <c r="AN422" s="1"/>
      <c r="AO422" s="1"/>
      <c r="AP422" s="1"/>
      <c r="AQ422" s="1"/>
      <c r="AR422" s="1"/>
      <c r="AS422" s="78"/>
      <c r="AT422" s="21">
        <f t="shared" si="338"/>
        <v>100</v>
      </c>
      <c r="AU422" s="11"/>
      <c r="AV422" s="17"/>
      <c r="AW422" s="49"/>
      <c r="AX422" s="14"/>
    </row>
    <row r="423" spans="1:50" s="16" customFormat="1" ht="16.5" customHeight="1" x14ac:dyDescent="0.2">
      <c r="A423" s="50">
        <v>4</v>
      </c>
      <c r="B423" s="71">
        <v>18102014</v>
      </c>
      <c r="C423" s="69" t="s">
        <v>414</v>
      </c>
      <c r="D423" s="1">
        <v>3</v>
      </c>
      <c r="E423" s="21">
        <f t="shared" si="322"/>
        <v>100</v>
      </c>
      <c r="F423" s="21">
        <v>3</v>
      </c>
      <c r="G423" s="21">
        <f t="shared" si="323"/>
        <v>100</v>
      </c>
      <c r="H423" s="21">
        <v>3</v>
      </c>
      <c r="I423" s="21">
        <f t="shared" si="324"/>
        <v>100</v>
      </c>
      <c r="J423" s="21">
        <v>3</v>
      </c>
      <c r="K423" s="21">
        <f t="shared" si="325"/>
        <v>100</v>
      </c>
      <c r="L423" s="21">
        <v>4</v>
      </c>
      <c r="M423" s="21">
        <f t="shared" si="326"/>
        <v>100</v>
      </c>
      <c r="N423" s="21">
        <v>3</v>
      </c>
      <c r="O423" s="21">
        <f t="shared" si="327"/>
        <v>100</v>
      </c>
      <c r="P423" s="1">
        <v>5</v>
      </c>
      <c r="Q423" s="21">
        <f t="shared" si="328"/>
        <v>100</v>
      </c>
      <c r="R423" s="1">
        <v>3</v>
      </c>
      <c r="S423" s="21">
        <f t="shared" si="329"/>
        <v>100</v>
      </c>
      <c r="T423" s="1">
        <v>3</v>
      </c>
      <c r="U423" s="21">
        <f t="shared" si="330"/>
        <v>100</v>
      </c>
      <c r="V423" s="1">
        <v>3</v>
      </c>
      <c r="W423" s="21">
        <f t="shared" si="331"/>
        <v>100</v>
      </c>
      <c r="X423" s="1">
        <v>3</v>
      </c>
      <c r="Y423" s="21">
        <f t="shared" si="332"/>
        <v>100</v>
      </c>
      <c r="Z423" s="21">
        <v>4</v>
      </c>
      <c r="AA423" s="21">
        <f t="shared" si="333"/>
        <v>100</v>
      </c>
      <c r="AB423" s="1">
        <v>3</v>
      </c>
      <c r="AC423" s="21">
        <f t="shared" si="334"/>
        <v>100</v>
      </c>
      <c r="AD423" s="1">
        <v>1</v>
      </c>
      <c r="AE423" s="1">
        <f t="shared" si="335"/>
        <v>100</v>
      </c>
      <c r="AF423" s="1">
        <v>3</v>
      </c>
      <c r="AG423" s="1">
        <f t="shared" si="336"/>
        <v>100</v>
      </c>
      <c r="AH423" s="1">
        <v>1</v>
      </c>
      <c r="AI423" s="1">
        <f t="shared" si="337"/>
        <v>100</v>
      </c>
      <c r="AJ423" s="1"/>
      <c r="AK423" s="1"/>
      <c r="AL423" s="1"/>
      <c r="AM423" s="1"/>
      <c r="AN423" s="1"/>
      <c r="AO423" s="1"/>
      <c r="AP423" s="1"/>
      <c r="AQ423" s="1"/>
      <c r="AR423" s="1"/>
      <c r="AS423" s="78"/>
      <c r="AT423" s="21">
        <f t="shared" si="338"/>
        <v>100</v>
      </c>
      <c r="AU423" s="11"/>
      <c r="AV423" s="17"/>
      <c r="AW423" s="49"/>
      <c r="AX423" s="14"/>
    </row>
    <row r="424" spans="1:50" s="16" customFormat="1" ht="16.5" customHeight="1" x14ac:dyDescent="0.2">
      <c r="A424" s="50">
        <v>5</v>
      </c>
      <c r="B424" s="71">
        <v>18102027</v>
      </c>
      <c r="C424" s="69" t="s">
        <v>415</v>
      </c>
      <c r="D424" s="1">
        <v>3</v>
      </c>
      <c r="E424" s="21">
        <f t="shared" si="322"/>
        <v>100</v>
      </c>
      <c r="F424" s="21">
        <v>3</v>
      </c>
      <c r="G424" s="21">
        <f t="shared" si="323"/>
        <v>100</v>
      </c>
      <c r="H424" s="21">
        <v>3</v>
      </c>
      <c r="I424" s="21">
        <f t="shared" si="324"/>
        <v>100</v>
      </c>
      <c r="J424" s="21">
        <v>3</v>
      </c>
      <c r="K424" s="21">
        <f t="shared" si="325"/>
        <v>100</v>
      </c>
      <c r="L424" s="21">
        <v>4</v>
      </c>
      <c r="M424" s="21">
        <f t="shared" si="326"/>
        <v>100</v>
      </c>
      <c r="N424" s="21">
        <v>3</v>
      </c>
      <c r="O424" s="21">
        <f t="shared" si="327"/>
        <v>100</v>
      </c>
      <c r="P424" s="1">
        <f>4-1</f>
        <v>3</v>
      </c>
      <c r="Q424" s="21">
        <f t="shared" si="328"/>
        <v>60</v>
      </c>
      <c r="R424" s="1">
        <v>3</v>
      </c>
      <c r="S424" s="21">
        <f t="shared" si="329"/>
        <v>100</v>
      </c>
      <c r="T424" s="1">
        <v>3</v>
      </c>
      <c r="U424" s="21">
        <f t="shared" si="330"/>
        <v>100</v>
      </c>
      <c r="V424" s="1">
        <v>2</v>
      </c>
      <c r="W424" s="21">
        <f t="shared" si="331"/>
        <v>66.666666666666657</v>
      </c>
      <c r="X424" s="1">
        <v>3</v>
      </c>
      <c r="Y424" s="21">
        <f t="shared" si="332"/>
        <v>100</v>
      </c>
      <c r="Z424" s="21">
        <v>4</v>
      </c>
      <c r="AA424" s="21">
        <f t="shared" si="333"/>
        <v>100</v>
      </c>
      <c r="AB424" s="1">
        <v>3</v>
      </c>
      <c r="AC424" s="21">
        <f t="shared" si="334"/>
        <v>100</v>
      </c>
      <c r="AD424" s="1">
        <v>1</v>
      </c>
      <c r="AE424" s="1">
        <f t="shared" si="335"/>
        <v>100</v>
      </c>
      <c r="AF424" s="1">
        <v>3</v>
      </c>
      <c r="AG424" s="1">
        <f t="shared" si="336"/>
        <v>100</v>
      </c>
      <c r="AH424" s="1">
        <v>1</v>
      </c>
      <c r="AI424" s="1">
        <f t="shared" si="337"/>
        <v>100</v>
      </c>
      <c r="AJ424" s="1"/>
      <c r="AK424" s="1"/>
      <c r="AL424" s="1"/>
      <c r="AM424" s="1"/>
      <c r="AN424" s="1"/>
      <c r="AO424" s="1"/>
      <c r="AP424" s="1"/>
      <c r="AQ424" s="1"/>
      <c r="AR424" s="1"/>
      <c r="AS424" s="78"/>
      <c r="AT424" s="21">
        <f t="shared" si="338"/>
        <v>95.1111111111111</v>
      </c>
      <c r="AU424" s="11"/>
      <c r="AV424" s="17"/>
      <c r="AW424" s="49"/>
      <c r="AX424" s="14"/>
    </row>
    <row r="425" spans="1:50" ht="16.5" customHeight="1" x14ac:dyDescent="0.2">
      <c r="A425" s="50">
        <v>6</v>
      </c>
      <c r="B425" s="36">
        <v>18104023</v>
      </c>
      <c r="C425" s="19" t="s">
        <v>416</v>
      </c>
      <c r="D425" s="1">
        <v>3</v>
      </c>
      <c r="E425" s="21">
        <f t="shared" si="322"/>
        <v>100</v>
      </c>
      <c r="F425" s="21">
        <v>3</v>
      </c>
      <c r="G425" s="21">
        <f t="shared" si="323"/>
        <v>100</v>
      </c>
      <c r="H425" s="21">
        <v>3</v>
      </c>
      <c r="I425" s="21">
        <f t="shared" si="324"/>
        <v>100</v>
      </c>
      <c r="J425" s="21">
        <v>3</v>
      </c>
      <c r="K425" s="21">
        <f t="shared" si="325"/>
        <v>100</v>
      </c>
      <c r="L425" s="21">
        <v>4</v>
      </c>
      <c r="M425" s="21">
        <f t="shared" si="326"/>
        <v>100</v>
      </c>
      <c r="N425" s="21">
        <v>3</v>
      </c>
      <c r="O425" s="21">
        <f t="shared" si="327"/>
        <v>100</v>
      </c>
      <c r="P425" s="1">
        <v>5</v>
      </c>
      <c r="Q425" s="21">
        <f t="shared" si="328"/>
        <v>100</v>
      </c>
      <c r="R425" s="1">
        <v>3</v>
      </c>
      <c r="S425" s="21">
        <f t="shared" si="329"/>
        <v>100</v>
      </c>
      <c r="T425" s="1">
        <v>3</v>
      </c>
      <c r="U425" s="21">
        <f t="shared" si="330"/>
        <v>100</v>
      </c>
      <c r="V425" s="1">
        <v>3</v>
      </c>
      <c r="W425" s="21">
        <f t="shared" si="331"/>
        <v>100</v>
      </c>
      <c r="X425" s="1">
        <v>3</v>
      </c>
      <c r="Y425" s="21">
        <f t="shared" si="332"/>
        <v>100</v>
      </c>
      <c r="Z425" s="21">
        <v>4</v>
      </c>
      <c r="AA425" s="21">
        <f t="shared" si="333"/>
        <v>100</v>
      </c>
      <c r="AB425" s="1">
        <v>3</v>
      </c>
      <c r="AC425" s="21">
        <f t="shared" si="334"/>
        <v>100</v>
      </c>
      <c r="AD425" s="1">
        <v>1</v>
      </c>
      <c r="AE425" s="1">
        <f t="shared" si="335"/>
        <v>100</v>
      </c>
      <c r="AF425" s="1">
        <v>3</v>
      </c>
      <c r="AG425" s="1">
        <f t="shared" si="336"/>
        <v>100</v>
      </c>
      <c r="AH425" s="1">
        <v>1</v>
      </c>
      <c r="AI425" s="1">
        <f t="shared" si="337"/>
        <v>100</v>
      </c>
      <c r="AJ425" s="1"/>
      <c r="AK425" s="1"/>
      <c r="AL425" s="1"/>
      <c r="AM425" s="1"/>
      <c r="AN425" s="1"/>
      <c r="AO425" s="1"/>
      <c r="AP425" s="1"/>
      <c r="AQ425" s="1"/>
      <c r="AR425" s="1"/>
      <c r="AS425" s="78"/>
      <c r="AT425" s="21">
        <f t="shared" si="338"/>
        <v>100</v>
      </c>
    </row>
    <row r="426" spans="1:50" ht="16.5" customHeight="1" x14ac:dyDescent="0.2">
      <c r="A426" s="50">
        <v>7</v>
      </c>
      <c r="B426" s="36">
        <v>18101211</v>
      </c>
      <c r="C426" s="19" t="s">
        <v>417</v>
      </c>
      <c r="D426" s="1">
        <v>3</v>
      </c>
      <c r="E426" s="21">
        <f t="shared" si="322"/>
        <v>100</v>
      </c>
      <c r="F426" s="21">
        <v>3</v>
      </c>
      <c r="G426" s="21">
        <f t="shared" si="323"/>
        <v>100</v>
      </c>
      <c r="H426" s="21">
        <v>3</v>
      </c>
      <c r="I426" s="21">
        <f t="shared" si="324"/>
        <v>100</v>
      </c>
      <c r="J426" s="21">
        <v>3</v>
      </c>
      <c r="K426" s="21">
        <f t="shared" si="325"/>
        <v>100</v>
      </c>
      <c r="L426" s="21">
        <v>4</v>
      </c>
      <c r="M426" s="21">
        <f t="shared" si="326"/>
        <v>100</v>
      </c>
      <c r="N426" s="21">
        <v>3</v>
      </c>
      <c r="O426" s="21">
        <f t="shared" si="327"/>
        <v>100</v>
      </c>
      <c r="P426" s="1">
        <v>5</v>
      </c>
      <c r="Q426" s="21">
        <f t="shared" si="328"/>
        <v>100</v>
      </c>
      <c r="R426" s="1">
        <v>3</v>
      </c>
      <c r="S426" s="21">
        <f t="shared" si="329"/>
        <v>100</v>
      </c>
      <c r="T426" s="1">
        <v>3</v>
      </c>
      <c r="U426" s="21">
        <f t="shared" si="330"/>
        <v>100</v>
      </c>
      <c r="V426" s="1">
        <v>3</v>
      </c>
      <c r="W426" s="21">
        <f t="shared" si="331"/>
        <v>100</v>
      </c>
      <c r="X426" s="1">
        <v>3</v>
      </c>
      <c r="Y426" s="21">
        <f t="shared" si="332"/>
        <v>100</v>
      </c>
      <c r="Z426" s="21">
        <v>4</v>
      </c>
      <c r="AA426" s="21">
        <f t="shared" si="333"/>
        <v>100</v>
      </c>
      <c r="AB426" s="1">
        <v>3</v>
      </c>
      <c r="AC426" s="21">
        <f t="shared" si="334"/>
        <v>100</v>
      </c>
      <c r="AD426" s="1">
        <v>1</v>
      </c>
      <c r="AE426" s="1">
        <f t="shared" si="335"/>
        <v>100</v>
      </c>
      <c r="AF426" s="1">
        <v>3</v>
      </c>
      <c r="AG426" s="1">
        <f t="shared" si="336"/>
        <v>100</v>
      </c>
      <c r="AH426" s="1">
        <v>1</v>
      </c>
      <c r="AI426" s="1">
        <f t="shared" si="337"/>
        <v>100</v>
      </c>
      <c r="AJ426" s="1"/>
      <c r="AK426" s="1"/>
      <c r="AL426" s="1"/>
      <c r="AM426" s="1"/>
      <c r="AN426" s="1"/>
      <c r="AO426" s="1"/>
      <c r="AP426" s="1"/>
      <c r="AQ426" s="1"/>
      <c r="AR426" s="1"/>
      <c r="AS426" s="78"/>
      <c r="AT426" s="21">
        <f t="shared" si="338"/>
        <v>100</v>
      </c>
    </row>
    <row r="427" spans="1:50" ht="16.5" customHeight="1" x14ac:dyDescent="0.2">
      <c r="A427" s="50">
        <v>8</v>
      </c>
      <c r="B427" s="71">
        <v>18101163</v>
      </c>
      <c r="C427" s="69" t="s">
        <v>418</v>
      </c>
      <c r="D427" s="1">
        <v>3</v>
      </c>
      <c r="E427" s="21">
        <f t="shared" si="322"/>
        <v>100</v>
      </c>
      <c r="F427" s="21">
        <v>3</v>
      </c>
      <c r="G427" s="21">
        <f t="shared" si="323"/>
        <v>100</v>
      </c>
      <c r="H427" s="21">
        <v>3</v>
      </c>
      <c r="I427" s="21">
        <f t="shared" si="324"/>
        <v>100</v>
      </c>
      <c r="J427" s="21">
        <v>3</v>
      </c>
      <c r="K427" s="21">
        <f t="shared" si="325"/>
        <v>100</v>
      </c>
      <c r="L427" s="21">
        <v>4</v>
      </c>
      <c r="M427" s="21">
        <f t="shared" si="326"/>
        <v>100</v>
      </c>
      <c r="N427" s="21">
        <v>3</v>
      </c>
      <c r="O427" s="21">
        <f t="shared" si="327"/>
        <v>100</v>
      </c>
      <c r="P427" s="1">
        <f>5-2</f>
        <v>3</v>
      </c>
      <c r="Q427" s="21">
        <f t="shared" si="328"/>
        <v>60</v>
      </c>
      <c r="R427" s="1">
        <v>3</v>
      </c>
      <c r="S427" s="21">
        <f t="shared" si="329"/>
        <v>100</v>
      </c>
      <c r="T427" s="1">
        <v>3</v>
      </c>
      <c r="U427" s="21">
        <f t="shared" si="330"/>
        <v>100</v>
      </c>
      <c r="V427" s="1">
        <v>3</v>
      </c>
      <c r="W427" s="21">
        <f t="shared" si="331"/>
        <v>100</v>
      </c>
      <c r="X427" s="1">
        <v>3</v>
      </c>
      <c r="Y427" s="21">
        <f t="shared" si="332"/>
        <v>100</v>
      </c>
      <c r="Z427" s="21">
        <v>4</v>
      </c>
      <c r="AA427" s="21">
        <f t="shared" si="333"/>
        <v>100</v>
      </c>
      <c r="AB427" s="1">
        <v>3</v>
      </c>
      <c r="AC427" s="21">
        <f t="shared" si="334"/>
        <v>100</v>
      </c>
      <c r="AD427" s="1">
        <v>1</v>
      </c>
      <c r="AE427" s="1">
        <f t="shared" si="335"/>
        <v>100</v>
      </c>
      <c r="AF427" s="1">
        <v>3</v>
      </c>
      <c r="AG427" s="1">
        <f t="shared" si="336"/>
        <v>100</v>
      </c>
      <c r="AH427" s="1">
        <v>1</v>
      </c>
      <c r="AI427" s="1">
        <f t="shared" si="337"/>
        <v>100</v>
      </c>
      <c r="AJ427" s="1"/>
      <c r="AK427" s="1"/>
      <c r="AL427" s="1"/>
      <c r="AM427" s="1"/>
      <c r="AN427" s="1"/>
      <c r="AO427" s="1"/>
      <c r="AP427" s="1"/>
      <c r="AQ427" s="1"/>
      <c r="AR427" s="1"/>
      <c r="AS427" s="78"/>
      <c r="AT427" s="21">
        <f t="shared" si="338"/>
        <v>97.333333333333329</v>
      </c>
    </row>
    <row r="428" spans="1:50" ht="16.5" customHeight="1" x14ac:dyDescent="0.2">
      <c r="A428" s="50">
        <v>9</v>
      </c>
      <c r="B428" s="71">
        <v>18101100</v>
      </c>
      <c r="C428" s="69" t="s">
        <v>322</v>
      </c>
      <c r="D428" s="1">
        <v>3</v>
      </c>
      <c r="E428" s="21">
        <f>D428/3*100</f>
        <v>100</v>
      </c>
      <c r="F428" s="21">
        <v>3</v>
      </c>
      <c r="G428" s="21">
        <f>F428/3*100</f>
        <v>100</v>
      </c>
      <c r="H428" s="21">
        <v>3</v>
      </c>
      <c r="I428" s="21">
        <f>H428/3*100</f>
        <v>100</v>
      </c>
      <c r="J428" s="21">
        <v>3</v>
      </c>
      <c r="K428" s="21">
        <f t="shared" si="325"/>
        <v>100</v>
      </c>
      <c r="L428" s="21">
        <v>4</v>
      </c>
      <c r="M428" s="21">
        <f t="shared" si="326"/>
        <v>100</v>
      </c>
      <c r="N428" s="21">
        <v>3</v>
      </c>
      <c r="O428" s="21">
        <f t="shared" si="327"/>
        <v>100</v>
      </c>
      <c r="P428" s="1">
        <v>5</v>
      </c>
      <c r="Q428" s="21">
        <f t="shared" si="328"/>
        <v>100</v>
      </c>
      <c r="R428" s="1">
        <v>3</v>
      </c>
      <c r="S428" s="21">
        <f t="shared" si="329"/>
        <v>100</v>
      </c>
      <c r="T428" s="1">
        <v>3</v>
      </c>
      <c r="U428" s="21">
        <f t="shared" si="330"/>
        <v>100</v>
      </c>
      <c r="V428" s="1">
        <v>3</v>
      </c>
      <c r="W428" s="21">
        <f t="shared" si="331"/>
        <v>100</v>
      </c>
      <c r="X428" s="1">
        <v>3</v>
      </c>
      <c r="Y428" s="21">
        <f t="shared" si="332"/>
        <v>100</v>
      </c>
      <c r="Z428" s="21">
        <v>4</v>
      </c>
      <c r="AA428" s="21">
        <f t="shared" si="333"/>
        <v>100</v>
      </c>
      <c r="AB428" s="1">
        <v>3</v>
      </c>
      <c r="AC428" s="21">
        <f t="shared" si="334"/>
        <v>100</v>
      </c>
      <c r="AD428" s="1">
        <v>1</v>
      </c>
      <c r="AE428" s="1">
        <f t="shared" si="335"/>
        <v>100</v>
      </c>
      <c r="AF428" s="1">
        <v>3</v>
      </c>
      <c r="AG428" s="1">
        <f t="shared" si="336"/>
        <v>100</v>
      </c>
      <c r="AH428" s="1">
        <v>1</v>
      </c>
      <c r="AI428" s="1">
        <f t="shared" si="337"/>
        <v>100</v>
      </c>
      <c r="AJ428" s="1"/>
      <c r="AK428" s="1"/>
      <c r="AL428" s="1"/>
      <c r="AM428" s="1"/>
      <c r="AN428" s="1"/>
      <c r="AO428" s="1"/>
      <c r="AP428" s="1"/>
      <c r="AQ428" s="1"/>
      <c r="AR428" s="1"/>
      <c r="AS428" s="78"/>
      <c r="AT428" s="21">
        <f t="shared" si="338"/>
        <v>100</v>
      </c>
    </row>
    <row r="429" spans="1:50" ht="16.5" customHeight="1" x14ac:dyDescent="0.2">
      <c r="A429" s="50">
        <v>10</v>
      </c>
      <c r="B429" s="71">
        <v>18101019</v>
      </c>
      <c r="C429" s="69" t="s">
        <v>419</v>
      </c>
      <c r="D429" s="1">
        <v>3</v>
      </c>
      <c r="E429" s="21">
        <f t="shared" si="322"/>
        <v>100</v>
      </c>
      <c r="F429" s="21">
        <v>3</v>
      </c>
      <c r="G429" s="21">
        <f t="shared" si="323"/>
        <v>100</v>
      </c>
      <c r="H429" s="21">
        <v>3</v>
      </c>
      <c r="I429" s="21">
        <f t="shared" si="324"/>
        <v>100</v>
      </c>
      <c r="J429" s="21">
        <v>3</v>
      </c>
      <c r="K429" s="21">
        <f t="shared" si="325"/>
        <v>100</v>
      </c>
      <c r="L429" s="21">
        <v>4</v>
      </c>
      <c r="M429" s="21">
        <f t="shared" si="326"/>
        <v>100</v>
      </c>
      <c r="N429" s="21">
        <v>3</v>
      </c>
      <c r="O429" s="21">
        <f t="shared" si="327"/>
        <v>100</v>
      </c>
      <c r="P429" s="1">
        <f>5-1</f>
        <v>4</v>
      </c>
      <c r="Q429" s="21">
        <f t="shared" si="328"/>
        <v>80</v>
      </c>
      <c r="R429" s="1">
        <v>3</v>
      </c>
      <c r="S429" s="21">
        <f t="shared" si="329"/>
        <v>100</v>
      </c>
      <c r="T429" s="1">
        <v>3</v>
      </c>
      <c r="U429" s="21">
        <f t="shared" si="330"/>
        <v>100</v>
      </c>
      <c r="V429" s="1">
        <v>3</v>
      </c>
      <c r="W429" s="21">
        <f t="shared" si="331"/>
        <v>100</v>
      </c>
      <c r="X429" s="1">
        <v>3</v>
      </c>
      <c r="Y429" s="21">
        <f t="shared" si="332"/>
        <v>100</v>
      </c>
      <c r="Z429" s="21">
        <v>4</v>
      </c>
      <c r="AA429" s="21">
        <f t="shared" si="333"/>
        <v>100</v>
      </c>
      <c r="AB429" s="1">
        <v>3</v>
      </c>
      <c r="AC429" s="21">
        <f t="shared" si="334"/>
        <v>100</v>
      </c>
      <c r="AD429" s="1">
        <v>1</v>
      </c>
      <c r="AE429" s="1">
        <f t="shared" si="335"/>
        <v>100</v>
      </c>
      <c r="AF429" s="1">
        <v>3</v>
      </c>
      <c r="AG429" s="1">
        <f t="shared" si="336"/>
        <v>100</v>
      </c>
      <c r="AH429" s="1">
        <v>1</v>
      </c>
      <c r="AI429" s="1">
        <f t="shared" si="337"/>
        <v>100</v>
      </c>
      <c r="AJ429" s="1"/>
      <c r="AK429" s="1"/>
      <c r="AL429" s="1"/>
      <c r="AM429" s="1"/>
      <c r="AN429" s="1"/>
      <c r="AO429" s="1"/>
      <c r="AP429" s="1"/>
      <c r="AQ429" s="1"/>
      <c r="AR429" s="1"/>
      <c r="AS429" s="78"/>
      <c r="AT429" s="21">
        <f t="shared" si="338"/>
        <v>98.666666666666671</v>
      </c>
    </row>
    <row r="430" spans="1:50" ht="16.5" customHeight="1" x14ac:dyDescent="0.2">
      <c r="A430" s="50">
        <v>11</v>
      </c>
      <c r="B430" s="71">
        <v>18101022</v>
      </c>
      <c r="C430" s="69" t="s">
        <v>420</v>
      </c>
      <c r="D430" s="1">
        <v>3</v>
      </c>
      <c r="E430" s="21">
        <f t="shared" si="322"/>
        <v>100</v>
      </c>
      <c r="F430" s="21">
        <v>3</v>
      </c>
      <c r="G430" s="21">
        <f t="shared" si="323"/>
        <v>100</v>
      </c>
      <c r="H430" s="21">
        <v>3</v>
      </c>
      <c r="I430" s="21">
        <f t="shared" si="324"/>
        <v>100</v>
      </c>
      <c r="J430" s="21">
        <v>3</v>
      </c>
      <c r="K430" s="21">
        <f t="shared" si="325"/>
        <v>100</v>
      </c>
      <c r="L430" s="21">
        <v>4</v>
      </c>
      <c r="M430" s="21">
        <f t="shared" si="326"/>
        <v>100</v>
      </c>
      <c r="N430" s="21">
        <v>3</v>
      </c>
      <c r="O430" s="21">
        <f t="shared" si="327"/>
        <v>100</v>
      </c>
      <c r="P430" s="1">
        <f>4-1</f>
        <v>3</v>
      </c>
      <c r="Q430" s="21">
        <f t="shared" si="328"/>
        <v>60</v>
      </c>
      <c r="R430" s="1">
        <v>3</v>
      </c>
      <c r="S430" s="21">
        <f t="shared" si="329"/>
        <v>100</v>
      </c>
      <c r="T430" s="1">
        <v>3</v>
      </c>
      <c r="U430" s="21">
        <f t="shared" si="330"/>
        <v>100</v>
      </c>
      <c r="V430" s="1">
        <v>3</v>
      </c>
      <c r="W430" s="21">
        <f t="shared" si="331"/>
        <v>100</v>
      </c>
      <c r="X430" s="1">
        <v>3</v>
      </c>
      <c r="Y430" s="21">
        <f t="shared" si="332"/>
        <v>100</v>
      </c>
      <c r="Z430" s="21">
        <v>4</v>
      </c>
      <c r="AA430" s="21">
        <f t="shared" si="333"/>
        <v>100</v>
      </c>
      <c r="AB430" s="1">
        <v>3</v>
      </c>
      <c r="AC430" s="21">
        <f t="shared" si="334"/>
        <v>100</v>
      </c>
      <c r="AD430" s="1">
        <v>1</v>
      </c>
      <c r="AE430" s="1">
        <f t="shared" si="335"/>
        <v>100</v>
      </c>
      <c r="AF430" s="1">
        <v>3</v>
      </c>
      <c r="AG430" s="1">
        <f t="shared" si="336"/>
        <v>100</v>
      </c>
      <c r="AH430" s="1">
        <v>1</v>
      </c>
      <c r="AI430" s="1">
        <f t="shared" si="337"/>
        <v>100</v>
      </c>
      <c r="AJ430" s="1"/>
      <c r="AK430" s="1"/>
      <c r="AL430" s="1"/>
      <c r="AM430" s="1"/>
      <c r="AN430" s="1"/>
      <c r="AO430" s="1"/>
      <c r="AP430" s="1"/>
      <c r="AQ430" s="1"/>
      <c r="AR430" s="1"/>
      <c r="AS430" s="78"/>
      <c r="AT430" s="21">
        <f t="shared" si="338"/>
        <v>97.333333333333329</v>
      </c>
    </row>
    <row r="431" spans="1:50" ht="16.5" customHeight="1" x14ac:dyDescent="0.2">
      <c r="A431" s="50">
        <v>12</v>
      </c>
      <c r="B431" s="71">
        <v>18101123</v>
      </c>
      <c r="C431" s="19" t="s">
        <v>421</v>
      </c>
      <c r="D431" s="1">
        <v>3</v>
      </c>
      <c r="E431" s="21">
        <f t="shared" si="322"/>
        <v>100</v>
      </c>
      <c r="F431" s="21">
        <v>3</v>
      </c>
      <c r="G431" s="21">
        <f t="shared" si="323"/>
        <v>100</v>
      </c>
      <c r="H431" s="21">
        <v>3</v>
      </c>
      <c r="I431" s="21">
        <f t="shared" si="324"/>
        <v>100</v>
      </c>
      <c r="J431" s="21">
        <v>3</v>
      </c>
      <c r="K431" s="21">
        <f t="shared" si="325"/>
        <v>100</v>
      </c>
      <c r="L431" s="21">
        <v>4</v>
      </c>
      <c r="M431" s="21">
        <f t="shared" si="326"/>
        <v>100</v>
      </c>
      <c r="N431" s="21">
        <v>3</v>
      </c>
      <c r="O431" s="21">
        <f t="shared" si="327"/>
        <v>100</v>
      </c>
      <c r="P431" s="1">
        <f>4-2</f>
        <v>2</v>
      </c>
      <c r="Q431" s="21">
        <f t="shared" si="328"/>
        <v>40</v>
      </c>
      <c r="R431" s="1">
        <v>3</v>
      </c>
      <c r="S431" s="21">
        <f t="shared" si="329"/>
        <v>100</v>
      </c>
      <c r="T431" s="1">
        <v>3</v>
      </c>
      <c r="U431" s="21">
        <f t="shared" si="330"/>
        <v>100</v>
      </c>
      <c r="V431" s="1">
        <v>3</v>
      </c>
      <c r="W431" s="21">
        <f t="shared" si="331"/>
        <v>100</v>
      </c>
      <c r="X431" s="1">
        <v>3</v>
      </c>
      <c r="Y431" s="21">
        <f t="shared" si="332"/>
        <v>100</v>
      </c>
      <c r="Z431" s="21">
        <v>4</v>
      </c>
      <c r="AA431" s="21">
        <f t="shared" si="333"/>
        <v>100</v>
      </c>
      <c r="AB431" s="1">
        <v>3</v>
      </c>
      <c r="AC431" s="21">
        <f t="shared" si="334"/>
        <v>100</v>
      </c>
      <c r="AD431" s="1">
        <v>1</v>
      </c>
      <c r="AE431" s="1">
        <f t="shared" si="335"/>
        <v>100</v>
      </c>
      <c r="AF431" s="1">
        <v>3</v>
      </c>
      <c r="AG431" s="1">
        <f t="shared" si="336"/>
        <v>100</v>
      </c>
      <c r="AH431" s="1">
        <v>1</v>
      </c>
      <c r="AI431" s="1">
        <f t="shared" si="337"/>
        <v>100</v>
      </c>
      <c r="AJ431" s="1"/>
      <c r="AK431" s="1"/>
      <c r="AL431" s="1"/>
      <c r="AM431" s="1"/>
      <c r="AN431" s="1"/>
      <c r="AO431" s="1"/>
      <c r="AP431" s="1"/>
      <c r="AQ431" s="1"/>
      <c r="AR431" s="1"/>
      <c r="AS431" s="78"/>
      <c r="AT431" s="21">
        <f t="shared" si="338"/>
        <v>96</v>
      </c>
    </row>
    <row r="432" spans="1:50" ht="16.5" customHeight="1" x14ac:dyDescent="0.2">
      <c r="A432" s="50">
        <v>13</v>
      </c>
      <c r="B432" s="71">
        <v>18101096</v>
      </c>
      <c r="C432" s="69" t="s">
        <v>422</v>
      </c>
      <c r="D432" s="1">
        <v>3</v>
      </c>
      <c r="E432" s="21">
        <f t="shared" si="322"/>
        <v>100</v>
      </c>
      <c r="F432" s="21">
        <v>3</v>
      </c>
      <c r="G432" s="21">
        <f t="shared" si="323"/>
        <v>100</v>
      </c>
      <c r="H432" s="21">
        <v>3</v>
      </c>
      <c r="I432" s="21">
        <f t="shared" si="324"/>
        <v>100</v>
      </c>
      <c r="J432" s="21">
        <v>3</v>
      </c>
      <c r="K432" s="21">
        <f t="shared" si="325"/>
        <v>100</v>
      </c>
      <c r="L432" s="21">
        <v>4</v>
      </c>
      <c r="M432" s="21">
        <f t="shared" si="326"/>
        <v>100</v>
      </c>
      <c r="N432" s="21">
        <v>3</v>
      </c>
      <c r="O432" s="21">
        <f t="shared" si="327"/>
        <v>100</v>
      </c>
      <c r="P432" s="1">
        <v>5</v>
      </c>
      <c r="Q432" s="21">
        <f t="shared" si="328"/>
        <v>100</v>
      </c>
      <c r="R432" s="1">
        <v>3</v>
      </c>
      <c r="S432" s="21">
        <f t="shared" si="329"/>
        <v>100</v>
      </c>
      <c r="T432" s="1">
        <v>3</v>
      </c>
      <c r="U432" s="21">
        <f t="shared" si="330"/>
        <v>100</v>
      </c>
      <c r="V432" s="1">
        <v>3</v>
      </c>
      <c r="W432" s="21">
        <f t="shared" si="331"/>
        <v>100</v>
      </c>
      <c r="X432" s="1">
        <v>3</v>
      </c>
      <c r="Y432" s="21">
        <f t="shared" si="332"/>
        <v>100</v>
      </c>
      <c r="Z432" s="21">
        <f>4-1</f>
        <v>3</v>
      </c>
      <c r="AA432" s="21">
        <f t="shared" si="333"/>
        <v>75</v>
      </c>
      <c r="AB432" s="1">
        <v>3</v>
      </c>
      <c r="AC432" s="21">
        <f t="shared" si="334"/>
        <v>100</v>
      </c>
      <c r="AD432" s="1">
        <v>1</v>
      </c>
      <c r="AE432" s="1">
        <f t="shared" si="335"/>
        <v>100</v>
      </c>
      <c r="AF432" s="1">
        <v>3</v>
      </c>
      <c r="AG432" s="1">
        <f t="shared" si="336"/>
        <v>100</v>
      </c>
      <c r="AH432" s="1">
        <v>1</v>
      </c>
      <c r="AI432" s="1">
        <f t="shared" si="337"/>
        <v>100</v>
      </c>
      <c r="AJ432" s="1"/>
      <c r="AK432" s="1"/>
      <c r="AL432" s="1"/>
      <c r="AM432" s="1"/>
      <c r="AN432" s="1"/>
      <c r="AO432" s="1"/>
      <c r="AP432" s="1"/>
      <c r="AQ432" s="1"/>
      <c r="AR432" s="1"/>
      <c r="AS432" s="78"/>
      <c r="AT432" s="21">
        <f t="shared" si="338"/>
        <v>98.333333333333329</v>
      </c>
    </row>
    <row r="433" spans="1:46" ht="16.5" customHeight="1" x14ac:dyDescent="0.2">
      <c r="A433" s="50">
        <v>14</v>
      </c>
      <c r="B433" s="36">
        <v>18101189</v>
      </c>
      <c r="C433" s="19" t="s">
        <v>323</v>
      </c>
      <c r="D433" s="1">
        <v>3</v>
      </c>
      <c r="E433" s="21">
        <f>D433/3*100</f>
        <v>100</v>
      </c>
      <c r="F433" s="21">
        <v>3</v>
      </c>
      <c r="G433" s="21">
        <f>F433/3*100</f>
        <v>100</v>
      </c>
      <c r="H433" s="21">
        <v>3</v>
      </c>
      <c r="I433" s="21">
        <f>H433/3*100</f>
        <v>100</v>
      </c>
      <c r="J433" s="21">
        <v>3</v>
      </c>
      <c r="K433" s="21">
        <f t="shared" si="325"/>
        <v>100</v>
      </c>
      <c r="L433" s="21">
        <v>4</v>
      </c>
      <c r="M433" s="21">
        <f t="shared" si="326"/>
        <v>100</v>
      </c>
      <c r="N433" s="21">
        <v>3</v>
      </c>
      <c r="O433" s="21">
        <f t="shared" si="327"/>
        <v>100</v>
      </c>
      <c r="P433" s="1">
        <v>5</v>
      </c>
      <c r="Q433" s="21">
        <f t="shared" si="328"/>
        <v>100</v>
      </c>
      <c r="R433" s="1">
        <v>3</v>
      </c>
      <c r="S433" s="21">
        <f t="shared" si="329"/>
        <v>100</v>
      </c>
      <c r="T433" s="1">
        <v>3</v>
      </c>
      <c r="U433" s="21">
        <f t="shared" si="330"/>
        <v>100</v>
      </c>
      <c r="V433" s="1">
        <v>3</v>
      </c>
      <c r="W433" s="21">
        <f t="shared" si="331"/>
        <v>100</v>
      </c>
      <c r="X433" s="1">
        <v>3</v>
      </c>
      <c r="Y433" s="21">
        <f t="shared" si="332"/>
        <v>100</v>
      </c>
      <c r="Z433" s="21">
        <v>4</v>
      </c>
      <c r="AA433" s="21">
        <f t="shared" si="333"/>
        <v>100</v>
      </c>
      <c r="AB433" s="1">
        <v>3</v>
      </c>
      <c r="AC433" s="21">
        <f t="shared" si="334"/>
        <v>100</v>
      </c>
      <c r="AD433" s="1">
        <v>1</v>
      </c>
      <c r="AE433" s="1">
        <f t="shared" si="335"/>
        <v>100</v>
      </c>
      <c r="AF433" s="1">
        <v>3</v>
      </c>
      <c r="AG433" s="1">
        <f t="shared" si="336"/>
        <v>100</v>
      </c>
      <c r="AH433" s="1">
        <v>1</v>
      </c>
      <c r="AI433" s="1">
        <f t="shared" si="337"/>
        <v>100</v>
      </c>
      <c r="AJ433" s="1"/>
      <c r="AK433" s="1"/>
      <c r="AL433" s="1"/>
      <c r="AM433" s="1"/>
      <c r="AN433" s="1"/>
      <c r="AO433" s="1"/>
      <c r="AP433" s="1"/>
      <c r="AQ433" s="1"/>
      <c r="AR433" s="1"/>
      <c r="AS433" s="78"/>
      <c r="AT433" s="21">
        <f t="shared" si="338"/>
        <v>100</v>
      </c>
    </row>
    <row r="434" spans="1:46" ht="16.5" customHeight="1" x14ac:dyDescent="0.2">
      <c r="A434" s="50">
        <v>15</v>
      </c>
      <c r="B434" s="71">
        <v>18102034</v>
      </c>
      <c r="C434" s="69" t="s">
        <v>423</v>
      </c>
      <c r="D434" s="1">
        <v>3</v>
      </c>
      <c r="E434" s="21">
        <f t="shared" si="322"/>
        <v>100</v>
      </c>
      <c r="F434" s="21">
        <v>3</v>
      </c>
      <c r="G434" s="21">
        <f t="shared" si="323"/>
        <v>100</v>
      </c>
      <c r="H434" s="21">
        <v>3</v>
      </c>
      <c r="I434" s="21">
        <f t="shared" si="324"/>
        <v>100</v>
      </c>
      <c r="J434" s="21">
        <v>3</v>
      </c>
      <c r="K434" s="21">
        <f t="shared" si="325"/>
        <v>100</v>
      </c>
      <c r="L434" s="21">
        <v>4</v>
      </c>
      <c r="M434" s="21">
        <f t="shared" si="326"/>
        <v>100</v>
      </c>
      <c r="N434" s="21">
        <v>3</v>
      </c>
      <c r="O434" s="21">
        <f t="shared" si="327"/>
        <v>100</v>
      </c>
      <c r="P434" s="1">
        <f>5-2</f>
        <v>3</v>
      </c>
      <c r="Q434" s="21">
        <f t="shared" si="328"/>
        <v>60</v>
      </c>
      <c r="R434" s="1">
        <v>3</v>
      </c>
      <c r="S434" s="21">
        <f t="shared" si="329"/>
        <v>100</v>
      </c>
      <c r="T434" s="1">
        <v>3</v>
      </c>
      <c r="U434" s="21">
        <f t="shared" si="330"/>
        <v>100</v>
      </c>
      <c r="V434" s="1">
        <v>3</v>
      </c>
      <c r="W434" s="21">
        <f t="shared" si="331"/>
        <v>100</v>
      </c>
      <c r="X434" s="1">
        <v>3</v>
      </c>
      <c r="Y434" s="21">
        <f t="shared" si="332"/>
        <v>100</v>
      </c>
      <c r="Z434" s="21">
        <v>4</v>
      </c>
      <c r="AA434" s="21">
        <f t="shared" si="333"/>
        <v>100</v>
      </c>
      <c r="AB434" s="1">
        <v>3</v>
      </c>
      <c r="AC434" s="21">
        <f t="shared" si="334"/>
        <v>100</v>
      </c>
      <c r="AD434" s="1">
        <v>1</v>
      </c>
      <c r="AE434" s="1">
        <f t="shared" si="335"/>
        <v>100</v>
      </c>
      <c r="AF434" s="1">
        <v>3</v>
      </c>
      <c r="AG434" s="1">
        <f t="shared" si="336"/>
        <v>100</v>
      </c>
      <c r="AH434" s="1">
        <v>1</v>
      </c>
      <c r="AI434" s="1">
        <f t="shared" si="337"/>
        <v>100</v>
      </c>
      <c r="AJ434" s="1"/>
      <c r="AK434" s="1"/>
      <c r="AL434" s="1"/>
      <c r="AM434" s="1"/>
      <c r="AN434" s="1"/>
      <c r="AO434" s="1"/>
      <c r="AP434" s="1"/>
      <c r="AQ434" s="1"/>
      <c r="AR434" s="1"/>
      <c r="AS434" s="78"/>
      <c r="AT434" s="21">
        <f t="shared" si="338"/>
        <v>97.333333333333329</v>
      </c>
    </row>
    <row r="435" spans="1:46" ht="16.5" customHeight="1" x14ac:dyDescent="0.2">
      <c r="A435" s="50">
        <v>16</v>
      </c>
      <c r="B435" s="71">
        <v>18103008</v>
      </c>
      <c r="C435" s="19" t="s">
        <v>424</v>
      </c>
      <c r="D435" s="1">
        <v>3</v>
      </c>
      <c r="E435" s="21">
        <f t="shared" si="322"/>
        <v>100</v>
      </c>
      <c r="F435" s="21">
        <v>3</v>
      </c>
      <c r="G435" s="21">
        <f t="shared" si="323"/>
        <v>100</v>
      </c>
      <c r="H435" s="21">
        <v>3</v>
      </c>
      <c r="I435" s="21">
        <f t="shared" si="324"/>
        <v>100</v>
      </c>
      <c r="J435" s="21">
        <v>3</v>
      </c>
      <c r="K435" s="21">
        <f t="shared" si="325"/>
        <v>100</v>
      </c>
      <c r="L435" s="21">
        <v>4</v>
      </c>
      <c r="M435" s="21">
        <f t="shared" si="326"/>
        <v>100</v>
      </c>
      <c r="N435" s="21">
        <v>3</v>
      </c>
      <c r="O435" s="21">
        <f t="shared" si="327"/>
        <v>100</v>
      </c>
      <c r="P435" s="1">
        <v>5</v>
      </c>
      <c r="Q435" s="21">
        <f t="shared" si="328"/>
        <v>100</v>
      </c>
      <c r="R435" s="1">
        <v>3</v>
      </c>
      <c r="S435" s="21">
        <f t="shared" si="329"/>
        <v>100</v>
      </c>
      <c r="T435" s="1">
        <v>3</v>
      </c>
      <c r="U435" s="21">
        <f t="shared" si="330"/>
        <v>100</v>
      </c>
      <c r="V435" s="1">
        <v>3</v>
      </c>
      <c r="W435" s="21">
        <f t="shared" si="331"/>
        <v>100</v>
      </c>
      <c r="X435" s="1">
        <v>3</v>
      </c>
      <c r="Y435" s="21">
        <f t="shared" si="332"/>
        <v>100</v>
      </c>
      <c r="Z435" s="21">
        <v>4</v>
      </c>
      <c r="AA435" s="21">
        <f t="shared" si="333"/>
        <v>100</v>
      </c>
      <c r="AB435" s="1">
        <v>3</v>
      </c>
      <c r="AC435" s="21">
        <f t="shared" si="334"/>
        <v>100</v>
      </c>
      <c r="AD435" s="1">
        <v>1</v>
      </c>
      <c r="AE435" s="1">
        <f t="shared" si="335"/>
        <v>100</v>
      </c>
      <c r="AF435" s="1">
        <v>3</v>
      </c>
      <c r="AG435" s="1">
        <f t="shared" si="336"/>
        <v>100</v>
      </c>
      <c r="AH435" s="1">
        <v>1</v>
      </c>
      <c r="AI435" s="1">
        <f t="shared" si="337"/>
        <v>100</v>
      </c>
      <c r="AJ435" s="1"/>
      <c r="AK435" s="1"/>
      <c r="AL435" s="1"/>
      <c r="AM435" s="1"/>
      <c r="AN435" s="1"/>
      <c r="AO435" s="1"/>
      <c r="AP435" s="1"/>
      <c r="AQ435" s="1"/>
      <c r="AR435" s="1"/>
      <c r="AS435" s="78"/>
      <c r="AT435" s="21">
        <f t="shared" si="338"/>
        <v>100</v>
      </c>
    </row>
    <row r="436" spans="1:46" ht="16.5" customHeight="1" x14ac:dyDescent="0.2">
      <c r="A436" s="50">
        <v>17</v>
      </c>
      <c r="B436" s="36">
        <v>18103074</v>
      </c>
      <c r="C436" s="19" t="s">
        <v>425</v>
      </c>
      <c r="D436" s="1">
        <v>3</v>
      </c>
      <c r="E436" s="21">
        <f t="shared" si="322"/>
        <v>100</v>
      </c>
      <c r="F436" s="21">
        <v>3</v>
      </c>
      <c r="G436" s="21">
        <f t="shared" si="323"/>
        <v>100</v>
      </c>
      <c r="H436" s="21">
        <v>3</v>
      </c>
      <c r="I436" s="21">
        <f t="shared" si="324"/>
        <v>100</v>
      </c>
      <c r="J436" s="21">
        <v>3</v>
      </c>
      <c r="K436" s="21">
        <f t="shared" si="325"/>
        <v>100</v>
      </c>
      <c r="L436" s="21">
        <v>4</v>
      </c>
      <c r="M436" s="21">
        <f t="shared" si="326"/>
        <v>100</v>
      </c>
      <c r="N436" s="21">
        <v>3</v>
      </c>
      <c r="O436" s="21">
        <f t="shared" si="327"/>
        <v>100</v>
      </c>
      <c r="P436" s="1">
        <v>5</v>
      </c>
      <c r="Q436" s="21">
        <f t="shared" si="328"/>
        <v>100</v>
      </c>
      <c r="R436" s="1">
        <v>3</v>
      </c>
      <c r="S436" s="21">
        <f t="shared" si="329"/>
        <v>100</v>
      </c>
      <c r="T436" s="1">
        <v>3</v>
      </c>
      <c r="U436" s="21">
        <f t="shared" si="330"/>
        <v>100</v>
      </c>
      <c r="V436" s="1">
        <v>3</v>
      </c>
      <c r="W436" s="21">
        <f t="shared" si="331"/>
        <v>100</v>
      </c>
      <c r="X436" s="1">
        <v>3</v>
      </c>
      <c r="Y436" s="21">
        <f t="shared" si="332"/>
        <v>100</v>
      </c>
      <c r="Z436" s="21">
        <v>4</v>
      </c>
      <c r="AA436" s="21">
        <f t="shared" si="333"/>
        <v>100</v>
      </c>
      <c r="AB436" s="1">
        <v>3</v>
      </c>
      <c r="AC436" s="21">
        <f t="shared" si="334"/>
        <v>100</v>
      </c>
      <c r="AD436" s="1">
        <v>1</v>
      </c>
      <c r="AE436" s="1">
        <f t="shared" si="335"/>
        <v>100</v>
      </c>
      <c r="AF436" s="1">
        <v>3</v>
      </c>
      <c r="AG436" s="1">
        <f t="shared" si="336"/>
        <v>100</v>
      </c>
      <c r="AH436" s="1">
        <v>1</v>
      </c>
      <c r="AI436" s="1">
        <f t="shared" si="337"/>
        <v>100</v>
      </c>
      <c r="AJ436" s="1"/>
      <c r="AK436" s="1"/>
      <c r="AL436" s="1"/>
      <c r="AM436" s="1"/>
      <c r="AN436" s="1"/>
      <c r="AO436" s="1"/>
      <c r="AP436" s="1"/>
      <c r="AQ436" s="1"/>
      <c r="AR436" s="1"/>
      <c r="AS436" s="78"/>
      <c r="AT436" s="21">
        <f t="shared" si="338"/>
        <v>100</v>
      </c>
    </row>
    <row r="437" spans="1:46" ht="16.5" customHeight="1" x14ac:dyDescent="0.2">
      <c r="A437" s="50">
        <v>18</v>
      </c>
      <c r="B437" s="71">
        <v>18101130</v>
      </c>
      <c r="C437" s="69" t="s">
        <v>426</v>
      </c>
      <c r="D437" s="1">
        <v>3</v>
      </c>
      <c r="E437" s="21">
        <f t="shared" si="322"/>
        <v>100</v>
      </c>
      <c r="F437" s="21">
        <v>3</v>
      </c>
      <c r="G437" s="21">
        <f t="shared" si="323"/>
        <v>100</v>
      </c>
      <c r="H437" s="21">
        <v>3</v>
      </c>
      <c r="I437" s="21">
        <f t="shared" si="324"/>
        <v>100</v>
      </c>
      <c r="J437" s="21">
        <v>3</v>
      </c>
      <c r="K437" s="21">
        <f t="shared" si="325"/>
        <v>100</v>
      </c>
      <c r="L437" s="21">
        <v>4</v>
      </c>
      <c r="M437" s="21">
        <f t="shared" si="326"/>
        <v>100</v>
      </c>
      <c r="N437" s="21">
        <v>3</v>
      </c>
      <c r="O437" s="21">
        <f t="shared" si="327"/>
        <v>100</v>
      </c>
      <c r="P437" s="1">
        <f>4-1</f>
        <v>3</v>
      </c>
      <c r="Q437" s="21">
        <f t="shared" si="328"/>
        <v>60</v>
      </c>
      <c r="R437" s="1">
        <v>3</v>
      </c>
      <c r="S437" s="21">
        <f t="shared" si="329"/>
        <v>100</v>
      </c>
      <c r="T437" s="1">
        <v>3</v>
      </c>
      <c r="U437" s="21">
        <f t="shared" si="330"/>
        <v>100</v>
      </c>
      <c r="V437" s="1">
        <v>3</v>
      </c>
      <c r="W437" s="21">
        <f t="shared" si="331"/>
        <v>100</v>
      </c>
      <c r="X437" s="1">
        <v>3</v>
      </c>
      <c r="Y437" s="21">
        <f t="shared" si="332"/>
        <v>100</v>
      </c>
      <c r="Z437" s="21">
        <v>4</v>
      </c>
      <c r="AA437" s="21">
        <f t="shared" si="333"/>
        <v>100</v>
      </c>
      <c r="AB437" s="1">
        <v>3</v>
      </c>
      <c r="AC437" s="21">
        <f t="shared" si="334"/>
        <v>100</v>
      </c>
      <c r="AD437" s="1">
        <v>1</v>
      </c>
      <c r="AE437" s="1">
        <f t="shared" si="335"/>
        <v>100</v>
      </c>
      <c r="AF437" s="1">
        <v>2</v>
      </c>
      <c r="AG437" s="1">
        <f t="shared" si="336"/>
        <v>66.666666666666657</v>
      </c>
      <c r="AH437" s="1">
        <v>1</v>
      </c>
      <c r="AI437" s="1">
        <f t="shared" si="337"/>
        <v>100</v>
      </c>
      <c r="AJ437" s="1"/>
      <c r="AK437" s="1"/>
      <c r="AL437" s="1"/>
      <c r="AM437" s="1"/>
      <c r="AN437" s="1"/>
      <c r="AO437" s="1"/>
      <c r="AP437" s="1"/>
      <c r="AQ437" s="1"/>
      <c r="AR437" s="1"/>
      <c r="AS437" s="78"/>
      <c r="AT437" s="21">
        <f t="shared" si="338"/>
        <v>95.1111111111111</v>
      </c>
    </row>
    <row r="438" spans="1:46" ht="16.5" customHeight="1" x14ac:dyDescent="0.2">
      <c r="A438" s="50">
        <v>19</v>
      </c>
      <c r="B438" s="71">
        <v>18103046</v>
      </c>
      <c r="C438" s="69" t="s">
        <v>330</v>
      </c>
      <c r="D438" s="1">
        <v>3</v>
      </c>
      <c r="E438" s="21">
        <f>D438/3*100</f>
        <v>100</v>
      </c>
      <c r="F438" s="21">
        <v>3</v>
      </c>
      <c r="G438" s="21">
        <f>F438/3*100</f>
        <v>100</v>
      </c>
      <c r="H438" s="21">
        <v>3</v>
      </c>
      <c r="I438" s="21">
        <f>H438/3*100</f>
        <v>100</v>
      </c>
      <c r="J438" s="21">
        <v>3</v>
      </c>
      <c r="K438" s="21">
        <f t="shared" si="325"/>
        <v>100</v>
      </c>
      <c r="L438" s="21">
        <v>4</v>
      </c>
      <c r="M438" s="21">
        <f t="shared" si="326"/>
        <v>100</v>
      </c>
      <c r="N438" s="21">
        <v>3</v>
      </c>
      <c r="O438" s="21">
        <f t="shared" si="327"/>
        <v>100</v>
      </c>
      <c r="P438" s="1">
        <v>5</v>
      </c>
      <c r="Q438" s="21">
        <f t="shared" si="328"/>
        <v>100</v>
      </c>
      <c r="R438" s="1">
        <v>3</v>
      </c>
      <c r="S438" s="21">
        <f t="shared" si="329"/>
        <v>100</v>
      </c>
      <c r="T438" s="1">
        <v>3</v>
      </c>
      <c r="U438" s="21">
        <f t="shared" si="330"/>
        <v>100</v>
      </c>
      <c r="V438" s="1">
        <v>3</v>
      </c>
      <c r="W438" s="21">
        <f t="shared" si="331"/>
        <v>100</v>
      </c>
      <c r="X438" s="1">
        <v>3</v>
      </c>
      <c r="Y438" s="21">
        <f t="shared" si="332"/>
        <v>100</v>
      </c>
      <c r="Z438" s="21">
        <v>4</v>
      </c>
      <c r="AA438" s="21">
        <f t="shared" si="333"/>
        <v>100</v>
      </c>
      <c r="AB438" s="1">
        <v>3</v>
      </c>
      <c r="AC438" s="21">
        <f t="shared" si="334"/>
        <v>100</v>
      </c>
      <c r="AD438" s="1">
        <v>1</v>
      </c>
      <c r="AE438" s="1">
        <f t="shared" si="335"/>
        <v>100</v>
      </c>
      <c r="AF438" s="1">
        <v>3</v>
      </c>
      <c r="AG438" s="1">
        <f t="shared" si="336"/>
        <v>100</v>
      </c>
      <c r="AH438" s="1">
        <v>1</v>
      </c>
      <c r="AI438" s="1">
        <f t="shared" si="337"/>
        <v>100</v>
      </c>
      <c r="AJ438" s="1"/>
      <c r="AK438" s="1"/>
      <c r="AL438" s="1"/>
      <c r="AM438" s="1"/>
      <c r="AN438" s="1"/>
      <c r="AO438" s="1"/>
      <c r="AP438" s="1"/>
      <c r="AQ438" s="1"/>
      <c r="AR438" s="1"/>
      <c r="AS438" s="78"/>
      <c r="AT438" s="21">
        <f t="shared" si="338"/>
        <v>100</v>
      </c>
    </row>
    <row r="439" spans="1:46" ht="16.5" customHeight="1" x14ac:dyDescent="0.2">
      <c r="A439" s="50">
        <v>20</v>
      </c>
      <c r="B439" s="71">
        <v>18101068</v>
      </c>
      <c r="C439" s="69" t="s">
        <v>427</v>
      </c>
      <c r="D439" s="1">
        <v>3</v>
      </c>
      <c r="E439" s="21">
        <f t="shared" si="322"/>
        <v>100</v>
      </c>
      <c r="F439" s="21">
        <v>3</v>
      </c>
      <c r="G439" s="21">
        <f t="shared" si="323"/>
        <v>100</v>
      </c>
      <c r="H439" s="21">
        <v>3</v>
      </c>
      <c r="I439" s="21">
        <f t="shared" si="324"/>
        <v>100</v>
      </c>
      <c r="J439" s="21">
        <v>3</v>
      </c>
      <c r="K439" s="21">
        <f t="shared" si="325"/>
        <v>100</v>
      </c>
      <c r="L439" s="21">
        <v>4</v>
      </c>
      <c r="M439" s="21">
        <f t="shared" si="326"/>
        <v>100</v>
      </c>
      <c r="N439" s="21">
        <v>3</v>
      </c>
      <c r="O439" s="21">
        <f t="shared" si="327"/>
        <v>100</v>
      </c>
      <c r="P439" s="1">
        <v>5</v>
      </c>
      <c r="Q439" s="21">
        <f t="shared" si="328"/>
        <v>100</v>
      </c>
      <c r="R439" s="1">
        <v>3</v>
      </c>
      <c r="S439" s="21">
        <f t="shared" si="329"/>
        <v>100</v>
      </c>
      <c r="T439" s="1">
        <v>3</v>
      </c>
      <c r="U439" s="21">
        <f t="shared" si="330"/>
        <v>100</v>
      </c>
      <c r="V439" s="1">
        <v>3</v>
      </c>
      <c r="W439" s="21">
        <f t="shared" si="331"/>
        <v>100</v>
      </c>
      <c r="X439" s="1">
        <v>3</v>
      </c>
      <c r="Y439" s="21">
        <f t="shared" si="332"/>
        <v>100</v>
      </c>
      <c r="Z439" s="21">
        <v>4</v>
      </c>
      <c r="AA439" s="21">
        <f t="shared" si="333"/>
        <v>100</v>
      </c>
      <c r="AB439" s="1">
        <v>3</v>
      </c>
      <c r="AC439" s="21">
        <f t="shared" si="334"/>
        <v>100</v>
      </c>
      <c r="AD439" s="1">
        <v>1</v>
      </c>
      <c r="AE439" s="1">
        <f t="shared" si="335"/>
        <v>100</v>
      </c>
      <c r="AF439" s="1">
        <v>3</v>
      </c>
      <c r="AG439" s="1">
        <f t="shared" si="336"/>
        <v>100</v>
      </c>
      <c r="AH439" s="1">
        <v>1</v>
      </c>
      <c r="AI439" s="1">
        <f t="shared" si="337"/>
        <v>100</v>
      </c>
      <c r="AJ439" s="1"/>
      <c r="AK439" s="1"/>
      <c r="AL439" s="1"/>
      <c r="AM439" s="1"/>
      <c r="AN439" s="1"/>
      <c r="AO439" s="1"/>
      <c r="AP439" s="1"/>
      <c r="AQ439" s="1"/>
      <c r="AR439" s="1"/>
      <c r="AS439" s="78"/>
      <c r="AT439" s="21">
        <f t="shared" si="338"/>
        <v>100</v>
      </c>
    </row>
    <row r="440" spans="1:46" ht="16.5" customHeight="1" x14ac:dyDescent="0.2">
      <c r="A440" s="50">
        <v>21</v>
      </c>
      <c r="B440" s="71">
        <v>18101128</v>
      </c>
      <c r="C440" s="69" t="s">
        <v>428</v>
      </c>
      <c r="D440" s="1">
        <v>3</v>
      </c>
      <c r="E440" s="21">
        <f t="shared" si="322"/>
        <v>100</v>
      </c>
      <c r="F440" s="21">
        <v>3</v>
      </c>
      <c r="G440" s="21">
        <f t="shared" si="323"/>
        <v>100</v>
      </c>
      <c r="H440" s="21">
        <v>3</v>
      </c>
      <c r="I440" s="21">
        <f t="shared" si="324"/>
        <v>100</v>
      </c>
      <c r="J440" s="21">
        <v>3</v>
      </c>
      <c r="K440" s="21">
        <f t="shared" si="325"/>
        <v>100</v>
      </c>
      <c r="L440" s="21">
        <v>4</v>
      </c>
      <c r="M440" s="21">
        <f t="shared" si="326"/>
        <v>100</v>
      </c>
      <c r="N440" s="21">
        <v>3</v>
      </c>
      <c r="O440" s="21">
        <f t="shared" si="327"/>
        <v>100</v>
      </c>
      <c r="P440" s="1">
        <v>5</v>
      </c>
      <c r="Q440" s="21">
        <f t="shared" si="328"/>
        <v>100</v>
      </c>
      <c r="R440" s="1">
        <v>3</v>
      </c>
      <c r="S440" s="21">
        <f t="shared" si="329"/>
        <v>100</v>
      </c>
      <c r="T440" s="1">
        <v>3</v>
      </c>
      <c r="U440" s="21">
        <f t="shared" si="330"/>
        <v>100</v>
      </c>
      <c r="V440" s="1">
        <v>3</v>
      </c>
      <c r="W440" s="21">
        <f t="shared" si="331"/>
        <v>100</v>
      </c>
      <c r="X440" s="1">
        <v>3</v>
      </c>
      <c r="Y440" s="21">
        <f t="shared" si="332"/>
        <v>100</v>
      </c>
      <c r="Z440" s="21">
        <v>4</v>
      </c>
      <c r="AA440" s="21">
        <f t="shared" si="333"/>
        <v>100</v>
      </c>
      <c r="AB440" s="1">
        <v>3</v>
      </c>
      <c r="AC440" s="21">
        <f t="shared" si="334"/>
        <v>100</v>
      </c>
      <c r="AD440" s="1">
        <v>1</v>
      </c>
      <c r="AE440" s="1">
        <f t="shared" si="335"/>
        <v>100</v>
      </c>
      <c r="AF440" s="1">
        <v>3</v>
      </c>
      <c r="AG440" s="1">
        <f t="shared" si="336"/>
        <v>100</v>
      </c>
      <c r="AH440" s="1">
        <v>1</v>
      </c>
      <c r="AI440" s="1">
        <f t="shared" si="337"/>
        <v>100</v>
      </c>
      <c r="AJ440" s="1"/>
      <c r="AK440" s="1"/>
      <c r="AL440" s="1"/>
      <c r="AM440" s="1"/>
      <c r="AN440" s="1"/>
      <c r="AO440" s="1"/>
      <c r="AP440" s="1"/>
      <c r="AQ440" s="1"/>
      <c r="AR440" s="1"/>
      <c r="AS440" s="78"/>
      <c r="AT440" s="21">
        <f t="shared" si="338"/>
        <v>100</v>
      </c>
    </row>
    <row r="441" spans="1:46" ht="16.5" customHeight="1" x14ac:dyDescent="0.2">
      <c r="A441" s="50">
        <v>22</v>
      </c>
      <c r="B441" s="71">
        <v>18102020</v>
      </c>
      <c r="C441" s="69" t="s">
        <v>429</v>
      </c>
      <c r="D441" s="1">
        <v>3</v>
      </c>
      <c r="E441" s="21">
        <f t="shared" si="322"/>
        <v>100</v>
      </c>
      <c r="F441" s="21">
        <v>3</v>
      </c>
      <c r="G441" s="21">
        <f t="shared" si="323"/>
        <v>100</v>
      </c>
      <c r="H441" s="21">
        <v>3</v>
      </c>
      <c r="I441" s="21">
        <f t="shared" si="324"/>
        <v>100</v>
      </c>
      <c r="J441" s="21">
        <v>3</v>
      </c>
      <c r="K441" s="21">
        <f t="shared" si="325"/>
        <v>100</v>
      </c>
      <c r="L441" s="21">
        <v>4</v>
      </c>
      <c r="M441" s="21">
        <f t="shared" si="326"/>
        <v>100</v>
      </c>
      <c r="N441" s="21">
        <v>3</v>
      </c>
      <c r="O441" s="21">
        <f t="shared" si="327"/>
        <v>100</v>
      </c>
      <c r="P441" s="1">
        <v>5</v>
      </c>
      <c r="Q441" s="21">
        <f t="shared" si="328"/>
        <v>100</v>
      </c>
      <c r="R441" s="1">
        <v>3</v>
      </c>
      <c r="S441" s="21">
        <f t="shared" si="329"/>
        <v>100</v>
      </c>
      <c r="T441" s="1">
        <v>3</v>
      </c>
      <c r="U441" s="21">
        <f t="shared" si="330"/>
        <v>100</v>
      </c>
      <c r="V441" s="1">
        <v>3</v>
      </c>
      <c r="W441" s="21">
        <f t="shared" si="331"/>
        <v>100</v>
      </c>
      <c r="X441" s="1">
        <v>3</v>
      </c>
      <c r="Y441" s="21">
        <f t="shared" si="332"/>
        <v>100</v>
      </c>
      <c r="Z441" s="21">
        <v>4</v>
      </c>
      <c r="AA441" s="21">
        <f t="shared" si="333"/>
        <v>100</v>
      </c>
      <c r="AB441" s="1">
        <v>3</v>
      </c>
      <c r="AC441" s="21">
        <f t="shared" si="334"/>
        <v>100</v>
      </c>
      <c r="AD441" s="1">
        <v>1</v>
      </c>
      <c r="AE441" s="1">
        <f t="shared" si="335"/>
        <v>100</v>
      </c>
      <c r="AF441" s="1">
        <v>3</v>
      </c>
      <c r="AG441" s="1">
        <f t="shared" si="336"/>
        <v>100</v>
      </c>
      <c r="AH441" s="1">
        <v>1</v>
      </c>
      <c r="AI441" s="1">
        <f t="shared" si="337"/>
        <v>100</v>
      </c>
      <c r="AJ441" s="1"/>
      <c r="AK441" s="1"/>
      <c r="AL441" s="1"/>
      <c r="AM441" s="1"/>
      <c r="AN441" s="1"/>
      <c r="AO441" s="1"/>
      <c r="AP441" s="1"/>
      <c r="AQ441" s="1"/>
      <c r="AR441" s="1"/>
      <c r="AS441" s="78"/>
      <c r="AT441" s="21">
        <f t="shared" si="338"/>
        <v>100</v>
      </c>
    </row>
    <row r="442" spans="1:46" ht="16.5" customHeight="1" x14ac:dyDescent="0.2">
      <c r="A442" s="50">
        <v>23</v>
      </c>
      <c r="B442" s="71">
        <v>18101111</v>
      </c>
      <c r="C442" s="69" t="s">
        <v>430</v>
      </c>
      <c r="D442" s="1">
        <v>3</v>
      </c>
      <c r="E442" s="21">
        <f t="shared" si="322"/>
        <v>100</v>
      </c>
      <c r="F442" s="21">
        <v>3</v>
      </c>
      <c r="G442" s="21">
        <f t="shared" si="323"/>
        <v>100</v>
      </c>
      <c r="H442" s="21">
        <v>3</v>
      </c>
      <c r="I442" s="21">
        <f t="shared" si="324"/>
        <v>100</v>
      </c>
      <c r="J442" s="21">
        <v>3</v>
      </c>
      <c r="K442" s="21">
        <f t="shared" si="325"/>
        <v>100</v>
      </c>
      <c r="L442" s="21">
        <v>4</v>
      </c>
      <c r="M442" s="21">
        <f t="shared" si="326"/>
        <v>100</v>
      </c>
      <c r="N442" s="21">
        <v>3</v>
      </c>
      <c r="O442" s="21">
        <f t="shared" si="327"/>
        <v>100</v>
      </c>
      <c r="P442" s="1">
        <v>5</v>
      </c>
      <c r="Q442" s="21">
        <f t="shared" si="328"/>
        <v>100</v>
      </c>
      <c r="R442" s="1">
        <v>3</v>
      </c>
      <c r="S442" s="21">
        <f t="shared" si="329"/>
        <v>100</v>
      </c>
      <c r="T442" s="1">
        <v>3</v>
      </c>
      <c r="U442" s="21">
        <f t="shared" si="330"/>
        <v>100</v>
      </c>
      <c r="V442" s="1">
        <v>3</v>
      </c>
      <c r="W442" s="21">
        <f t="shared" si="331"/>
        <v>100</v>
      </c>
      <c r="X442" s="1">
        <v>3</v>
      </c>
      <c r="Y442" s="21">
        <f t="shared" si="332"/>
        <v>100</v>
      </c>
      <c r="Z442" s="21">
        <v>4</v>
      </c>
      <c r="AA442" s="21">
        <f t="shared" si="333"/>
        <v>100</v>
      </c>
      <c r="AB442" s="1">
        <v>3</v>
      </c>
      <c r="AC442" s="21">
        <f t="shared" si="334"/>
        <v>100</v>
      </c>
      <c r="AD442" s="1">
        <v>1</v>
      </c>
      <c r="AE442" s="1">
        <f t="shared" si="335"/>
        <v>100</v>
      </c>
      <c r="AF442" s="1">
        <v>3</v>
      </c>
      <c r="AG442" s="1">
        <f t="shared" si="336"/>
        <v>100</v>
      </c>
      <c r="AH442" s="1">
        <v>1</v>
      </c>
      <c r="AI442" s="1">
        <f t="shared" si="337"/>
        <v>100</v>
      </c>
      <c r="AJ442" s="1"/>
      <c r="AK442" s="1"/>
      <c r="AL442" s="1"/>
      <c r="AM442" s="1"/>
      <c r="AN442" s="1"/>
      <c r="AO442" s="1"/>
      <c r="AP442" s="1"/>
      <c r="AQ442" s="1"/>
      <c r="AR442" s="1"/>
      <c r="AS442" s="78"/>
      <c r="AT442" s="21">
        <f t="shared" si="338"/>
        <v>100</v>
      </c>
    </row>
    <row r="443" spans="1:46" ht="16.5" customHeight="1" x14ac:dyDescent="0.2">
      <c r="A443" s="50">
        <v>24</v>
      </c>
      <c r="B443" s="71">
        <v>18102043</v>
      </c>
      <c r="C443" s="19" t="s">
        <v>334</v>
      </c>
      <c r="D443" s="1">
        <v>3</v>
      </c>
      <c r="E443" s="21">
        <f>D443/3*100</f>
        <v>100</v>
      </c>
      <c r="F443" s="21">
        <v>3</v>
      </c>
      <c r="G443" s="21">
        <f>F443/3*100</f>
        <v>100</v>
      </c>
      <c r="H443" s="21">
        <v>3</v>
      </c>
      <c r="I443" s="21">
        <f>H443/3*100</f>
        <v>100</v>
      </c>
      <c r="J443" s="21">
        <v>3</v>
      </c>
      <c r="K443" s="21">
        <f t="shared" si="325"/>
        <v>100</v>
      </c>
      <c r="L443" s="21">
        <v>4</v>
      </c>
      <c r="M443" s="21">
        <f t="shared" si="326"/>
        <v>100</v>
      </c>
      <c r="N443" s="21">
        <v>3</v>
      </c>
      <c r="O443" s="21">
        <f t="shared" si="327"/>
        <v>100</v>
      </c>
      <c r="P443" s="1">
        <v>5</v>
      </c>
      <c r="Q443" s="21">
        <f t="shared" si="328"/>
        <v>100</v>
      </c>
      <c r="R443" s="1">
        <v>3</v>
      </c>
      <c r="S443" s="21">
        <f t="shared" si="329"/>
        <v>100</v>
      </c>
      <c r="T443" s="1">
        <v>3</v>
      </c>
      <c r="U443" s="21">
        <f t="shared" si="330"/>
        <v>100</v>
      </c>
      <c r="V443" s="1">
        <v>3</v>
      </c>
      <c r="W443" s="21">
        <f t="shared" si="331"/>
        <v>100</v>
      </c>
      <c r="X443" s="1">
        <v>3</v>
      </c>
      <c r="Y443" s="21">
        <f t="shared" si="332"/>
        <v>100</v>
      </c>
      <c r="Z443" s="21">
        <v>4</v>
      </c>
      <c r="AA443" s="21">
        <f t="shared" si="333"/>
        <v>100</v>
      </c>
      <c r="AB443" s="1">
        <v>3</v>
      </c>
      <c r="AC443" s="21">
        <f t="shared" si="334"/>
        <v>100</v>
      </c>
      <c r="AD443" s="1">
        <v>1</v>
      </c>
      <c r="AE443" s="1">
        <f t="shared" si="335"/>
        <v>100</v>
      </c>
      <c r="AF443" s="1">
        <v>3</v>
      </c>
      <c r="AG443" s="1">
        <f t="shared" si="336"/>
        <v>100</v>
      </c>
      <c r="AH443" s="1">
        <v>1</v>
      </c>
      <c r="AI443" s="1">
        <f t="shared" si="337"/>
        <v>100</v>
      </c>
      <c r="AJ443" s="1"/>
      <c r="AK443" s="1"/>
      <c r="AL443" s="1"/>
      <c r="AM443" s="1"/>
      <c r="AN443" s="1"/>
      <c r="AO443" s="1"/>
      <c r="AP443" s="1"/>
      <c r="AQ443" s="1"/>
      <c r="AR443" s="1"/>
      <c r="AS443" s="78"/>
      <c r="AT443" s="21">
        <f t="shared" si="338"/>
        <v>100</v>
      </c>
    </row>
    <row r="444" spans="1:46" ht="16.5" customHeight="1" x14ac:dyDescent="0.2">
      <c r="A444" s="50">
        <v>25</v>
      </c>
      <c r="B444" s="71">
        <v>18102013</v>
      </c>
      <c r="C444" s="69" t="s">
        <v>431</v>
      </c>
      <c r="D444" s="1">
        <v>3</v>
      </c>
      <c r="E444" s="21">
        <f t="shared" si="322"/>
        <v>100</v>
      </c>
      <c r="F444" s="21">
        <v>3</v>
      </c>
      <c r="G444" s="21">
        <f t="shared" si="323"/>
        <v>100</v>
      </c>
      <c r="H444" s="21">
        <v>3</v>
      </c>
      <c r="I444" s="21">
        <f t="shared" si="324"/>
        <v>100</v>
      </c>
      <c r="J444" s="21">
        <v>3</v>
      </c>
      <c r="K444" s="21">
        <f t="shared" si="325"/>
        <v>100</v>
      </c>
      <c r="L444" s="21">
        <v>4</v>
      </c>
      <c r="M444" s="21">
        <f t="shared" si="326"/>
        <v>100</v>
      </c>
      <c r="N444" s="21">
        <v>3</v>
      </c>
      <c r="O444" s="21">
        <f t="shared" si="327"/>
        <v>100</v>
      </c>
      <c r="P444" s="1">
        <f>5-1</f>
        <v>4</v>
      </c>
      <c r="Q444" s="21">
        <f t="shared" si="328"/>
        <v>80</v>
      </c>
      <c r="R444" s="1">
        <v>3</v>
      </c>
      <c r="S444" s="21">
        <f t="shared" si="329"/>
        <v>100</v>
      </c>
      <c r="T444" s="1">
        <v>3</v>
      </c>
      <c r="U444" s="21">
        <f t="shared" si="330"/>
        <v>100</v>
      </c>
      <c r="V444" s="1">
        <v>3</v>
      </c>
      <c r="W444" s="21">
        <f t="shared" si="331"/>
        <v>100</v>
      </c>
      <c r="X444" s="1">
        <v>3</v>
      </c>
      <c r="Y444" s="21">
        <f t="shared" si="332"/>
        <v>100</v>
      </c>
      <c r="Z444" s="21">
        <v>4</v>
      </c>
      <c r="AA444" s="21">
        <f t="shared" si="333"/>
        <v>100</v>
      </c>
      <c r="AB444" s="1">
        <v>3</v>
      </c>
      <c r="AC444" s="21">
        <f t="shared" si="334"/>
        <v>100</v>
      </c>
      <c r="AD444" s="1">
        <v>1</v>
      </c>
      <c r="AE444" s="1">
        <f t="shared" si="335"/>
        <v>100</v>
      </c>
      <c r="AF444" s="1">
        <v>3</v>
      </c>
      <c r="AG444" s="1">
        <f t="shared" si="336"/>
        <v>100</v>
      </c>
      <c r="AH444" s="1">
        <v>1</v>
      </c>
      <c r="AI444" s="1">
        <f t="shared" si="337"/>
        <v>100</v>
      </c>
      <c r="AJ444" s="1"/>
      <c r="AK444" s="1"/>
      <c r="AL444" s="1"/>
      <c r="AM444" s="1"/>
      <c r="AN444" s="1"/>
      <c r="AO444" s="1"/>
      <c r="AP444" s="1"/>
      <c r="AQ444" s="1"/>
      <c r="AR444" s="1"/>
      <c r="AS444" s="78"/>
      <c r="AT444" s="21">
        <f t="shared" si="338"/>
        <v>98.666666666666671</v>
      </c>
    </row>
  </sheetData>
  <sheetProtection selectLockedCells="1" selectUnlockedCells="1"/>
  <sortState ref="B214:AT223">
    <sortCondition ref="C214:C223"/>
  </sortState>
  <mergeCells count="33">
    <mergeCell ref="A1:AT1"/>
    <mergeCell ref="A2:AT2"/>
    <mergeCell ref="A3:AT3"/>
    <mergeCell ref="A4:A5"/>
    <mergeCell ref="C4:C5"/>
    <mergeCell ref="AT4:AT5"/>
    <mergeCell ref="D5:E5"/>
    <mergeCell ref="F5:G5"/>
    <mergeCell ref="R5:S5"/>
    <mergeCell ref="AD5:AE5"/>
    <mergeCell ref="AF5:AG5"/>
    <mergeCell ref="N5:O5"/>
    <mergeCell ref="AJ5:AK5"/>
    <mergeCell ref="J5:K5"/>
    <mergeCell ref="AN5:AO5"/>
    <mergeCell ref="AR5:AS5"/>
    <mergeCell ref="AL5:AM5"/>
    <mergeCell ref="L5:M5"/>
    <mergeCell ref="AP4:AS4"/>
    <mergeCell ref="AP5:AQ5"/>
    <mergeCell ref="AF4:AO4"/>
    <mergeCell ref="D4:G4"/>
    <mergeCell ref="H4:O4"/>
    <mergeCell ref="H5:I5"/>
    <mergeCell ref="AH5:AI5"/>
    <mergeCell ref="Z5:AA5"/>
    <mergeCell ref="AB5:AC5"/>
    <mergeCell ref="T5:U5"/>
    <mergeCell ref="V5:W5"/>
    <mergeCell ref="X5:Y5"/>
    <mergeCell ref="P5:Q5"/>
    <mergeCell ref="P4:W4"/>
    <mergeCell ref="X4:AE4"/>
  </mergeCells>
  <conditionalFormatting sqref="AT367:AT368 AT390:AT391 AT342:AT343 AT417 AT225:AT233 AT6:AT8 AT214:AT223 AT55 AT10:AT27">
    <cfRule type="cellIs" dxfId="112" priority="209" operator="lessThan">
      <formula>79</formula>
    </cfRule>
  </conditionalFormatting>
  <conditionalFormatting sqref="AT367:AT368 AT390:AT391 AT342:AT343 AT417 AT225:AT233 AT6:AT8 AT214:AT223 AT55 AT10:AT27">
    <cfRule type="cellIs" dxfId="111" priority="208" operator="greaterThan">
      <formula>100</formula>
    </cfRule>
  </conditionalFormatting>
  <conditionalFormatting sqref="C213:H213">
    <cfRule type="duplicateValues" dxfId="110" priority="133"/>
  </conditionalFormatting>
  <conditionalFormatting sqref="C29:C48">
    <cfRule type="duplicateValues" dxfId="109" priority="132" stopIfTrue="1"/>
  </conditionalFormatting>
  <conditionalFormatting sqref="C52:C54 C56:C72">
    <cfRule type="duplicateValues" dxfId="108" priority="131" stopIfTrue="1"/>
  </conditionalFormatting>
  <conditionalFormatting sqref="C76:C97">
    <cfRule type="duplicateValues" dxfId="107" priority="130" stopIfTrue="1"/>
  </conditionalFormatting>
  <conditionalFormatting sqref="C99:C120">
    <cfRule type="duplicateValues" dxfId="106" priority="129" stopIfTrue="1"/>
  </conditionalFormatting>
  <conditionalFormatting sqref="C122:C143">
    <cfRule type="duplicateValues" dxfId="105" priority="128" stopIfTrue="1"/>
  </conditionalFormatting>
  <conditionalFormatting sqref="C145:C166">
    <cfRule type="duplicateValues" dxfId="104" priority="127" stopIfTrue="1"/>
  </conditionalFormatting>
  <conditionalFormatting sqref="C168:C189">
    <cfRule type="duplicateValues" dxfId="103" priority="126" stopIfTrue="1"/>
  </conditionalFormatting>
  <conditionalFormatting sqref="C191:C212">
    <cfRule type="duplicateValues" dxfId="102" priority="125" stopIfTrue="1"/>
  </conditionalFormatting>
  <conditionalFormatting sqref="C214:C223 C225:C235">
    <cfRule type="duplicateValues" dxfId="101" priority="124" stopIfTrue="1"/>
  </conditionalFormatting>
  <conditionalFormatting sqref="C237:C256">
    <cfRule type="duplicateValues" dxfId="100" priority="123" stopIfTrue="1"/>
  </conditionalFormatting>
  <conditionalFormatting sqref="C285:C304">
    <cfRule type="duplicateValues" dxfId="99" priority="122" stopIfTrue="1"/>
  </conditionalFormatting>
  <conditionalFormatting sqref="C443 C322 C332:C340 C438 C433 C428 C422 C342:I343 C324 C326:C329">
    <cfRule type="duplicateValues" dxfId="98" priority="121" stopIfTrue="1"/>
  </conditionalFormatting>
  <conditionalFormatting sqref="C345:C368 D367:J368">
    <cfRule type="duplicateValues" dxfId="97" priority="120" stopIfTrue="1"/>
  </conditionalFormatting>
  <conditionalFormatting sqref="C420:C421 C423:C427 C429:C432 C434:C437 C439:C442 C444">
    <cfRule type="duplicateValues" dxfId="96" priority="116" stopIfTrue="1"/>
  </conditionalFormatting>
  <conditionalFormatting sqref="C263:C283 C258 P260:AU260 C260:N260 P282:AT283 D282:N283 AJ259:AS259 AU259 D259:I259">
    <cfRule type="duplicateValues" dxfId="95" priority="136" stopIfTrue="1"/>
  </conditionalFormatting>
  <conditionalFormatting sqref="C6:C27 D26:G27">
    <cfRule type="duplicateValues" dxfId="94" priority="137" stopIfTrue="1"/>
  </conditionalFormatting>
  <conditionalFormatting sqref="C167:H167">
    <cfRule type="duplicateValues" dxfId="93" priority="114"/>
  </conditionalFormatting>
  <conditionalFormatting sqref="C144:H144">
    <cfRule type="duplicateValues" dxfId="92" priority="113"/>
  </conditionalFormatting>
  <conditionalFormatting sqref="C121:H121">
    <cfRule type="duplicateValues" dxfId="91" priority="112"/>
  </conditionalFormatting>
  <conditionalFormatting sqref="C98:H98">
    <cfRule type="duplicateValues" dxfId="90" priority="111"/>
  </conditionalFormatting>
  <conditionalFormatting sqref="P75:AP75 G75:N75">
    <cfRule type="duplicateValues" dxfId="89" priority="110"/>
  </conditionalFormatting>
  <conditionalFormatting sqref="P51:AP51 G51:N51">
    <cfRule type="duplicateValues" dxfId="88" priority="109"/>
  </conditionalFormatting>
  <conditionalFormatting sqref="P28:AQ28 C28:N28">
    <cfRule type="duplicateValues" dxfId="87" priority="108"/>
  </conditionalFormatting>
  <conditionalFormatting sqref="AQ51">
    <cfRule type="duplicateValues" dxfId="86" priority="107"/>
  </conditionalFormatting>
  <conditionalFormatting sqref="AQ75">
    <cfRule type="duplicateValues" dxfId="85" priority="106"/>
  </conditionalFormatting>
  <conditionalFormatting sqref="AV236">
    <cfRule type="duplicateValues" dxfId="84" priority="98"/>
  </conditionalFormatting>
  <conditionalFormatting sqref="AV261">
    <cfRule type="duplicateValues" dxfId="83" priority="97"/>
  </conditionalFormatting>
  <conditionalFormatting sqref="AV284">
    <cfRule type="duplicateValues" dxfId="82" priority="96"/>
  </conditionalFormatting>
  <conditionalFormatting sqref="AV309">
    <cfRule type="duplicateValues" dxfId="81" priority="95"/>
  </conditionalFormatting>
  <conditionalFormatting sqref="AQ344">
    <cfRule type="duplicateValues" dxfId="80" priority="93"/>
  </conditionalFormatting>
  <conditionalFormatting sqref="AQ369">
    <cfRule type="duplicateValues" dxfId="79" priority="92"/>
  </conditionalFormatting>
  <conditionalFormatting sqref="AQ392">
    <cfRule type="duplicateValues" dxfId="78" priority="91"/>
  </conditionalFormatting>
  <conditionalFormatting sqref="AR392:AT392">
    <cfRule type="duplicateValues" dxfId="77" priority="85"/>
  </conditionalFormatting>
  <conditionalFormatting sqref="AR369:AT369">
    <cfRule type="duplicateValues" dxfId="76" priority="84"/>
  </conditionalFormatting>
  <conditionalFormatting sqref="AR344:AT344">
    <cfRule type="duplicateValues" dxfId="75" priority="83"/>
  </conditionalFormatting>
  <conditionalFormatting sqref="AR309:AT309">
    <cfRule type="duplicateValues" dxfId="74" priority="81"/>
  </conditionalFormatting>
  <conditionalFormatting sqref="AR284:AT284">
    <cfRule type="duplicateValues" dxfId="73" priority="80"/>
  </conditionalFormatting>
  <conditionalFormatting sqref="AR261:AT261">
    <cfRule type="duplicateValues" dxfId="72" priority="79"/>
  </conditionalFormatting>
  <conditionalFormatting sqref="AR75:AT75">
    <cfRule type="duplicateValues" dxfId="71" priority="71"/>
  </conditionalFormatting>
  <conditionalFormatting sqref="AR51:AT51">
    <cfRule type="duplicateValues" dxfId="70" priority="70"/>
  </conditionalFormatting>
  <conditionalFormatting sqref="AR28:AT28">
    <cfRule type="duplicateValues" dxfId="69" priority="69"/>
  </conditionalFormatting>
  <conditionalFormatting sqref="C190:H190">
    <cfRule type="duplicateValues" dxfId="68" priority="293"/>
  </conditionalFormatting>
  <conditionalFormatting sqref="C75:F75">
    <cfRule type="duplicateValues" dxfId="67" priority="68"/>
  </conditionalFormatting>
  <conditionalFormatting sqref="C73:C74">
    <cfRule type="duplicateValues" dxfId="66" priority="67" stopIfTrue="1"/>
  </conditionalFormatting>
  <conditionalFormatting sqref="C51:F51">
    <cfRule type="duplicateValues" dxfId="65" priority="66"/>
  </conditionalFormatting>
  <conditionalFormatting sqref="C49:C50">
    <cfRule type="duplicateValues" dxfId="64" priority="65" stopIfTrue="1"/>
  </conditionalFormatting>
  <conditionalFormatting sqref="C370:C391 D390:I391">
    <cfRule type="duplicateValues" dxfId="63" priority="321" stopIfTrue="1"/>
  </conditionalFormatting>
  <conditionalFormatting sqref="C341 C325 C323 C411:C413 C398 C394 C330:C331 C402 C310:C318 P418:AT418 C418:N418">
    <cfRule type="duplicateValues" dxfId="62" priority="476" stopIfTrue="1"/>
  </conditionalFormatting>
  <conditionalFormatting sqref="D417:I417 C393 C395:C397 C399:C401 C404:C410 C414:C417">
    <cfRule type="duplicateValues" dxfId="61" priority="511" stopIfTrue="1"/>
  </conditionalFormatting>
  <conditionalFormatting sqref="C306:C308 P307:AV308 D307:N308">
    <cfRule type="duplicateValues" dxfId="60" priority="553" stopIfTrue="1"/>
  </conditionalFormatting>
  <conditionalFormatting sqref="C403">
    <cfRule type="duplicateValues" dxfId="59" priority="64" stopIfTrue="1"/>
  </conditionalFormatting>
  <conditionalFormatting sqref="C55">
    <cfRule type="duplicateValues" dxfId="58" priority="63" stopIfTrue="1"/>
  </conditionalFormatting>
  <conditionalFormatting sqref="P98:AP98 I98:N98">
    <cfRule type="duplicateValues" dxfId="57" priority="62"/>
  </conditionalFormatting>
  <conditionalFormatting sqref="AQ98">
    <cfRule type="duplicateValues" dxfId="56" priority="61"/>
  </conditionalFormatting>
  <conditionalFormatting sqref="AR98:AT98">
    <cfRule type="duplicateValues" dxfId="55" priority="60"/>
  </conditionalFormatting>
  <conditionalFormatting sqref="P121:AP121 I121:N121">
    <cfRule type="duplicateValues" dxfId="54" priority="59"/>
  </conditionalFormatting>
  <conditionalFormatting sqref="AQ121">
    <cfRule type="duplicateValues" dxfId="53" priority="58"/>
  </conditionalFormatting>
  <conditionalFormatting sqref="AR121:AT121">
    <cfRule type="duplicateValues" dxfId="52" priority="57"/>
  </conditionalFormatting>
  <conditionalFormatting sqref="P144:AP144 I144:N144">
    <cfRule type="duplicateValues" dxfId="51" priority="56"/>
  </conditionalFormatting>
  <conditionalFormatting sqref="AQ144">
    <cfRule type="duplicateValues" dxfId="50" priority="55"/>
  </conditionalFormatting>
  <conditionalFormatting sqref="AR144:AT144">
    <cfRule type="duplicateValues" dxfId="49" priority="54"/>
  </conditionalFormatting>
  <conditionalFormatting sqref="P167:AP167 I167:N167">
    <cfRule type="duplicateValues" dxfId="48" priority="53"/>
  </conditionalFormatting>
  <conditionalFormatting sqref="AQ167">
    <cfRule type="duplicateValues" dxfId="47" priority="52"/>
  </conditionalFormatting>
  <conditionalFormatting sqref="AR167:AT167">
    <cfRule type="duplicateValues" dxfId="46" priority="51"/>
  </conditionalFormatting>
  <conditionalFormatting sqref="P190:AP190 I190:N190">
    <cfRule type="duplicateValues" dxfId="45" priority="50"/>
  </conditionalFormatting>
  <conditionalFormatting sqref="AQ190">
    <cfRule type="duplicateValues" dxfId="44" priority="49"/>
  </conditionalFormatting>
  <conditionalFormatting sqref="AR190:AT190">
    <cfRule type="duplicateValues" dxfId="43" priority="48"/>
  </conditionalFormatting>
  <conditionalFormatting sqref="P213:AP213 I213:N213">
    <cfRule type="duplicateValues" dxfId="42" priority="47"/>
  </conditionalFormatting>
  <conditionalFormatting sqref="AQ213">
    <cfRule type="duplicateValues" dxfId="41" priority="46"/>
  </conditionalFormatting>
  <conditionalFormatting sqref="AR213:AT213">
    <cfRule type="duplicateValues" dxfId="40" priority="45"/>
  </conditionalFormatting>
  <conditionalFormatting sqref="P236:AP236 I236:N236">
    <cfRule type="duplicateValues" dxfId="39" priority="44"/>
  </conditionalFormatting>
  <conditionalFormatting sqref="AQ236">
    <cfRule type="duplicateValues" dxfId="38" priority="43"/>
  </conditionalFormatting>
  <conditionalFormatting sqref="AR236:AT236">
    <cfRule type="duplicateValues" dxfId="37" priority="42"/>
  </conditionalFormatting>
  <conditionalFormatting sqref="C259">
    <cfRule type="duplicateValues" dxfId="36" priority="41" stopIfTrue="1"/>
  </conditionalFormatting>
  <conditionalFormatting sqref="AT29:AT48">
    <cfRule type="cellIs" dxfId="35" priority="40" operator="lessThan">
      <formula>79</formula>
    </cfRule>
  </conditionalFormatting>
  <conditionalFormatting sqref="AT29:AT48">
    <cfRule type="cellIs" dxfId="34" priority="39" operator="greaterThan">
      <formula>100</formula>
    </cfRule>
  </conditionalFormatting>
  <conditionalFormatting sqref="AT420:AT444">
    <cfRule type="cellIs" dxfId="33" priority="4" operator="lessThan">
      <formula>79</formula>
    </cfRule>
  </conditionalFormatting>
  <conditionalFormatting sqref="AT420:AT444">
    <cfRule type="cellIs" dxfId="32" priority="3" operator="greaterThan">
      <formula>100</formula>
    </cfRule>
  </conditionalFormatting>
  <conditionalFormatting sqref="AT52:AT54 AT72 AT56:AT70">
    <cfRule type="cellIs" dxfId="31" priority="36" operator="lessThan">
      <formula>79</formula>
    </cfRule>
  </conditionalFormatting>
  <conditionalFormatting sqref="AT52:AT54 AT72 AT56:AT70">
    <cfRule type="cellIs" dxfId="30" priority="35" operator="greaterThan">
      <formula>100</formula>
    </cfRule>
  </conditionalFormatting>
  <conditionalFormatting sqref="AT76:AT95">
    <cfRule type="cellIs" dxfId="29" priority="34" operator="lessThan">
      <formula>79</formula>
    </cfRule>
  </conditionalFormatting>
  <conditionalFormatting sqref="AT76:AT95">
    <cfRule type="cellIs" dxfId="28" priority="33" operator="greaterThan">
      <formula>100</formula>
    </cfRule>
  </conditionalFormatting>
  <conditionalFormatting sqref="AT99:AT118">
    <cfRule type="cellIs" dxfId="27" priority="32" operator="lessThan">
      <formula>79</formula>
    </cfRule>
  </conditionalFormatting>
  <conditionalFormatting sqref="AT99:AT118">
    <cfRule type="cellIs" dxfId="26" priority="31" operator="greaterThan">
      <formula>100</formula>
    </cfRule>
  </conditionalFormatting>
  <conditionalFormatting sqref="AT122:AT141">
    <cfRule type="cellIs" dxfId="25" priority="30" operator="lessThan">
      <formula>79</formula>
    </cfRule>
  </conditionalFormatting>
  <conditionalFormatting sqref="AT122:AT141">
    <cfRule type="cellIs" dxfId="24" priority="29" operator="greaterThan">
      <formula>100</formula>
    </cfRule>
  </conditionalFormatting>
  <conditionalFormatting sqref="AT145:AT164">
    <cfRule type="cellIs" dxfId="23" priority="28" operator="lessThan">
      <formula>79</formula>
    </cfRule>
  </conditionalFormatting>
  <conditionalFormatting sqref="AT145:AT164">
    <cfRule type="cellIs" dxfId="22" priority="27" operator="greaterThan">
      <formula>100</formula>
    </cfRule>
  </conditionalFormatting>
  <conditionalFormatting sqref="AT168:AT187">
    <cfRule type="cellIs" dxfId="21" priority="26" operator="lessThan">
      <formula>79</formula>
    </cfRule>
  </conditionalFormatting>
  <conditionalFormatting sqref="AT168:AT187">
    <cfRule type="cellIs" dxfId="20" priority="25" operator="greaterThan">
      <formula>100</formula>
    </cfRule>
  </conditionalFormatting>
  <conditionalFormatting sqref="AT191:AT210">
    <cfRule type="cellIs" dxfId="19" priority="24" operator="lessThan">
      <formula>79</formula>
    </cfRule>
  </conditionalFormatting>
  <conditionalFormatting sqref="AT191:AT210">
    <cfRule type="cellIs" dxfId="18" priority="23" operator="greaterThan">
      <formula>100</formula>
    </cfRule>
  </conditionalFormatting>
  <conditionalFormatting sqref="AT237:AT259">
    <cfRule type="cellIs" dxfId="17" priority="20" operator="lessThan">
      <formula>79</formula>
    </cfRule>
  </conditionalFormatting>
  <conditionalFormatting sqref="AT237:AT259">
    <cfRule type="cellIs" dxfId="16" priority="19" operator="greaterThan">
      <formula>100</formula>
    </cfRule>
  </conditionalFormatting>
  <conditionalFormatting sqref="AT262:AT281">
    <cfRule type="cellIs" dxfId="15" priority="18" operator="lessThan">
      <formula>79</formula>
    </cfRule>
  </conditionalFormatting>
  <conditionalFormatting sqref="AT262:AT281">
    <cfRule type="cellIs" dxfId="14" priority="17" operator="greaterThan">
      <formula>100</formula>
    </cfRule>
  </conditionalFormatting>
  <conditionalFormatting sqref="AT285:AT306">
    <cfRule type="cellIs" dxfId="13" priority="16" operator="lessThan">
      <formula>79</formula>
    </cfRule>
  </conditionalFormatting>
  <conditionalFormatting sqref="AT285:AT306">
    <cfRule type="cellIs" dxfId="12" priority="15" operator="greaterThan">
      <formula>100</formula>
    </cfRule>
  </conditionalFormatting>
  <conditionalFormatting sqref="AT310:AT318">
    <cfRule type="cellIs" dxfId="11" priority="14" operator="lessThan">
      <formula>79</formula>
    </cfRule>
  </conditionalFormatting>
  <conditionalFormatting sqref="AT310:AT318">
    <cfRule type="cellIs" dxfId="10" priority="13" operator="greaterThan">
      <formula>100</formula>
    </cfRule>
  </conditionalFormatting>
  <conditionalFormatting sqref="AT322:AT341">
    <cfRule type="cellIs" dxfId="9" priority="12" operator="lessThan">
      <formula>79</formula>
    </cfRule>
  </conditionalFormatting>
  <conditionalFormatting sqref="AT322:AT341">
    <cfRule type="cellIs" dxfId="8" priority="11" operator="greaterThan">
      <formula>100</formula>
    </cfRule>
  </conditionalFormatting>
  <conditionalFormatting sqref="AT345:AT366">
    <cfRule type="cellIs" dxfId="7" priority="10" operator="lessThan">
      <formula>79</formula>
    </cfRule>
  </conditionalFormatting>
  <conditionalFormatting sqref="AT345:AT366">
    <cfRule type="cellIs" dxfId="6" priority="9" operator="greaterThan">
      <formula>100</formula>
    </cfRule>
  </conditionalFormatting>
  <conditionalFormatting sqref="AT370:AT389">
    <cfRule type="cellIs" dxfId="5" priority="8" operator="lessThan">
      <formula>79</formula>
    </cfRule>
  </conditionalFormatting>
  <conditionalFormatting sqref="AT370:AT389">
    <cfRule type="cellIs" dxfId="4" priority="7" operator="greaterThan">
      <formula>100</formula>
    </cfRule>
  </conditionalFormatting>
  <conditionalFormatting sqref="AT393:AT416">
    <cfRule type="cellIs" dxfId="3" priority="6" operator="lessThan">
      <formula>79</formula>
    </cfRule>
  </conditionalFormatting>
  <conditionalFormatting sqref="AT393:AT416">
    <cfRule type="cellIs" dxfId="2" priority="5" operator="greaterThan">
      <formula>100</formula>
    </cfRule>
  </conditionalFormatting>
  <conditionalFormatting sqref="AT49">
    <cfRule type="cellIs" dxfId="1" priority="2" operator="lessThan">
      <formula>79</formula>
    </cfRule>
  </conditionalFormatting>
  <conditionalFormatting sqref="AT49">
    <cfRule type="cellIs" dxfId="0" priority="1" operator="greaterThan">
      <formula>100</formula>
    </cfRule>
  </conditionalFormatting>
  <printOptions horizontalCentered="1"/>
  <pageMargins left="0.31496062992125984" right="0" top="0.39370078740157483" bottom="0.31496062992125984" header="0.31496062992125984" footer="0.51181102362204722"/>
  <pageSetup paperSize="9" scale="85" firstPageNumber="0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39</vt:i4>
      </vt:variant>
    </vt:vector>
  </HeadingPairs>
  <TitlesOfParts>
    <vt:vector size="43" baseType="lpstr">
      <vt:lpstr>TOTAL</vt:lpstr>
      <vt:lpstr>SHALAT</vt:lpstr>
      <vt:lpstr>TAHSIN-TAHFIDZ</vt:lpstr>
      <vt:lpstr>TA'LIM</vt:lpstr>
      <vt:lpstr>'TAHSIN-TAHFIDZ'!_2Excel_BuiltIn_Print_Area_3_1_1</vt:lpstr>
      <vt:lpstr>'TA''LIM'!_2Excel_BuiltIn_Print_Area_3_1_1</vt:lpstr>
      <vt:lpstr>TOTAL!_2Excel_BuiltIn_Print_Area_3_1_1</vt:lpstr>
      <vt:lpstr>_2Excel_BuiltIn_Print_Area_3_1_1</vt:lpstr>
      <vt:lpstr>'TAHSIN-TAHFIDZ'!_4Excel_BuiltIn_Print_Area_3_1_1_1</vt:lpstr>
      <vt:lpstr>'TA''LIM'!_4Excel_BuiltIn_Print_Area_3_1_1_1</vt:lpstr>
      <vt:lpstr>TOTAL!_4Excel_BuiltIn_Print_Area_3_1_1_1</vt:lpstr>
      <vt:lpstr>_4Excel_BuiltIn_Print_Area_3_1_1_1</vt:lpstr>
      <vt:lpstr>'TAHSIN-TAHFIDZ'!_6Excel_BuiltIn_Print_Area_3_1_1_1_1</vt:lpstr>
      <vt:lpstr>'TA''LIM'!_6Excel_BuiltIn_Print_Area_3_1_1_1_1</vt:lpstr>
      <vt:lpstr>TOTAL!_6Excel_BuiltIn_Print_Area_3_1_1_1_1</vt:lpstr>
      <vt:lpstr>_6Excel_BuiltIn_Print_Area_3_1_1_1_1</vt:lpstr>
      <vt:lpstr>'TAHSIN-TAHFIDZ'!Excel_BuiltIn_Print_Area_3</vt:lpstr>
      <vt:lpstr>'TA''LIM'!Excel_BuiltIn_Print_Area_3</vt:lpstr>
      <vt:lpstr>TOTAL!Excel_BuiltIn_Print_Area_3</vt:lpstr>
      <vt:lpstr>Excel_BuiltIn_Print_Area_3</vt:lpstr>
      <vt:lpstr>'TAHSIN-TAHFIDZ'!Excel_BuiltIn_Print_Area_3_1</vt:lpstr>
      <vt:lpstr>'TA''LIM'!Excel_BuiltIn_Print_Area_3_1</vt:lpstr>
      <vt:lpstr>TOTAL!Excel_BuiltIn_Print_Area_3_1</vt:lpstr>
      <vt:lpstr>Excel_BuiltIn_Print_Area_3_1</vt:lpstr>
      <vt:lpstr>'TAHSIN-TAHFIDZ'!Excel_BuiltIn_Print_Area_3_1_1</vt:lpstr>
      <vt:lpstr>'TA''LIM'!Excel_BuiltIn_Print_Area_3_1_1</vt:lpstr>
      <vt:lpstr>TOTAL!Excel_BuiltIn_Print_Area_3_1_1</vt:lpstr>
      <vt:lpstr>Excel_BuiltIn_Print_Area_3_1_1</vt:lpstr>
      <vt:lpstr>'TAHSIN-TAHFIDZ'!Excel_BuiltIn_Print_Area_3_1_1_1</vt:lpstr>
      <vt:lpstr>'TA''LIM'!Excel_BuiltIn_Print_Area_3_1_1_1</vt:lpstr>
      <vt:lpstr>TOTAL!Excel_BuiltIn_Print_Area_3_1_1_1</vt:lpstr>
      <vt:lpstr>Excel_BuiltIn_Print_Area_3_1_1_1</vt:lpstr>
      <vt:lpstr>'TAHSIN-TAHFIDZ'!Excel_BuiltIn_Print_Area_3_1_1_1_1</vt:lpstr>
      <vt:lpstr>'TA''LIM'!Excel_BuiltIn_Print_Area_3_1_1_1_1</vt:lpstr>
      <vt:lpstr>TOTAL!Excel_BuiltIn_Print_Area_3_1_1_1_1</vt:lpstr>
      <vt:lpstr>Excel_BuiltIn_Print_Area_3_1_1_1_1</vt:lpstr>
      <vt:lpstr>'TAHSIN-TAHFIDZ'!Excel_BuiltIn_Print_Area_3_1_1_1_1_1</vt:lpstr>
      <vt:lpstr>'TA''LIM'!Excel_BuiltIn_Print_Area_3_1_1_1_1_1</vt:lpstr>
      <vt:lpstr>TOTAL!Excel_BuiltIn_Print_Area_3_1_1_1_1_1</vt:lpstr>
      <vt:lpstr>Excel_BuiltIn_Print_Area_3_1_1_1_1_1</vt:lpstr>
      <vt:lpstr>SHALAT!Print_Area</vt:lpstr>
      <vt:lpstr>'TA''LIM'!Print_Area</vt:lpstr>
      <vt:lpstr>TOTAL!Print_Area</vt:lpstr>
    </vt:vector>
  </TitlesOfParts>
  <Company>tazkia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Windows User</cp:lastModifiedBy>
  <cp:lastPrinted>2019-01-30T09:44:40Z</cp:lastPrinted>
  <dcterms:created xsi:type="dcterms:W3CDTF">2015-09-27T03:15:09Z</dcterms:created>
  <dcterms:modified xsi:type="dcterms:W3CDTF">2019-02-20T01:15:39Z</dcterms:modified>
</cp:coreProperties>
</file>