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MT 8\MY_SKRIPSI\LAMPIRAN\File\"/>
    </mc:Choice>
  </mc:AlternateContent>
  <bookViews>
    <workbookView xWindow="150" yWindow="-45" windowWidth="7785" windowHeight="8730" tabRatio="786" activeTab="2"/>
  </bookViews>
  <sheets>
    <sheet name="REKAP TOTAL" sheetId="20" r:id="rId1"/>
    <sheet name="EVALUASI" sheetId="21" r:id="rId2"/>
    <sheet name="REKAP" sheetId="16" r:id="rId3"/>
    <sheet name="SHOLAT JAMAAH" sheetId="1" r:id="rId4"/>
    <sheet name="TAHSIN-TAHFIDZ" sheetId="7" r:id="rId5"/>
    <sheet name="TA'LIM" sheetId="8" r:id="rId6"/>
  </sheets>
  <definedNames>
    <definedName name="_2Excel_BuiltIn_Print_Area_3_1_1" localSheetId="2">REKAP!$A$1:$I$5</definedName>
    <definedName name="_2Excel_BuiltIn_Print_Area_3_1_1" localSheetId="0">'REKAP TOTAL'!$A$1:$I$5</definedName>
    <definedName name="_2Excel_BuiltIn_Print_Area_3_1_1" localSheetId="4">'TAHSIN-TAHFIDZ'!$A$1:$AT$5</definedName>
    <definedName name="_2Excel_BuiltIn_Print_Area_3_1_1" localSheetId="5">'TA''LIM'!$A$1:$AT$5</definedName>
    <definedName name="_2Excel_BuiltIn_Print_Area_3_1_1">'SHOLAT JAMAAH'!$A$1:$AT$5</definedName>
    <definedName name="_4Excel_BuiltIn_Print_Area_3_1_1_1" localSheetId="2">REKAP!$A$1:$I$5</definedName>
    <definedName name="_4Excel_BuiltIn_Print_Area_3_1_1_1" localSheetId="0">'REKAP TOTAL'!$A$1:$I$5</definedName>
    <definedName name="_4Excel_BuiltIn_Print_Area_3_1_1_1" localSheetId="4">'TAHSIN-TAHFIDZ'!$A$1:$AT$5</definedName>
    <definedName name="_4Excel_BuiltIn_Print_Area_3_1_1_1" localSheetId="5">'TA''LIM'!$A$1:$AT$5</definedName>
    <definedName name="_4Excel_BuiltIn_Print_Area_3_1_1_1">'SHOLAT JAMAAH'!$A$1:$AT$5</definedName>
    <definedName name="_6Excel_BuiltIn_Print_Area_3_1_1_1_1" localSheetId="2">REKAP!$A$1:$I$5</definedName>
    <definedName name="_6Excel_BuiltIn_Print_Area_3_1_1_1_1" localSheetId="0">'REKAP TOTAL'!$A$1:$I$5</definedName>
    <definedName name="_6Excel_BuiltIn_Print_Area_3_1_1_1_1" localSheetId="4">'TAHSIN-TAHFIDZ'!$A$1:$AT$5</definedName>
    <definedName name="_6Excel_BuiltIn_Print_Area_3_1_1_1_1" localSheetId="5">'TA''LIM'!$A$1:$AT$5</definedName>
    <definedName name="_6Excel_BuiltIn_Print_Area_3_1_1_1_1">'SHOLAT JAMAAH'!$A$1:$AT$5</definedName>
    <definedName name="_8Excel_BuiltIn_Print_Area_3_1_1_1_1_1" localSheetId="2">REKAP!#REF!</definedName>
    <definedName name="_8Excel_BuiltIn_Print_Area_3_1_1_1_1_1" localSheetId="0">'REKAP TOTAL'!#REF!</definedName>
    <definedName name="_8Excel_BuiltIn_Print_Area_3_1_1_1_1_1" localSheetId="4">'TAHSIN-TAHFIDZ'!#REF!</definedName>
    <definedName name="_8Excel_BuiltIn_Print_Area_3_1_1_1_1_1" localSheetId="5">'TA''LIM'!#REF!</definedName>
    <definedName name="_8Excel_BuiltIn_Print_Area_3_1_1_1_1_1">'SHOLAT JAMAAH'!#REF!</definedName>
    <definedName name="_xlnm._FilterDatabase" localSheetId="2" hidden="1">REKAP!#REF!</definedName>
    <definedName name="_xlnm._FilterDatabase" localSheetId="0" hidden="1">'REKAP TOTAL'!$A$4:$O$219</definedName>
    <definedName name="_xlnm._FilterDatabase" localSheetId="3" hidden="1">'SHOLAT JAMAAH'!#REF!</definedName>
    <definedName name="_xlnm._FilterDatabase" localSheetId="4" hidden="1">'TAHSIN-TAHFIDZ'!#REF!</definedName>
    <definedName name="_xlnm._FilterDatabase" localSheetId="5" hidden="1">'TA''LIM'!#REF!</definedName>
    <definedName name="AGUS" localSheetId="2">REKAP!#REF!</definedName>
    <definedName name="AGUS" localSheetId="0">'REKAP TOTAL'!#REF!</definedName>
    <definedName name="AGUS" localSheetId="4">'TAHSIN-TAHFIDZ'!#REF!</definedName>
    <definedName name="AGUS" localSheetId="5">'TA''LIM'!#REF!</definedName>
    <definedName name="AGUS">'SHOLAT JAMAAH'!#REF!</definedName>
    <definedName name="Excel_BuiltIn_Print_Area_3" localSheetId="2">REKAP!$A$4:$I$5</definedName>
    <definedName name="Excel_BuiltIn_Print_Area_3" localSheetId="0">'REKAP TOTAL'!$A$4:$I$5</definedName>
    <definedName name="Excel_BuiltIn_Print_Area_3" localSheetId="4">'TAHSIN-TAHFIDZ'!$A$4:$AT$5</definedName>
    <definedName name="Excel_BuiltIn_Print_Area_3" localSheetId="5">'TA''LIM'!$A$4:$AT$5</definedName>
    <definedName name="Excel_BuiltIn_Print_Area_3">'SHOLAT JAMAAH'!$A$4:$AT$5</definedName>
    <definedName name="Excel_BuiltIn_Print_Area_3_1" localSheetId="2">REKAP!$A$4:$I$5</definedName>
    <definedName name="Excel_BuiltIn_Print_Area_3_1" localSheetId="0">'REKAP TOTAL'!$A$4:$I$5</definedName>
    <definedName name="Excel_BuiltIn_Print_Area_3_1" localSheetId="4">'TAHSIN-TAHFIDZ'!$A$4:$AT$5</definedName>
    <definedName name="Excel_BuiltIn_Print_Area_3_1" localSheetId="5">'TA''LIM'!$A$4:$AT$5</definedName>
    <definedName name="Excel_BuiltIn_Print_Area_3_1">'SHOLAT JAMAAH'!$A$4:$AT$5</definedName>
    <definedName name="Excel_BuiltIn_Print_Area_3_1_1" localSheetId="2">REKAP!$A$4:$I$5</definedName>
    <definedName name="Excel_BuiltIn_Print_Area_3_1_1" localSheetId="0">'REKAP TOTAL'!$A$4:$I$5</definedName>
    <definedName name="Excel_BuiltIn_Print_Area_3_1_1" localSheetId="4">'TAHSIN-TAHFIDZ'!$A$4:$AT$5</definedName>
    <definedName name="Excel_BuiltIn_Print_Area_3_1_1" localSheetId="5">'TA''LIM'!$A$4:$AT$5</definedName>
    <definedName name="Excel_BuiltIn_Print_Area_3_1_1">'SHOLAT JAMAAH'!$A$4:$AT$5</definedName>
    <definedName name="Excel_BuiltIn_Print_Area_3_1_1_1" localSheetId="2">REKAP!$A$1:$I$5</definedName>
    <definedName name="Excel_BuiltIn_Print_Area_3_1_1_1" localSheetId="0">'REKAP TOTAL'!$A$1:$I$5</definedName>
    <definedName name="Excel_BuiltIn_Print_Area_3_1_1_1" localSheetId="4">'TAHSIN-TAHFIDZ'!$A$1:$AT$5</definedName>
    <definedName name="Excel_BuiltIn_Print_Area_3_1_1_1" localSheetId="5">'TA''LIM'!$A$1:$AT$5</definedName>
    <definedName name="Excel_BuiltIn_Print_Area_3_1_1_1">'SHOLAT JAMAAH'!$A$1:$AT$5</definedName>
    <definedName name="Excel_BuiltIn_Print_Area_3_1_1_1_1" localSheetId="2">REKAP!$A$4:$I$5</definedName>
    <definedName name="Excel_BuiltIn_Print_Area_3_1_1_1_1" localSheetId="0">'REKAP TOTAL'!$A$4:$I$5</definedName>
    <definedName name="Excel_BuiltIn_Print_Area_3_1_1_1_1" localSheetId="4">'TAHSIN-TAHFIDZ'!$A$4:$AT$5</definedName>
    <definedName name="Excel_BuiltIn_Print_Area_3_1_1_1_1" localSheetId="5">'TA''LIM'!$A$4:$AT$5</definedName>
    <definedName name="Excel_BuiltIn_Print_Area_3_1_1_1_1">'SHOLAT JAMAAH'!$A$4:$AT$5</definedName>
    <definedName name="Excel_BuiltIn_Print_Area_3_1_1_1_1_1" localSheetId="2">REKAP!$A$1:$I$5</definedName>
    <definedName name="Excel_BuiltIn_Print_Area_3_1_1_1_1_1" localSheetId="0">'REKAP TOTAL'!$A$1:$I$5</definedName>
    <definedName name="Excel_BuiltIn_Print_Area_3_1_1_1_1_1" localSheetId="4">'TAHSIN-TAHFIDZ'!$A$1:$AT$5</definedName>
    <definedName name="Excel_BuiltIn_Print_Area_3_1_1_1_1_1" localSheetId="5">'TA''LIM'!$A$1:$AT$5</definedName>
    <definedName name="Excel_BuiltIn_Print_Area_3_1_1_1_1_1">'SHOLAT JAMAAH'!$A$1:$AT$5</definedName>
    <definedName name="_xlnm.Print_Area" localSheetId="1">EVALUASI!$A$51:$G$72</definedName>
    <definedName name="_xlnm.Print_Area" localSheetId="2">REKAP!$A$410:$I$437</definedName>
    <definedName name="_xlnm.Print_Area" localSheetId="0">'REKAP TOTAL'!$A$453:$J$455</definedName>
    <definedName name="_xlnm.Print_Area" localSheetId="3">'SHOLAT JAMAAH'!$BU$455:$BU$463</definedName>
    <definedName name="_xlnm.Print_Area" localSheetId="4">'TAHSIN-TAHFIDZ'!#REF!</definedName>
    <definedName name="_xlnm.Print_Area" localSheetId="5">'TA''LIM'!$A$4:$AX$5</definedName>
  </definedNames>
  <calcPr calcId="162913"/>
</workbook>
</file>

<file path=xl/calcChain.xml><?xml version="1.0" encoding="utf-8"?>
<calcChain xmlns="http://schemas.openxmlformats.org/spreadsheetml/2006/main">
  <c r="AT267" i="8" l="1"/>
  <c r="AT266" i="8"/>
  <c r="AT265" i="8"/>
  <c r="AT264" i="8"/>
  <c r="AT263" i="8"/>
  <c r="AT267" i="1"/>
  <c r="AT266" i="1"/>
  <c r="AT265" i="1"/>
  <c r="AT264" i="1"/>
  <c r="AT263" i="1"/>
  <c r="AT262" i="8" l="1"/>
  <c r="AT267" i="7"/>
  <c r="AT266" i="7"/>
  <c r="AT265" i="7"/>
  <c r="AT264" i="7"/>
  <c r="AT263" i="7"/>
  <c r="AT262" i="7"/>
  <c r="AT262" i="1"/>
  <c r="Y6" i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W262" i="1"/>
  <c r="G376" i="1" l="1"/>
  <c r="Y6" i="8" l="1"/>
  <c r="Z6" i="8"/>
  <c r="AA6" i="8" s="1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 s="1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 s="1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 s="1"/>
  <c r="AB23" i="8"/>
  <c r="AC23" i="8" s="1"/>
  <c r="AD23" i="8"/>
  <c r="AE23" i="8" s="1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 s="1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 s="1"/>
  <c r="AG45" i="8"/>
  <c r="Y46" i="8"/>
  <c r="Z46" i="8"/>
  <c r="AA46" i="8" s="1"/>
  <c r="AB46" i="8"/>
  <c r="AC46" i="8" s="1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 s="1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 s="1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 s="1"/>
  <c r="AC67" i="8"/>
  <c r="AE67" i="8"/>
  <c r="AG67" i="8"/>
  <c r="Y68" i="8"/>
  <c r="Z68" i="8"/>
  <c r="AA68" i="8" s="1"/>
  <c r="AC68" i="8"/>
  <c r="AE68" i="8"/>
  <c r="AG68" i="8"/>
  <c r="Y69" i="8"/>
  <c r="AA69" i="8"/>
  <c r="AC69" i="8"/>
  <c r="AD69" i="8"/>
  <c r="AE69" i="8" s="1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 s="1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 s="1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 s="1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 s="1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 s="1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 s="1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 s="1"/>
  <c r="AG112" i="8"/>
  <c r="Y113" i="8"/>
  <c r="AA113" i="8"/>
  <c r="AC113" i="8"/>
  <c r="AD113" i="8"/>
  <c r="AE113" i="8" s="1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 s="1"/>
  <c r="AD117" i="8"/>
  <c r="AE117" i="8" s="1"/>
  <c r="AG117" i="8"/>
  <c r="Y118" i="8"/>
  <c r="AA118" i="8"/>
  <c r="AC118" i="8"/>
  <c r="AD118" i="8"/>
  <c r="AE118" i="8" s="1"/>
  <c r="AG118" i="8"/>
  <c r="Y122" i="8"/>
  <c r="AA122" i="8"/>
  <c r="AC122" i="8"/>
  <c r="AE122" i="8"/>
  <c r="AG122" i="8"/>
  <c r="Y123" i="8"/>
  <c r="AA123" i="8"/>
  <c r="AB123" i="8"/>
  <c r="AC123" i="8" s="1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 s="1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 s="1"/>
  <c r="AG156" i="8"/>
  <c r="Y157" i="8"/>
  <c r="AA157" i="8"/>
  <c r="AC157" i="8"/>
  <c r="AD157" i="8"/>
  <c r="AE157" i="8" s="1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 s="1"/>
  <c r="AG160" i="8"/>
  <c r="Y161" i="8"/>
  <c r="AA161" i="8"/>
  <c r="AC161" i="8"/>
  <c r="AD161" i="8"/>
  <c r="AE161" i="8" s="1"/>
  <c r="AG161" i="8"/>
  <c r="Y162" i="8"/>
  <c r="AA162" i="8"/>
  <c r="AC162" i="8"/>
  <c r="AD162" i="8"/>
  <c r="AE162" i="8" s="1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 s="1"/>
  <c r="AG175" i="8"/>
  <c r="Y176" i="8"/>
  <c r="AA176" i="8"/>
  <c r="AC176" i="8"/>
  <c r="AD176" i="8"/>
  <c r="AE176" i="8" s="1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 s="1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 s="1"/>
  <c r="AG199" i="8"/>
  <c r="Y200" i="8"/>
  <c r="Z200" i="8"/>
  <c r="AA200" i="8" s="1"/>
  <c r="AC200" i="8"/>
  <c r="AE200" i="8"/>
  <c r="AG200" i="8"/>
  <c r="Y201" i="8"/>
  <c r="AA201" i="8"/>
  <c r="AC201" i="8"/>
  <c r="AD201" i="8"/>
  <c r="AE201" i="8" s="1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 s="1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 s="1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 s="1"/>
  <c r="AC223" i="8"/>
  <c r="AE223" i="8"/>
  <c r="AG223" i="8"/>
  <c r="Y237" i="8"/>
  <c r="AA237" i="8"/>
  <c r="AC237" i="8"/>
  <c r="AE237" i="8"/>
  <c r="AG237" i="8"/>
  <c r="AI237" i="8"/>
  <c r="Y238" i="8"/>
  <c r="Z238" i="8"/>
  <c r="AA238" i="8" s="1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 s="1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 s="1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 s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 s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 s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 s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 s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 s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 s="1"/>
  <c r="E198" i="1"/>
  <c r="G198" i="1"/>
  <c r="I198" i="1"/>
  <c r="K198" i="1"/>
  <c r="L198" i="1"/>
  <c r="M198" i="1" s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 s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 s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 s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 s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 s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 s="1"/>
  <c r="N281" i="1"/>
  <c r="O281" i="1" s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 s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 s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 s="1"/>
  <c r="K310" i="1"/>
  <c r="M310" i="1"/>
  <c r="O310" i="1"/>
  <c r="Q310" i="1"/>
  <c r="U310" i="1"/>
  <c r="E311" i="1"/>
  <c r="F311" i="1"/>
  <c r="G311" i="1" s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 s="1"/>
  <c r="F315" i="1"/>
  <c r="G315" i="1" s="1"/>
  <c r="H315" i="1"/>
  <c r="I315" i="1" s="1"/>
  <c r="L315" i="1"/>
  <c r="M315" i="1" s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 s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 s="1"/>
  <c r="M331" i="1"/>
  <c r="O331" i="1"/>
  <c r="Q331" i="1"/>
  <c r="S331" i="1"/>
  <c r="U331" i="1"/>
  <c r="E332" i="1"/>
  <c r="G332" i="1"/>
  <c r="I332" i="1"/>
  <c r="J332" i="1"/>
  <c r="K332" i="1" s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 s="1"/>
  <c r="K346" i="1"/>
  <c r="L346" i="1"/>
  <c r="M346" i="1" s="1"/>
  <c r="N346" i="1"/>
  <c r="O346" i="1" s="1"/>
  <c r="Q346" i="1"/>
  <c r="R346" i="1"/>
  <c r="S346" i="1" s="1"/>
  <c r="T346" i="1"/>
  <c r="U346" i="1" s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 s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 s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 s="1"/>
  <c r="I380" i="1"/>
  <c r="K380" i="1"/>
  <c r="M380" i="1"/>
  <c r="O380" i="1"/>
  <c r="Q380" i="1"/>
  <c r="S380" i="1"/>
  <c r="U380" i="1"/>
  <c r="E381" i="1"/>
  <c r="F381" i="1"/>
  <c r="G381" i="1" s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 s="1"/>
  <c r="N431" i="1"/>
  <c r="O431" i="1" s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 s="1"/>
  <c r="I436" i="1"/>
  <c r="K436" i="1"/>
  <c r="O436" i="1"/>
  <c r="Q436" i="1"/>
  <c r="S436" i="1"/>
  <c r="U436" i="1"/>
  <c r="G437" i="1"/>
  <c r="I437" i="1"/>
  <c r="L437" i="1"/>
  <c r="M437" i="1" s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 s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 s="1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 s="1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 s="1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 s="1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 s="1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 s="1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 s="1"/>
  <c r="G57" i="8"/>
  <c r="I57" i="8"/>
  <c r="J57" i="8"/>
  <c r="K57" i="8" s="1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 s="1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 s="1"/>
  <c r="L69" i="8"/>
  <c r="M69" i="8" s="1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 s="1"/>
  <c r="I71" i="8"/>
  <c r="E72" i="8"/>
  <c r="G72" i="8"/>
  <c r="I72" i="8"/>
  <c r="K72" i="8"/>
  <c r="M72" i="8"/>
  <c r="O72" i="8"/>
  <c r="Q72" i="8"/>
  <c r="S72" i="8"/>
  <c r="U72" i="8"/>
  <c r="D76" i="8"/>
  <c r="E76" i="8" s="1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 s="1"/>
  <c r="N79" i="8"/>
  <c r="O79" i="8" s="1"/>
  <c r="Q79" i="8"/>
  <c r="S79" i="8"/>
  <c r="U79" i="8"/>
  <c r="E80" i="8"/>
  <c r="G80" i="8"/>
  <c r="I80" i="8"/>
  <c r="K80" i="8"/>
  <c r="M80" i="8"/>
  <c r="N80" i="8"/>
  <c r="O80" i="8" s="1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 s="1"/>
  <c r="M86" i="8"/>
  <c r="O86" i="8"/>
  <c r="Q86" i="8"/>
  <c r="S86" i="8"/>
  <c r="U86" i="8"/>
  <c r="E87" i="8"/>
  <c r="G87" i="8"/>
  <c r="I87" i="8"/>
  <c r="J87" i="8"/>
  <c r="K87" i="8" s="1"/>
  <c r="L87" i="8"/>
  <c r="M87" i="8" s="1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 s="1"/>
  <c r="N100" i="8"/>
  <c r="O100" i="8" s="1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 s="1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 s="1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 s="1"/>
  <c r="G141" i="8"/>
  <c r="I141" i="8"/>
  <c r="J141" i="8"/>
  <c r="K141" i="8" s="1"/>
  <c r="L141" i="8"/>
  <c r="M141" i="8" s="1"/>
  <c r="O141" i="8"/>
  <c r="Q141" i="8"/>
  <c r="S141" i="8"/>
  <c r="U141" i="8"/>
  <c r="E145" i="8"/>
  <c r="G145" i="8"/>
  <c r="I145" i="8"/>
  <c r="K145" i="8"/>
  <c r="L145" i="8"/>
  <c r="M145" i="8" s="1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 s="1"/>
  <c r="N168" i="8"/>
  <c r="O168" i="8" s="1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 s="1"/>
  <c r="M215" i="8"/>
  <c r="O215" i="8"/>
  <c r="Q215" i="8"/>
  <c r="S215" i="8"/>
  <c r="U215" i="8"/>
  <c r="E216" i="8"/>
  <c r="G216" i="8"/>
  <c r="I216" i="8"/>
  <c r="K216" i="8"/>
  <c r="M216" i="8"/>
  <c r="N216" i="8"/>
  <c r="O216" i="8" s="1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 s="1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 s="1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 s="1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 s="1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 s="1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 s="1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 s="1"/>
  <c r="S429" i="8"/>
  <c r="U429" i="8"/>
  <c r="E430" i="8"/>
  <c r="G430" i="8"/>
  <c r="I430" i="8"/>
  <c r="K430" i="8"/>
  <c r="M430" i="8"/>
  <c r="O430" i="8"/>
  <c r="P430" i="8"/>
  <c r="Q430" i="8" s="1"/>
  <c r="S430" i="8"/>
  <c r="U430" i="8"/>
  <c r="E431" i="8"/>
  <c r="G431" i="8"/>
  <c r="I431" i="8"/>
  <c r="K431" i="8"/>
  <c r="M431" i="8"/>
  <c r="O431" i="8"/>
  <c r="P431" i="8"/>
  <c r="Q431" i="8" s="1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 s="1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 s="1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 s="1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H52" i="21" l="1"/>
  <c r="I6" i="21"/>
  <c r="AY389" i="1" l="1"/>
  <c r="R62" i="21" l="1"/>
  <c r="AT49" i="8" l="1"/>
  <c r="AT26" i="7"/>
  <c r="AT26" i="1"/>
  <c r="BC29" i="1" l="1"/>
  <c r="BC28" i="1"/>
  <c r="BC27" i="1"/>
  <c r="BC30" i="1" l="1"/>
  <c r="W271" i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AT11" i="1" s="1"/>
  <c r="W12" i="1"/>
  <c r="AT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J19" i="21" l="1"/>
  <c r="AT259" i="8" l="1"/>
  <c r="F235" i="16" s="1"/>
  <c r="G440" i="16" l="1"/>
  <c r="H440" i="16"/>
  <c r="G439" i="16"/>
  <c r="G441" i="16" s="1"/>
  <c r="H439" i="16"/>
  <c r="H441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6" i="16" s="1"/>
  <c r="AT378" i="1"/>
  <c r="D371" i="16" s="1"/>
  <c r="C64" i="21" s="1"/>
  <c r="AT388" i="1"/>
  <c r="D381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4" i="16" s="1"/>
  <c r="AT413" i="7"/>
  <c r="E406" i="16" s="1"/>
  <c r="AT415" i="7"/>
  <c r="E408" i="16" s="1"/>
  <c r="AT313" i="1"/>
  <c r="D306" i="16" s="1"/>
  <c r="AT416" i="7" l="1"/>
  <c r="E409" i="16" s="1"/>
  <c r="AT414" i="7"/>
  <c r="E407" i="16" s="1"/>
  <c r="AT412" i="7"/>
  <c r="E405" i="16" s="1"/>
  <c r="AT410" i="7"/>
  <c r="E403" i="16" s="1"/>
  <c r="AT416" i="8"/>
  <c r="F409" i="16" s="1"/>
  <c r="AT415" i="8"/>
  <c r="F408" i="16" s="1"/>
  <c r="AT413" i="8"/>
  <c r="AT411" i="8"/>
  <c r="F404" i="16" s="1"/>
  <c r="AT409" i="8"/>
  <c r="F402" i="16" s="1"/>
  <c r="AT407" i="8"/>
  <c r="F400" i="16" s="1"/>
  <c r="AT405" i="8"/>
  <c r="F398" i="16" s="1"/>
  <c r="AT403" i="8"/>
  <c r="F396" i="16" s="1"/>
  <c r="AT402" i="8"/>
  <c r="AT400" i="8"/>
  <c r="F393" i="16" s="1"/>
  <c r="AT398" i="8"/>
  <c r="F391" i="16" s="1"/>
  <c r="AT396" i="8"/>
  <c r="F389" i="16" s="1"/>
  <c r="AT394" i="8"/>
  <c r="F387" i="16" s="1"/>
  <c r="AT409" i="7"/>
  <c r="E402" i="16" s="1"/>
  <c r="AT407" i="7"/>
  <c r="E400" i="16" s="1"/>
  <c r="AT405" i="7"/>
  <c r="E398" i="16" s="1"/>
  <c r="AS403" i="7"/>
  <c r="AT403" i="7" s="1"/>
  <c r="E396" i="16" s="1"/>
  <c r="AT357" i="8"/>
  <c r="F350" i="16" s="1"/>
  <c r="AT353" i="8"/>
  <c r="F346" i="16" s="1"/>
  <c r="AT351" i="8"/>
  <c r="F344" i="16" s="1"/>
  <c r="AT349" i="8"/>
  <c r="F342" i="16" s="1"/>
  <c r="AT347" i="8"/>
  <c r="F340" i="16" s="1"/>
  <c r="AT345" i="8"/>
  <c r="F338" i="16" s="1"/>
  <c r="D55" i="16"/>
  <c r="I55" i="16" s="1"/>
  <c r="AT402" i="7"/>
  <c r="E395" i="16" s="1"/>
  <c r="AT414" i="8"/>
  <c r="F407" i="16" s="1"/>
  <c r="AT412" i="8"/>
  <c r="F405" i="16" s="1"/>
  <c r="AT410" i="8"/>
  <c r="F403" i="16" s="1"/>
  <c r="AT408" i="8"/>
  <c r="F401" i="16" s="1"/>
  <c r="AT406" i="8"/>
  <c r="F399" i="16" s="1"/>
  <c r="AT404" i="8"/>
  <c r="F397" i="16" s="1"/>
  <c r="AT401" i="8"/>
  <c r="F394" i="16" s="1"/>
  <c r="AT399" i="8"/>
  <c r="F392" i="16" s="1"/>
  <c r="AT397" i="8"/>
  <c r="F390" i="16" s="1"/>
  <c r="AT395" i="8"/>
  <c r="F388" i="16" s="1"/>
  <c r="AT393" i="8"/>
  <c r="F386" i="16" s="1"/>
  <c r="AT356" i="8"/>
  <c r="AT354" i="8"/>
  <c r="F347" i="16" s="1"/>
  <c r="AT352" i="8"/>
  <c r="F345" i="16" s="1"/>
  <c r="AT350" i="8"/>
  <c r="AT348" i="8"/>
  <c r="F341" i="16" s="1"/>
  <c r="AT346" i="8"/>
  <c r="F339" i="16" s="1"/>
  <c r="E60" i="21" s="1"/>
  <c r="AT352" i="1"/>
  <c r="D345" i="16" s="1"/>
  <c r="AT345" i="1"/>
  <c r="D338" i="16" s="1"/>
  <c r="AT408" i="7"/>
  <c r="E401" i="16" s="1"/>
  <c r="AT406" i="7"/>
  <c r="E399" i="16" s="1"/>
  <c r="AT404" i="7"/>
  <c r="E397" i="16" s="1"/>
  <c r="AT365" i="8"/>
  <c r="F358" i="16" s="1"/>
  <c r="AT363" i="8"/>
  <c r="F356" i="16" s="1"/>
  <c r="AT361" i="8"/>
  <c r="F354" i="16" s="1"/>
  <c r="AT359" i="8"/>
  <c r="F352" i="16" s="1"/>
  <c r="AT412" i="1"/>
  <c r="D405" i="16" s="1"/>
  <c r="AT403" i="1"/>
  <c r="D396" i="16" s="1"/>
  <c r="AT387" i="1"/>
  <c r="D380" i="16" s="1"/>
  <c r="AT385" i="1"/>
  <c r="D378" i="16" s="1"/>
  <c r="AT382" i="1"/>
  <c r="D375" i="16" s="1"/>
  <c r="AT377" i="1"/>
  <c r="AT366" i="1"/>
  <c r="D359" i="16" s="1"/>
  <c r="AT362" i="1"/>
  <c r="D355" i="16" s="1"/>
  <c r="AT358" i="1"/>
  <c r="D351" i="16" s="1"/>
  <c r="AT346" i="1"/>
  <c r="D339" i="16" s="1"/>
  <c r="C60" i="21" s="1"/>
  <c r="AT416" i="1"/>
  <c r="D409" i="16" s="1"/>
  <c r="AT410" i="1"/>
  <c r="D403" i="16" s="1"/>
  <c r="AT408" i="1"/>
  <c r="D401" i="16" s="1"/>
  <c r="AT406" i="1"/>
  <c r="D399" i="16" s="1"/>
  <c r="AT404" i="1"/>
  <c r="D397" i="16" s="1"/>
  <c r="AT400" i="1"/>
  <c r="D393" i="16" s="1"/>
  <c r="AT354" i="1"/>
  <c r="D347" i="16" s="1"/>
  <c r="AT348" i="1"/>
  <c r="D341" i="16" s="1"/>
  <c r="AT364" i="1"/>
  <c r="D357" i="16" s="1"/>
  <c r="AT360" i="1"/>
  <c r="D353" i="16" s="1"/>
  <c r="AT356" i="1"/>
  <c r="AT350" i="1"/>
  <c r="D343" i="16" s="1"/>
  <c r="AT371" i="1"/>
  <c r="D364" i="16" s="1"/>
  <c r="AT375" i="1"/>
  <c r="D368" i="16" s="1"/>
  <c r="AT380" i="1"/>
  <c r="D373" i="16" s="1"/>
  <c r="AT401" i="7"/>
  <c r="E394" i="16" s="1"/>
  <c r="AT399" i="7"/>
  <c r="E392" i="16" s="1"/>
  <c r="AT397" i="7"/>
  <c r="E390" i="16" s="1"/>
  <c r="AT395" i="7"/>
  <c r="E388" i="16" s="1"/>
  <c r="AT393" i="7"/>
  <c r="E386" i="16" s="1"/>
  <c r="AT388" i="7"/>
  <c r="E381" i="16" s="1"/>
  <c r="AT386" i="7"/>
  <c r="E379" i="16" s="1"/>
  <c r="AT384" i="7"/>
  <c r="E377" i="16" s="1"/>
  <c r="AT382" i="7"/>
  <c r="E375" i="16" s="1"/>
  <c r="AT380" i="7"/>
  <c r="E373" i="16" s="1"/>
  <c r="AT378" i="7"/>
  <c r="AT376" i="7"/>
  <c r="E369" i="16" s="1"/>
  <c r="AT374" i="7"/>
  <c r="E367" i="16" s="1"/>
  <c r="AT371" i="7"/>
  <c r="E364" i="16" s="1"/>
  <c r="AT366" i="7"/>
  <c r="E359" i="16" s="1"/>
  <c r="AT364" i="7"/>
  <c r="E357" i="16" s="1"/>
  <c r="AT362" i="7"/>
  <c r="E355" i="16" s="1"/>
  <c r="AT360" i="7"/>
  <c r="E353" i="16" s="1"/>
  <c r="AT358" i="7"/>
  <c r="E351" i="16" s="1"/>
  <c r="AT356" i="7"/>
  <c r="AT354" i="7"/>
  <c r="E347" i="16" s="1"/>
  <c r="AT352" i="7"/>
  <c r="E345" i="16" s="1"/>
  <c r="AT350" i="7"/>
  <c r="E343" i="16" s="1"/>
  <c r="AT348" i="7"/>
  <c r="E341" i="16" s="1"/>
  <c r="AT346" i="7"/>
  <c r="E339" i="16" s="1"/>
  <c r="D60" i="21" s="1"/>
  <c r="F406" i="16"/>
  <c r="F395" i="16"/>
  <c r="F382" i="16"/>
  <c r="F380" i="16"/>
  <c r="F378" i="16"/>
  <c r="F376" i="16"/>
  <c r="F374" i="16"/>
  <c r="F372" i="16"/>
  <c r="F370" i="16"/>
  <c r="F368" i="16"/>
  <c r="F366" i="16"/>
  <c r="F365" i="16"/>
  <c r="F363" i="16"/>
  <c r="AT414" i="1"/>
  <c r="D407" i="16" s="1"/>
  <c r="AT372" i="7"/>
  <c r="E365" i="16" s="1"/>
  <c r="AT370" i="7"/>
  <c r="E363" i="16" s="1"/>
  <c r="AT365" i="7"/>
  <c r="E358" i="16" s="1"/>
  <c r="AT363" i="7"/>
  <c r="E356" i="16" s="1"/>
  <c r="AT361" i="7"/>
  <c r="E354" i="16" s="1"/>
  <c r="AT359" i="7"/>
  <c r="E352" i="16" s="1"/>
  <c r="AT357" i="7"/>
  <c r="E350" i="16" s="1"/>
  <c r="AT353" i="7"/>
  <c r="E346" i="16" s="1"/>
  <c r="AT351" i="7"/>
  <c r="E344" i="16" s="1"/>
  <c r="AT349" i="7"/>
  <c r="E342" i="16" s="1"/>
  <c r="AT347" i="7"/>
  <c r="E340" i="16" s="1"/>
  <c r="AT345" i="7"/>
  <c r="E338" i="16" s="1"/>
  <c r="F381" i="16"/>
  <c r="F379" i="16"/>
  <c r="F377" i="16"/>
  <c r="F375" i="16"/>
  <c r="F373" i="16"/>
  <c r="F371" i="16"/>
  <c r="E64" i="21" s="1"/>
  <c r="F369" i="16"/>
  <c r="F367" i="16"/>
  <c r="AT401" i="1"/>
  <c r="D394" i="16" s="1"/>
  <c r="AT399" i="1"/>
  <c r="D392" i="16" s="1"/>
  <c r="AT398" i="1"/>
  <c r="D391" i="16" s="1"/>
  <c r="AT396" i="1"/>
  <c r="D389" i="16" s="1"/>
  <c r="AT394" i="1"/>
  <c r="D387" i="16" s="1"/>
  <c r="AT389" i="1"/>
  <c r="D382" i="16" s="1"/>
  <c r="AT383" i="1"/>
  <c r="D376" i="16" s="1"/>
  <c r="AT381" i="1"/>
  <c r="D374" i="16" s="1"/>
  <c r="AT379" i="1"/>
  <c r="D372" i="16" s="1"/>
  <c r="AT400" i="7"/>
  <c r="E393" i="16" s="1"/>
  <c r="AT398" i="7"/>
  <c r="E391" i="16" s="1"/>
  <c r="AT396" i="7"/>
  <c r="E389" i="16" s="1"/>
  <c r="AT394" i="7"/>
  <c r="E387" i="16" s="1"/>
  <c r="AT389" i="7"/>
  <c r="E382" i="16" s="1"/>
  <c r="AT387" i="7"/>
  <c r="E380" i="16" s="1"/>
  <c r="AT385" i="7"/>
  <c r="E378" i="16" s="1"/>
  <c r="AT383" i="7"/>
  <c r="E376" i="16" s="1"/>
  <c r="AT381" i="7"/>
  <c r="E374" i="16" s="1"/>
  <c r="AT379" i="7"/>
  <c r="E372" i="16" s="1"/>
  <c r="AT377" i="7"/>
  <c r="E370" i="16" s="1"/>
  <c r="AT375" i="7"/>
  <c r="E368" i="16" s="1"/>
  <c r="AT373" i="7"/>
  <c r="E366" i="16" s="1"/>
  <c r="F364" i="16"/>
  <c r="F359" i="16"/>
  <c r="F357" i="16"/>
  <c r="F355" i="16"/>
  <c r="F353" i="16"/>
  <c r="F351" i="16"/>
  <c r="F343" i="16"/>
  <c r="AT415" i="1"/>
  <c r="D408" i="16" s="1"/>
  <c r="AT413" i="1"/>
  <c r="D406" i="16" s="1"/>
  <c r="AT411" i="1"/>
  <c r="D404" i="16" s="1"/>
  <c r="AT409" i="1"/>
  <c r="D402" i="16" s="1"/>
  <c r="AT407" i="1"/>
  <c r="D400" i="16" s="1"/>
  <c r="AT405" i="1"/>
  <c r="D398" i="16" s="1"/>
  <c r="AT402" i="1"/>
  <c r="D395" i="16" s="1"/>
  <c r="AT397" i="1"/>
  <c r="D390" i="16" s="1"/>
  <c r="AT395" i="1"/>
  <c r="D388" i="16" s="1"/>
  <c r="AT393" i="1"/>
  <c r="D386" i="16" s="1"/>
  <c r="AT386" i="1"/>
  <c r="D379" i="16" s="1"/>
  <c r="AT384" i="1"/>
  <c r="D377" i="16" s="1"/>
  <c r="AT376" i="1"/>
  <c r="D369" i="16" s="1"/>
  <c r="AT374" i="1"/>
  <c r="D367" i="16" s="1"/>
  <c r="AT372" i="1"/>
  <c r="D365" i="16" s="1"/>
  <c r="AT370" i="1"/>
  <c r="D363" i="16" s="1"/>
  <c r="AT365" i="1"/>
  <c r="D358" i="16" s="1"/>
  <c r="AT363" i="1"/>
  <c r="D356" i="16" s="1"/>
  <c r="AT361" i="1"/>
  <c r="D354" i="16" s="1"/>
  <c r="AT359" i="1"/>
  <c r="D352" i="16" s="1"/>
  <c r="AT357" i="1"/>
  <c r="D350" i="16" s="1"/>
  <c r="AT353" i="1"/>
  <c r="D346" i="16" s="1"/>
  <c r="AT351" i="1"/>
  <c r="D344" i="16" s="1"/>
  <c r="AT349" i="1"/>
  <c r="D342" i="16" s="1"/>
  <c r="AT347" i="1"/>
  <c r="D340" i="16" s="1"/>
  <c r="F349" i="16" l="1"/>
  <c r="E61" i="21"/>
  <c r="E371" i="16"/>
  <c r="D64" i="21" s="1"/>
  <c r="E349" i="16"/>
  <c r="D61" i="21"/>
  <c r="D370" i="16"/>
  <c r="D349" i="16"/>
  <c r="C61" i="21"/>
  <c r="I409" i="16"/>
  <c r="I396" i="16"/>
  <c r="I405" i="16"/>
  <c r="I366" i="16"/>
  <c r="I404" i="16"/>
  <c r="I406" i="16"/>
  <c r="I407" i="16"/>
  <c r="I408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E49" i="21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E34" i="21" s="1"/>
  <c r="AT123" i="8"/>
  <c r="E33" i="21" s="1"/>
  <c r="AT122" i="8"/>
  <c r="AT116" i="8"/>
  <c r="F116" i="16" s="1"/>
  <c r="AT118" i="8"/>
  <c r="F118" i="16" s="1"/>
  <c r="AT117" i="8"/>
  <c r="F117" i="16" s="1"/>
  <c r="AT115" i="8"/>
  <c r="F115" i="16" s="1"/>
  <c r="E29" i="21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E28" i="21" s="1"/>
  <c r="AT105" i="8"/>
  <c r="F105" i="16" s="1"/>
  <c r="AT104" i="8"/>
  <c r="F104" i="16" s="1"/>
  <c r="AT103" i="8"/>
  <c r="F103" i="16" s="1"/>
  <c r="AT102" i="8"/>
  <c r="F102" i="16" s="1"/>
  <c r="E27" i="21" s="1"/>
  <c r="AT101" i="8"/>
  <c r="F101" i="16" s="1"/>
  <c r="AT100" i="8"/>
  <c r="F100" i="16" s="1"/>
  <c r="E26" i="21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E23" i="21" s="1"/>
  <c r="AT86" i="8"/>
  <c r="F86" i="16" s="1"/>
  <c r="AT84" i="8"/>
  <c r="F84" i="16" s="1"/>
  <c r="AT83" i="8"/>
  <c r="AT82" i="8"/>
  <c r="F82" i="16" s="1"/>
  <c r="E21" i="21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E18" i="21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E17" i="21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E16" i="21" s="1"/>
  <c r="AT32" i="8"/>
  <c r="AT47" i="8"/>
  <c r="AT46" i="8"/>
  <c r="AT45" i="8"/>
  <c r="AT44" i="8"/>
  <c r="AT43" i="8"/>
  <c r="E13" i="21" s="1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E55" i="21" s="1"/>
  <c r="AT325" i="8"/>
  <c r="AT311" i="8"/>
  <c r="AT312" i="8"/>
  <c r="AT330" i="8"/>
  <c r="AT331" i="8"/>
  <c r="AT314" i="8"/>
  <c r="AT315" i="8"/>
  <c r="AT316" i="8"/>
  <c r="AT317" i="8"/>
  <c r="AT341" i="8"/>
  <c r="AT318" i="8"/>
  <c r="E57" i="21" s="1"/>
  <c r="F83" i="16" l="1"/>
  <c r="E22" i="21"/>
  <c r="AT313" i="8"/>
  <c r="F306" i="16" s="1"/>
  <c r="AT313" i="7"/>
  <c r="E306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6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9" i="16" l="1"/>
  <c r="F61" i="21" s="1"/>
  <c r="I345" i="16"/>
  <c r="I351" i="16"/>
  <c r="I347" i="16"/>
  <c r="I343" i="16"/>
  <c r="I346" i="16"/>
  <c r="I344" i="16"/>
  <c r="I350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D46" i="21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D43" i="21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E38" i="21" s="1"/>
  <c r="F138" i="16"/>
  <c r="F136" i="16"/>
  <c r="F134" i="16"/>
  <c r="F132" i="16"/>
  <c r="E37" i="21" s="1"/>
  <c r="F130" i="16"/>
  <c r="E36" i="21" s="1"/>
  <c r="F128" i="16"/>
  <c r="F126" i="16"/>
  <c r="F124" i="16"/>
  <c r="F122" i="16"/>
  <c r="E32" i="21" s="1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D38" i="21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D37" i="21" s="1"/>
  <c r="AT131" i="7"/>
  <c r="E131" i="16" s="1"/>
  <c r="AT130" i="7"/>
  <c r="E130" i="16" s="1"/>
  <c r="D36" i="21" s="1"/>
  <c r="AT128" i="7"/>
  <c r="E128" i="16" s="1"/>
  <c r="AT127" i="7"/>
  <c r="E127" i="16" s="1"/>
  <c r="AT126" i="7"/>
  <c r="E126" i="16" s="1"/>
  <c r="AT124" i="7"/>
  <c r="AT123" i="7"/>
  <c r="AT122" i="7"/>
  <c r="E122" i="16" s="1"/>
  <c r="D32" i="21" s="1"/>
  <c r="AT100" i="7"/>
  <c r="E100" i="16" s="1"/>
  <c r="D26" i="21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D29" i="21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D23" i="21" s="1"/>
  <c r="AT84" i="7"/>
  <c r="E84" i="16" s="1"/>
  <c r="AT83" i="7"/>
  <c r="AT82" i="7"/>
  <c r="E82" i="16" s="1"/>
  <c r="D21" i="21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D17" i="21" s="1"/>
  <c r="AT63" i="7"/>
  <c r="E63" i="16" s="1"/>
  <c r="AT64" i="7"/>
  <c r="E64" i="16" s="1"/>
  <c r="AT65" i="7"/>
  <c r="E65" i="16" s="1"/>
  <c r="AT67" i="7"/>
  <c r="E67" i="16" s="1"/>
  <c r="AT68" i="7"/>
  <c r="E68" i="16" s="1"/>
  <c r="D18" i="21" s="1"/>
  <c r="AT69" i="7"/>
  <c r="E69" i="16" s="1"/>
  <c r="AT72" i="7"/>
  <c r="E72" i="16" s="1"/>
  <c r="AT52" i="7"/>
  <c r="E52" i="16" s="1"/>
  <c r="D16" i="21" s="1"/>
  <c r="AT47" i="7"/>
  <c r="E47" i="16" s="1"/>
  <c r="AT46" i="7"/>
  <c r="E46" i="16" s="1"/>
  <c r="AT45" i="7"/>
  <c r="E45" i="16" s="1"/>
  <c r="AT43" i="7"/>
  <c r="AT42" i="7"/>
  <c r="E42" i="16" s="1"/>
  <c r="D12" i="21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7" i="16" s="1"/>
  <c r="AT442" i="7"/>
  <c r="E435" i="16" s="1"/>
  <c r="AT441" i="7"/>
  <c r="E434" i="16" s="1"/>
  <c r="AT440" i="7"/>
  <c r="E433" i="16" s="1"/>
  <c r="AT439" i="7"/>
  <c r="E432" i="16" s="1"/>
  <c r="AT437" i="7"/>
  <c r="E430" i="16" s="1"/>
  <c r="AT436" i="7"/>
  <c r="E429" i="16" s="1"/>
  <c r="AT435" i="7"/>
  <c r="E428" i="16" s="1"/>
  <c r="AT434" i="7"/>
  <c r="E427" i="16" s="1"/>
  <c r="AT432" i="7"/>
  <c r="E425" i="16" s="1"/>
  <c r="AT431" i="7"/>
  <c r="E424" i="16" s="1"/>
  <c r="AT430" i="7"/>
  <c r="AT429" i="7"/>
  <c r="E422" i="16" s="1"/>
  <c r="AT427" i="7"/>
  <c r="E420" i="16" s="1"/>
  <c r="AT426" i="7"/>
  <c r="E419" i="16" s="1"/>
  <c r="AT425" i="7"/>
  <c r="E418" i="16" s="1"/>
  <c r="AT424" i="7"/>
  <c r="E417" i="16" s="1"/>
  <c r="AT423" i="7"/>
  <c r="E416" i="16" s="1"/>
  <c r="AT421" i="7"/>
  <c r="E414" i="16" s="1"/>
  <c r="AT420" i="7"/>
  <c r="E413" i="16" s="1"/>
  <c r="F437" i="16"/>
  <c r="F435" i="16"/>
  <c r="F434" i="16"/>
  <c r="F433" i="16"/>
  <c r="F432" i="16"/>
  <c r="F430" i="16"/>
  <c r="F429" i="16"/>
  <c r="F428" i="16"/>
  <c r="F427" i="16"/>
  <c r="F425" i="16"/>
  <c r="F424" i="16"/>
  <c r="F423" i="16"/>
  <c r="F422" i="16"/>
  <c r="F420" i="16"/>
  <c r="F419" i="16"/>
  <c r="F418" i="16"/>
  <c r="F417" i="16"/>
  <c r="F416" i="16"/>
  <c r="F414" i="16"/>
  <c r="F413" i="16"/>
  <c r="AT444" i="1"/>
  <c r="D437" i="16" s="1"/>
  <c r="I437" i="16" s="1"/>
  <c r="AT442" i="1"/>
  <c r="D435" i="16" s="1"/>
  <c r="I435" i="16" s="1"/>
  <c r="AT441" i="1"/>
  <c r="D434" i="16" s="1"/>
  <c r="I434" i="16" s="1"/>
  <c r="AT440" i="1"/>
  <c r="D433" i="16" s="1"/>
  <c r="I433" i="16" s="1"/>
  <c r="AT439" i="1"/>
  <c r="D432" i="16" s="1"/>
  <c r="I432" i="16" s="1"/>
  <c r="AT437" i="1"/>
  <c r="D430" i="16" s="1"/>
  <c r="AT436" i="1"/>
  <c r="D429" i="16" s="1"/>
  <c r="AT435" i="1"/>
  <c r="D428" i="16" s="1"/>
  <c r="AT434" i="1"/>
  <c r="D427" i="16" s="1"/>
  <c r="AT432" i="1"/>
  <c r="D425" i="16" s="1"/>
  <c r="AT431" i="1"/>
  <c r="D424" i="16" s="1"/>
  <c r="AT430" i="1"/>
  <c r="AT429" i="1"/>
  <c r="D422" i="16" s="1"/>
  <c r="AT427" i="1"/>
  <c r="D420" i="16" s="1"/>
  <c r="AT426" i="1"/>
  <c r="D419" i="16" s="1"/>
  <c r="AT425" i="1"/>
  <c r="D418" i="16" s="1"/>
  <c r="AT424" i="1"/>
  <c r="D417" i="16" s="1"/>
  <c r="AT423" i="1"/>
  <c r="D416" i="16" s="1"/>
  <c r="AT421" i="1"/>
  <c r="D414" i="16" s="1"/>
  <c r="AT420" i="1"/>
  <c r="D413" i="16" s="1"/>
  <c r="AT318" i="7"/>
  <c r="D57" i="21" s="1"/>
  <c r="AT341" i="7"/>
  <c r="AT317" i="7"/>
  <c r="AT316" i="7"/>
  <c r="AT315" i="7"/>
  <c r="AT314" i="7"/>
  <c r="AT331" i="7"/>
  <c r="AT330" i="7"/>
  <c r="AT312" i="7"/>
  <c r="AT311" i="7"/>
  <c r="AT325" i="7"/>
  <c r="AT310" i="7"/>
  <c r="D55" i="21" s="1"/>
  <c r="AT323" i="7"/>
  <c r="F308" i="16"/>
  <c r="E56" i="21" s="1"/>
  <c r="F307" i="16"/>
  <c r="F324" i="16"/>
  <c r="F323" i="16"/>
  <c r="F305" i="16"/>
  <c r="F304" i="16"/>
  <c r="F318" i="16"/>
  <c r="F303" i="16"/>
  <c r="F316" i="16"/>
  <c r="AT318" i="1"/>
  <c r="AT341" i="1"/>
  <c r="D334" i="16" s="1"/>
  <c r="AT317" i="1"/>
  <c r="AT316" i="1"/>
  <c r="D309" i="16" s="1"/>
  <c r="AT315" i="1"/>
  <c r="D308" i="16" s="1"/>
  <c r="C56" i="21" s="1"/>
  <c r="AT314" i="1"/>
  <c r="D307" i="16" s="1"/>
  <c r="AT331" i="1"/>
  <c r="D324" i="16" s="1"/>
  <c r="AT330" i="1"/>
  <c r="D323" i="16" s="1"/>
  <c r="AT312" i="1"/>
  <c r="D305" i="16" s="1"/>
  <c r="AT311" i="1"/>
  <c r="D304" i="16" s="1"/>
  <c r="AT325" i="1"/>
  <c r="D318" i="16" s="1"/>
  <c r="AT310" i="1"/>
  <c r="AT323" i="1"/>
  <c r="D316" i="16" s="1"/>
  <c r="I403" i="16"/>
  <c r="I402" i="16"/>
  <c r="I390" i="16"/>
  <c r="I381" i="16"/>
  <c r="AT443" i="7"/>
  <c r="E436" i="16" s="1"/>
  <c r="AT340" i="7"/>
  <c r="E333" i="16" s="1"/>
  <c r="AT339" i="7"/>
  <c r="E332" i="16" s="1"/>
  <c r="AT338" i="7"/>
  <c r="E331" i="16" s="1"/>
  <c r="AT438" i="7"/>
  <c r="E431" i="16" s="1"/>
  <c r="AT337" i="7"/>
  <c r="E330" i="16" s="1"/>
  <c r="AT336" i="7"/>
  <c r="E329" i="16" s="1"/>
  <c r="AT335" i="7"/>
  <c r="E328" i="16" s="1"/>
  <c r="AT334" i="7"/>
  <c r="E327" i="16" s="1"/>
  <c r="AT333" i="7"/>
  <c r="E326" i="16" s="1"/>
  <c r="AT332" i="7"/>
  <c r="E325" i="16" s="1"/>
  <c r="AT433" i="7"/>
  <c r="E426" i="16" s="1"/>
  <c r="AT428" i="7"/>
  <c r="E421" i="16" s="1"/>
  <c r="AT329" i="7"/>
  <c r="E322" i="16" s="1"/>
  <c r="AT328" i="7"/>
  <c r="E321" i="16" s="1"/>
  <c r="AT327" i="7"/>
  <c r="E320" i="16" s="1"/>
  <c r="AT326" i="7"/>
  <c r="E319" i="16" s="1"/>
  <c r="AT324" i="7"/>
  <c r="E317" i="16" s="1"/>
  <c r="AT322" i="7"/>
  <c r="E315" i="16" s="1"/>
  <c r="AT422" i="7"/>
  <c r="E415" i="16" s="1"/>
  <c r="F436" i="16"/>
  <c r="F333" i="16"/>
  <c r="F332" i="16"/>
  <c r="F331" i="16"/>
  <c r="F431" i="16"/>
  <c r="F330" i="16"/>
  <c r="F329" i="16"/>
  <c r="F328" i="16"/>
  <c r="F327" i="16"/>
  <c r="F326" i="16"/>
  <c r="F325" i="16"/>
  <c r="F426" i="16"/>
  <c r="F421" i="16"/>
  <c r="F322" i="16"/>
  <c r="F321" i="16"/>
  <c r="F320" i="16"/>
  <c r="F319" i="16"/>
  <c r="F317" i="16"/>
  <c r="F315" i="16"/>
  <c r="F415" i="16"/>
  <c r="AT443" i="1"/>
  <c r="D436" i="16" s="1"/>
  <c r="I436" i="16" s="1"/>
  <c r="D333" i="16"/>
  <c r="AT339" i="1"/>
  <c r="D332" i="16" s="1"/>
  <c r="AT338" i="1"/>
  <c r="D331" i="16" s="1"/>
  <c r="AT438" i="1"/>
  <c r="D431" i="16" s="1"/>
  <c r="AT337" i="1"/>
  <c r="D330" i="16" s="1"/>
  <c r="AT336" i="1"/>
  <c r="D329" i="16" s="1"/>
  <c r="AT335" i="1"/>
  <c r="D328" i="16" s="1"/>
  <c r="AT334" i="1"/>
  <c r="D327" i="16" s="1"/>
  <c r="AT333" i="1"/>
  <c r="D326" i="16" s="1"/>
  <c r="AT332" i="1"/>
  <c r="D325" i="16" s="1"/>
  <c r="AT433" i="1"/>
  <c r="D426" i="16" s="1"/>
  <c r="AT428" i="1"/>
  <c r="D421" i="16" s="1"/>
  <c r="AT329" i="1"/>
  <c r="D322" i="16" s="1"/>
  <c r="AT328" i="1"/>
  <c r="D321" i="16" s="1"/>
  <c r="AT327" i="1"/>
  <c r="D320" i="16" s="1"/>
  <c r="AT326" i="1"/>
  <c r="D319" i="16" s="1"/>
  <c r="AT324" i="1"/>
  <c r="D317" i="16" s="1"/>
  <c r="AT322" i="1"/>
  <c r="D315" i="16" s="1"/>
  <c r="AT422" i="1"/>
  <c r="D415" i="16" s="1"/>
  <c r="AT306" i="7"/>
  <c r="E299" i="16" s="1"/>
  <c r="AT305" i="7"/>
  <c r="E298" i="16" s="1"/>
  <c r="AT304" i="7"/>
  <c r="E297" i="16" s="1"/>
  <c r="AT303" i="7"/>
  <c r="E296" i="16" s="1"/>
  <c r="AT302" i="7"/>
  <c r="E295" i="16" s="1"/>
  <c r="AT301" i="7"/>
  <c r="E294" i="16" s="1"/>
  <c r="AT300" i="7"/>
  <c r="E293" i="16" s="1"/>
  <c r="AT299" i="7"/>
  <c r="E292" i="16" s="1"/>
  <c r="AT298" i="7"/>
  <c r="E291" i="16" s="1"/>
  <c r="AT297" i="7"/>
  <c r="E290" i="16" s="1"/>
  <c r="AT296" i="7"/>
  <c r="E289" i="16" s="1"/>
  <c r="AT295" i="7"/>
  <c r="E288" i="16" s="1"/>
  <c r="AT294" i="7"/>
  <c r="E287" i="16" s="1"/>
  <c r="AT293" i="7"/>
  <c r="E286" i="16" s="1"/>
  <c r="AT292" i="7"/>
  <c r="E285" i="16" s="1"/>
  <c r="AT291" i="7"/>
  <c r="E284" i="16" s="1"/>
  <c r="AT290" i="7"/>
  <c r="E283" i="16" s="1"/>
  <c r="AT289" i="7"/>
  <c r="E282" i="16" s="1"/>
  <c r="AT288" i="7"/>
  <c r="E281" i="16" s="1"/>
  <c r="AT287" i="7"/>
  <c r="E280" i="16" s="1"/>
  <c r="AT286" i="7"/>
  <c r="E279" i="16" s="1"/>
  <c r="AT285" i="7"/>
  <c r="E278" i="16" s="1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AT306" i="1"/>
  <c r="D299" i="16" s="1"/>
  <c r="I299" i="16" s="1"/>
  <c r="AT305" i="1"/>
  <c r="D298" i="16" s="1"/>
  <c r="AT304" i="1"/>
  <c r="D297" i="16" s="1"/>
  <c r="AT303" i="1"/>
  <c r="D296" i="16" s="1"/>
  <c r="AT302" i="1"/>
  <c r="D295" i="16" s="1"/>
  <c r="AT301" i="1"/>
  <c r="D294" i="16" s="1"/>
  <c r="I294" i="16" s="1"/>
  <c r="AT300" i="1"/>
  <c r="D293" i="16" s="1"/>
  <c r="AT299" i="1"/>
  <c r="D292" i="16" s="1"/>
  <c r="AT298" i="1"/>
  <c r="D291" i="16" s="1"/>
  <c r="AT297" i="1"/>
  <c r="D290" i="16" s="1"/>
  <c r="AT296" i="1"/>
  <c r="D289" i="16" s="1"/>
  <c r="AT295" i="1"/>
  <c r="D288" i="16" s="1"/>
  <c r="AT294" i="1"/>
  <c r="D287" i="16" s="1"/>
  <c r="AT293" i="1"/>
  <c r="D286" i="16" s="1"/>
  <c r="AT292" i="1"/>
  <c r="D285" i="16" s="1"/>
  <c r="AT291" i="1"/>
  <c r="D284" i="16" s="1"/>
  <c r="AT290" i="1"/>
  <c r="D283" i="16" s="1"/>
  <c r="AT289" i="1"/>
  <c r="D282" i="16" s="1"/>
  <c r="AT288" i="1"/>
  <c r="D281" i="16" s="1"/>
  <c r="AT287" i="1"/>
  <c r="D280" i="16" s="1"/>
  <c r="AT286" i="1"/>
  <c r="D279" i="16" s="1"/>
  <c r="AT285" i="1"/>
  <c r="D278" i="16" s="1"/>
  <c r="AT281" i="7"/>
  <c r="E274" i="16" s="1"/>
  <c r="AT280" i="7"/>
  <c r="E273" i="16" s="1"/>
  <c r="AT279" i="7"/>
  <c r="E272" i="16" s="1"/>
  <c r="AT278" i="7"/>
  <c r="E271" i="16" s="1"/>
  <c r="AT277" i="7"/>
  <c r="E270" i="16" s="1"/>
  <c r="AT276" i="7"/>
  <c r="E269" i="16" s="1"/>
  <c r="AT275" i="7"/>
  <c r="E268" i="16" s="1"/>
  <c r="AT274" i="7"/>
  <c r="E267" i="16" s="1"/>
  <c r="AT272" i="7"/>
  <c r="E265" i="16" s="1"/>
  <c r="AT271" i="7"/>
  <c r="E264" i="16" s="1"/>
  <c r="AT270" i="7"/>
  <c r="E263" i="16" s="1"/>
  <c r="AT269" i="7"/>
  <c r="E262" i="16" s="1"/>
  <c r="AT268" i="7"/>
  <c r="E261" i="16" s="1"/>
  <c r="E260" i="16"/>
  <c r="E259" i="16"/>
  <c r="E258" i="16"/>
  <c r="E257" i="16"/>
  <c r="E256" i="16"/>
  <c r="E255" i="16"/>
  <c r="F274" i="16"/>
  <c r="F273" i="16"/>
  <c r="F272" i="16"/>
  <c r="F271" i="16"/>
  <c r="F270" i="16"/>
  <c r="F269" i="16"/>
  <c r="F268" i="16"/>
  <c r="F267" i="16"/>
  <c r="F265" i="16"/>
  <c r="F264" i="16"/>
  <c r="F263" i="16"/>
  <c r="F262" i="16"/>
  <c r="F261" i="16"/>
  <c r="F260" i="16"/>
  <c r="F259" i="16"/>
  <c r="F258" i="16"/>
  <c r="F257" i="16"/>
  <c r="F256" i="16"/>
  <c r="F255" i="16"/>
  <c r="D274" i="16"/>
  <c r="D273" i="16"/>
  <c r="D272" i="16"/>
  <c r="D271" i="16"/>
  <c r="D270" i="16"/>
  <c r="AT276" i="1"/>
  <c r="D269" i="16" s="1"/>
  <c r="AT275" i="1"/>
  <c r="D268" i="16" s="1"/>
  <c r="AT274" i="1"/>
  <c r="D267" i="16" s="1"/>
  <c r="AT272" i="1"/>
  <c r="D265" i="16" s="1"/>
  <c r="AT271" i="1"/>
  <c r="D264" i="16" s="1"/>
  <c r="AT270" i="1"/>
  <c r="D263" i="16" s="1"/>
  <c r="AT269" i="1"/>
  <c r="D262" i="16" s="1"/>
  <c r="AT268" i="1"/>
  <c r="D261" i="16" s="1"/>
  <c r="D260" i="16"/>
  <c r="D259" i="16"/>
  <c r="D258" i="16"/>
  <c r="D257" i="16"/>
  <c r="D256" i="16"/>
  <c r="D255" i="16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D52" i="21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E52" i="21" s="1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C52" i="21" s="1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D49" i="21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E46" i="21" s="1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D42" i="21" s="1"/>
  <c r="AT171" i="7"/>
  <c r="E171" i="16" s="1"/>
  <c r="F187" i="16"/>
  <c r="F186" i="16"/>
  <c r="F185" i="16"/>
  <c r="F184" i="16"/>
  <c r="F183" i="16"/>
  <c r="F182" i="16"/>
  <c r="E43" i="21" s="1"/>
  <c r="F181" i="16"/>
  <c r="F180" i="16"/>
  <c r="F179" i="16"/>
  <c r="F178" i="16"/>
  <c r="F177" i="16"/>
  <c r="F176" i="16"/>
  <c r="F175" i="16"/>
  <c r="E42" i="21" s="1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D39" i="21" s="1"/>
  <c r="AT137" i="7"/>
  <c r="E137" i="16" s="1"/>
  <c r="AT133" i="7"/>
  <c r="E133" i="16" s="1"/>
  <c r="AT129" i="7"/>
  <c r="E129" i="16" s="1"/>
  <c r="AT125" i="7"/>
  <c r="E125" i="16" s="1"/>
  <c r="D35" i="21" s="1"/>
  <c r="F141" i="16"/>
  <c r="E39" i="21" s="1"/>
  <c r="F139" i="16"/>
  <c r="F137" i="16"/>
  <c r="F135" i="16"/>
  <c r="F133" i="16"/>
  <c r="F131" i="16"/>
  <c r="F129" i="16"/>
  <c r="F127" i="16"/>
  <c r="F125" i="16"/>
  <c r="E35" i="21" s="1"/>
  <c r="F123" i="16"/>
  <c r="AT116" i="7"/>
  <c r="E116" i="16" s="1"/>
  <c r="AT114" i="7"/>
  <c r="E114" i="16" s="1"/>
  <c r="AT110" i="7"/>
  <c r="E110" i="16" s="1"/>
  <c r="AT106" i="7"/>
  <c r="E106" i="16" s="1"/>
  <c r="D28" i="21" s="1"/>
  <c r="AT102" i="7"/>
  <c r="E102" i="16" s="1"/>
  <c r="D27" i="21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D11" i="21" s="1"/>
  <c r="F46" i="16"/>
  <c r="F44" i="16"/>
  <c r="F42" i="16"/>
  <c r="E12" i="21" s="1"/>
  <c r="F40" i="16"/>
  <c r="F38" i="16"/>
  <c r="F36" i="16"/>
  <c r="F34" i="16"/>
  <c r="F32" i="16"/>
  <c r="E11" i="21" s="1"/>
  <c r="F30" i="16"/>
  <c r="F7" i="16"/>
  <c r="F8" i="16"/>
  <c r="F10" i="16"/>
  <c r="F11" i="16"/>
  <c r="F12" i="16"/>
  <c r="F13" i="16"/>
  <c r="F14" i="16"/>
  <c r="F15" i="16"/>
  <c r="F16" i="16"/>
  <c r="E7" i="21" s="1"/>
  <c r="F17" i="16"/>
  <c r="F18" i="16"/>
  <c r="F19" i="16"/>
  <c r="F20" i="16"/>
  <c r="F21" i="16"/>
  <c r="F22" i="16"/>
  <c r="F23" i="16"/>
  <c r="E8" i="21" s="1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D7" i="21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D8" i="21" s="1"/>
  <c r="AT24" i="7"/>
  <c r="E24" i="16" s="1"/>
  <c r="AT25" i="7"/>
  <c r="E25" i="16" s="1"/>
  <c r="AT6" i="7"/>
  <c r="E6" i="16" s="1"/>
  <c r="I255" i="16" l="1"/>
  <c r="I269" i="16"/>
  <c r="E423" i="16"/>
  <c r="E123" i="16"/>
  <c r="D33" i="21"/>
  <c r="E124" i="16"/>
  <c r="D34" i="21"/>
  <c r="E83" i="16"/>
  <c r="D22" i="21"/>
  <c r="E31" i="16"/>
  <c r="E43" i="16"/>
  <c r="D13" i="21"/>
  <c r="D423" i="16"/>
  <c r="D310" i="16"/>
  <c r="D311" i="16"/>
  <c r="C57" i="21"/>
  <c r="D303" i="16"/>
  <c r="C55" i="21"/>
  <c r="I261" i="16"/>
  <c r="I263" i="16"/>
  <c r="I268" i="16"/>
  <c r="I270" i="16"/>
  <c r="I272" i="16"/>
  <c r="I262" i="16"/>
  <c r="I264" i="16"/>
  <c r="I267" i="16"/>
  <c r="I271" i="16"/>
  <c r="F439" i="16"/>
  <c r="F310" i="16"/>
  <c r="F311" i="16"/>
  <c r="E318" i="16"/>
  <c r="E305" i="16"/>
  <c r="E324" i="16"/>
  <c r="E307" i="16"/>
  <c r="E310" i="16"/>
  <c r="E311" i="16"/>
  <c r="F309" i="16"/>
  <c r="F334" i="16"/>
  <c r="E316" i="16"/>
  <c r="E303" i="16"/>
  <c r="E304" i="16"/>
  <c r="E323" i="16"/>
  <c r="E308" i="16"/>
  <c r="D56" i="21" s="1"/>
  <c r="E309" i="16"/>
  <c r="E334" i="16"/>
  <c r="I265" i="16"/>
  <c r="I233" i="16"/>
  <c r="I232" i="16"/>
  <c r="I340" i="16"/>
  <c r="I342" i="16"/>
  <c r="I339" i="16"/>
  <c r="F60" i="21" s="1"/>
  <c r="I341" i="16"/>
  <c r="AT7" i="1"/>
  <c r="D7" i="16" s="1"/>
  <c r="AT8" i="1"/>
  <c r="D8" i="16" s="1"/>
  <c r="AT10" i="1"/>
  <c r="D10" i="16" s="1"/>
  <c r="D11" i="16"/>
  <c r="D12" i="16"/>
  <c r="AT13" i="1"/>
  <c r="D13" i="16" s="1"/>
  <c r="AT14" i="1"/>
  <c r="D14" i="16" s="1"/>
  <c r="AT15" i="1"/>
  <c r="D15" i="16" s="1"/>
  <c r="AT16" i="1"/>
  <c r="D16" i="16" s="1"/>
  <c r="C7" i="21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C8" i="21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C11" i="21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C12" i="21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C16" i="21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C17" i="21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C18" i="21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C21" i="21" s="1"/>
  <c r="AT83" i="1"/>
  <c r="AT84" i="1"/>
  <c r="D84" i="16" s="1"/>
  <c r="AT86" i="1"/>
  <c r="D86" i="16" s="1"/>
  <c r="AT87" i="1"/>
  <c r="D87" i="16" s="1"/>
  <c r="C23" i="21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C26" i="21" s="1"/>
  <c r="AT101" i="1"/>
  <c r="D101" i="16" s="1"/>
  <c r="AT102" i="1"/>
  <c r="D102" i="16" s="1"/>
  <c r="C27" i="21" s="1"/>
  <c r="AT103" i="1"/>
  <c r="D103" i="16" s="1"/>
  <c r="AT104" i="1"/>
  <c r="D104" i="16" s="1"/>
  <c r="AT105" i="1"/>
  <c r="D105" i="16" s="1"/>
  <c r="AT106" i="1"/>
  <c r="D106" i="16" s="1"/>
  <c r="C28" i="21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C29" i="21" s="1"/>
  <c r="AT117" i="1"/>
  <c r="D117" i="16" s="1"/>
  <c r="AT118" i="1"/>
  <c r="D118" i="16" s="1"/>
  <c r="AT116" i="1"/>
  <c r="AT122" i="1"/>
  <c r="D122" i="16" s="1"/>
  <c r="C32" i="21" s="1"/>
  <c r="AT123" i="1"/>
  <c r="AT124" i="1"/>
  <c r="AT125" i="1"/>
  <c r="D125" i="16" s="1"/>
  <c r="C35" i="21" s="1"/>
  <c r="AT126" i="1"/>
  <c r="D126" i="16" s="1"/>
  <c r="AT127" i="1"/>
  <c r="D127" i="16" s="1"/>
  <c r="AT128" i="1"/>
  <c r="D128" i="16" s="1"/>
  <c r="AT129" i="1"/>
  <c r="D129" i="16" s="1"/>
  <c r="AT130" i="1"/>
  <c r="D130" i="16" s="1"/>
  <c r="C36" i="21" s="1"/>
  <c r="AT131" i="1"/>
  <c r="D131" i="16" s="1"/>
  <c r="AT132" i="1"/>
  <c r="D132" i="16" s="1"/>
  <c r="C37" i="21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C38" i="21" s="1"/>
  <c r="AT141" i="1"/>
  <c r="D141" i="16" s="1"/>
  <c r="C39" i="21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C42" i="21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C43" i="21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C46" i="21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C49" i="21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440" i="16" l="1"/>
  <c r="E439" i="16"/>
  <c r="D124" i="16"/>
  <c r="C34" i="21"/>
  <c r="D123" i="16"/>
  <c r="C33" i="21"/>
  <c r="D83" i="16"/>
  <c r="C22" i="21"/>
  <c r="D43" i="16"/>
  <c r="C13" i="21"/>
  <c r="D31" i="16"/>
  <c r="I154" i="16"/>
  <c r="F440" i="16"/>
  <c r="F441" i="16" s="1"/>
  <c r="E440" i="16"/>
  <c r="E441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F12" i="21" s="1"/>
  <c r="I43" i="16"/>
  <c r="F13" i="21" s="1"/>
  <c r="I44" i="16"/>
  <c r="I45" i="16"/>
  <c r="I46" i="16"/>
  <c r="I47" i="16"/>
  <c r="I52" i="16"/>
  <c r="I53" i="16"/>
  <c r="I54" i="16"/>
  <c r="I56" i="16"/>
  <c r="I57" i="16"/>
  <c r="I58" i="16"/>
  <c r="I82" i="16"/>
  <c r="F21" i="21" s="1"/>
  <c r="I84" i="16"/>
  <c r="I87" i="16"/>
  <c r="F23" i="21" s="1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F29" i="21" s="1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F43" i="21" s="1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F46" i="21" s="1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5" i="16"/>
  <c r="I286" i="16"/>
  <c r="I287" i="16"/>
  <c r="I288" i="16"/>
  <c r="I289" i="16"/>
  <c r="I290" i="16"/>
  <c r="I291" i="16"/>
  <c r="I292" i="16"/>
  <c r="I293" i="16"/>
  <c r="I315" i="16"/>
  <c r="I317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8" i="16"/>
  <c r="I352" i="16"/>
  <c r="I353" i="16"/>
  <c r="I354" i="16"/>
  <c r="I355" i="16"/>
  <c r="I356" i="16"/>
  <c r="I357" i="16"/>
  <c r="I358" i="16"/>
  <c r="I359" i="16"/>
  <c r="I363" i="16"/>
  <c r="I364" i="16"/>
  <c r="I365" i="16"/>
  <c r="I367" i="16"/>
  <c r="I368" i="16"/>
  <c r="I369" i="16"/>
  <c r="I370" i="16"/>
  <c r="I371" i="16"/>
  <c r="F64" i="21" s="1"/>
  <c r="I372" i="16"/>
  <c r="I373" i="16"/>
  <c r="I374" i="16"/>
  <c r="I375" i="16"/>
  <c r="I376" i="16"/>
  <c r="I377" i="16"/>
  <c r="I378" i="16"/>
  <c r="I379" i="16"/>
  <c r="I380" i="16"/>
  <c r="I382" i="16"/>
  <c r="I386" i="16"/>
  <c r="I387" i="16"/>
  <c r="I388" i="16"/>
  <c r="I389" i="16"/>
  <c r="I391" i="16"/>
  <c r="I392" i="16"/>
  <c r="I393" i="16"/>
  <c r="I394" i="16"/>
  <c r="I395" i="16"/>
  <c r="I397" i="16"/>
  <c r="I398" i="16"/>
  <c r="I399" i="16"/>
  <c r="I400" i="16"/>
  <c r="I401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F16" i="21" l="1"/>
  <c r="F52" i="21"/>
  <c r="D439" i="16"/>
  <c r="D441" i="16" s="1"/>
  <c r="I284" i="16"/>
  <c r="I282" i="16"/>
  <c r="I280" i="16"/>
  <c r="I278" i="16"/>
  <c r="I273" i="16"/>
  <c r="I318" i="16"/>
  <c r="I316" i="16"/>
  <c r="I310" i="16"/>
  <c r="I308" i="16"/>
  <c r="F56" i="21" s="1"/>
  <c r="I304" i="16"/>
  <c r="I297" i="16"/>
  <c r="I295" i="16"/>
  <c r="I283" i="16"/>
  <c r="I281" i="16"/>
  <c r="I279" i="16"/>
  <c r="I274" i="16"/>
  <c r="I260" i="16"/>
  <c r="I258" i="16"/>
  <c r="I256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F11" i="21" s="1"/>
  <c r="I30" i="16"/>
  <c r="I25" i="16"/>
  <c r="I23" i="16"/>
  <c r="F8" i="21" s="1"/>
  <c r="I21" i="16"/>
  <c r="I19" i="16"/>
  <c r="I128" i="16"/>
  <c r="I126" i="16"/>
  <c r="I124" i="16"/>
  <c r="F34" i="21" s="1"/>
  <c r="I122" i="16"/>
  <c r="I118" i="16"/>
  <c r="I151" i="16"/>
  <c r="I149" i="16"/>
  <c r="I147" i="16"/>
  <c r="I145" i="16"/>
  <c r="I140" i="16"/>
  <c r="F38" i="21" s="1"/>
  <c r="I138" i="16"/>
  <c r="I136" i="16"/>
  <c r="I134" i="16"/>
  <c r="I132" i="16"/>
  <c r="F37" i="21" s="1"/>
  <c r="I130" i="16"/>
  <c r="F36" i="21" s="1"/>
  <c r="I80" i="16"/>
  <c r="I78" i="16"/>
  <c r="I76" i="16"/>
  <c r="I69" i="16"/>
  <c r="I67" i="16"/>
  <c r="I65" i="16"/>
  <c r="I63" i="16"/>
  <c r="I61" i="16"/>
  <c r="F17" i="21" s="1"/>
  <c r="I59" i="16"/>
  <c r="I81" i="16"/>
  <c r="I79" i="16"/>
  <c r="I77" i="16"/>
  <c r="I72" i="16"/>
  <c r="I70" i="16"/>
  <c r="I68" i="16"/>
  <c r="F18" i="21" s="1"/>
  <c r="I6" i="16"/>
  <c r="I10" i="16"/>
  <c r="I8" i="16"/>
  <c r="I33" i="16"/>
  <c r="I31" i="16"/>
  <c r="I29" i="16"/>
  <c r="I24" i="16"/>
  <c r="I22" i="16"/>
  <c r="I20" i="16"/>
  <c r="I18" i="16"/>
  <c r="I16" i="16"/>
  <c r="F7" i="21" s="1"/>
  <c r="I14" i="16"/>
  <c r="I12" i="16"/>
  <c r="I311" i="16"/>
  <c r="F57" i="21" s="1"/>
  <c r="I309" i="16"/>
  <c r="I307" i="16"/>
  <c r="I305" i="16"/>
  <c r="I303" i="16"/>
  <c r="F55" i="21" s="1"/>
  <c r="I298" i="16"/>
  <c r="I296" i="16"/>
  <c r="I259" i="16"/>
  <c r="I257" i="16"/>
  <c r="I248" i="16"/>
  <c r="I246" i="16"/>
  <c r="I221" i="16"/>
  <c r="I219" i="16"/>
  <c r="I217" i="16"/>
  <c r="F49" i="21" s="1"/>
  <c r="I215" i="16"/>
  <c r="I210" i="16"/>
  <c r="I175" i="16"/>
  <c r="F42" i="21" s="1"/>
  <c r="I173" i="16"/>
  <c r="I171" i="16"/>
  <c r="I169" i="16"/>
  <c r="I164" i="16"/>
  <c r="I162" i="16"/>
  <c r="I160" i="16"/>
  <c r="I158" i="16"/>
  <c r="I156" i="16"/>
  <c r="I127" i="16"/>
  <c r="I125" i="16"/>
  <c r="F35" i="21" s="1"/>
  <c r="I123" i="16"/>
  <c r="F33" i="21" s="1"/>
  <c r="I117" i="16"/>
  <c r="I152" i="16"/>
  <c r="I150" i="16"/>
  <c r="I148" i="16"/>
  <c r="I146" i="16"/>
  <c r="I141" i="16"/>
  <c r="F39" i="21" s="1"/>
  <c r="I139" i="16"/>
  <c r="I137" i="16"/>
  <c r="I135" i="16"/>
  <c r="I133" i="16"/>
  <c r="I131" i="16"/>
  <c r="I129" i="16"/>
  <c r="I104" i="16"/>
  <c r="I102" i="16"/>
  <c r="F27" i="21" s="1"/>
  <c r="I100" i="16"/>
  <c r="F26" i="21" s="1"/>
  <c r="I94" i="16"/>
  <c r="I92" i="16"/>
  <c r="I90" i="16"/>
  <c r="I88" i="16"/>
  <c r="I86" i="16"/>
  <c r="I83" i="16"/>
  <c r="F22" i="21" s="1"/>
  <c r="I17" i="16"/>
  <c r="I15" i="16"/>
  <c r="I13" i="16"/>
  <c r="I11" i="16"/>
  <c r="I106" i="16"/>
  <c r="F28" i="21" s="1"/>
  <c r="I7" i="16"/>
  <c r="J192" i="16" l="1"/>
  <c r="J169" i="16"/>
  <c r="J30" i="16"/>
  <c r="J215" i="16"/>
  <c r="J54" i="16"/>
  <c r="J228" i="16"/>
  <c r="J77" i="16"/>
  <c r="F32" i="21"/>
  <c r="J123" i="16"/>
  <c r="J7" i="16"/>
  <c r="J146" i="16"/>
  <c r="J100" i="16"/>
  <c r="I440" i="16"/>
  <c r="I439" i="16"/>
  <c r="AV6" i="7"/>
  <c r="AZ6" i="7" s="1"/>
  <c r="I441" i="16" l="1"/>
  <c r="AV6" i="1"/>
  <c r="AV6" i="8"/>
  <c r="AZ6" i="8" s="1"/>
  <c r="AX5" i="8" l="1"/>
  <c r="AX5" i="7"/>
  <c r="AW5" i="1"/>
  <c r="AX5" i="1"/>
  <c r="AZ6" i="1"/>
  <c r="AW5" i="7"/>
  <c r="AW5" i="8"/>
  <c r="P5" i="20" l="1"/>
  <c r="N5" i="20"/>
  <c r="M5" i="20"/>
  <c r="L5" i="16"/>
  <c r="M5" i="16"/>
</calcChain>
</file>

<file path=xl/comments1.xml><?xml version="1.0" encoding="utf-8"?>
<comments xmlns="http://schemas.openxmlformats.org/spreadsheetml/2006/main">
  <authors>
    <author>Derry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8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</commentList>
</comments>
</file>

<file path=xl/sharedStrings.xml><?xml version="1.0" encoding="utf-8"?>
<sst xmlns="http://schemas.openxmlformats.org/spreadsheetml/2006/main" count="2759" uniqueCount="519">
  <si>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</si>
  <si>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</si>
  <si>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</si>
  <si>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</si>
  <si>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</si>
  <si>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</si>
  <si>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</si>
  <si>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</si>
  <si>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</si>
  <si>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</si>
  <si>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</si>
  <si>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</si>
  <si>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</si>
  <si>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</si>
  <si>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</si>
  <si>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</si>
  <si>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</si>
  <si>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</si>
  <si>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</si>
  <si>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</si>
  <si>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</si>
  <si>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</si>
  <si>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</si>
  <si>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</si>
  <si>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</si>
  <si>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</si>
  <si>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</si>
  <si>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</si>
  <si>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</si>
  <si>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</si>
  <si>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</si>
  <si>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</si>
  <si>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</si>
  <si>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</si>
  <si>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</si>
  <si>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</si>
  <si>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</si>
  <si>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</si>
  <si>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</si>
  <si>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</si>
  <si>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</si>
  <si>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</si>
  <si>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</si>
  <si>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</si>
  <si>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</si>
  <si>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</si>
  <si>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</si>
  <si>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</si>
  <si>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</si>
  <si>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</si>
  <si>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</si>
  <si>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</si>
  <si>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</si>
  <si>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</si>
  <si>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</si>
  <si>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</si>
  <si>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</si>
  <si>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</si>
  <si>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NAME</t>
  </si>
  <si>
    <t>FIRST SEMESTER</t>
  </si>
  <si>
    <t>SECOND SEMESTER</t>
  </si>
  <si>
    <t>KETERANGAN</t>
  </si>
  <si>
    <t>Supevisor : Sitti Rajab HS, S.Pd, M.Si</t>
  </si>
  <si>
    <t>Supevisor : Adita Dyah Asokawati, S.E.I</t>
  </si>
  <si>
    <t>PERIOD SEPTEMBER 25, 2017 - MEY 24, 2018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</si>
  <si>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</si>
  <si>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</si>
  <si>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</si>
  <si>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</si>
  <si>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</si>
  <si>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</si>
  <si>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</si>
  <si>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</si>
  <si>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</si>
  <si>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</si>
  <si>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</si>
  <si>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</si>
  <si>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</si>
  <si>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</si>
  <si>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</si>
  <si>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</si>
  <si>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</si>
  <si>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</si>
  <si>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</si>
  <si>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</si>
  <si>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</si>
  <si>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</si>
  <si>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</si>
  <si>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</si>
  <si>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</si>
  <si>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</si>
  <si>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</si>
  <si>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</si>
  <si>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</si>
  <si>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</si>
  <si>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</si>
  <si>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</si>
  <si>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</si>
  <si>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</si>
  <si>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</si>
  <si>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</si>
  <si>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</si>
  <si>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</si>
  <si>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</si>
  <si>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</si>
  <si>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</si>
  <si>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</si>
  <si>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</si>
  <si>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</si>
  <si>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</si>
  <si>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</si>
  <si>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</si>
  <si>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</si>
  <si>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</si>
  <si>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</si>
  <si>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</si>
  <si>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</si>
  <si>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</si>
  <si>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</si>
  <si>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</si>
  <si>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</si>
  <si>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</si>
  <si>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</si>
  <si>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</si>
  <si>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</si>
  <si>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</si>
  <si>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</si>
  <si>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</si>
  <si>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</si>
  <si>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</si>
  <si>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</si>
  <si>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</si>
  <si>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</si>
  <si>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</si>
  <si>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</si>
  <si>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</si>
  <si>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</si>
  <si>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</si>
  <si>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</si>
  <si>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</si>
  <si>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</si>
  <si>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</si>
  <si>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</si>
  <si>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</si>
  <si>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</si>
  <si>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</si>
  <si>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</si>
  <si>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</si>
  <si>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</si>
  <si>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</si>
  <si>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</si>
  <si>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</si>
  <si>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</si>
  <si>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</si>
  <si>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</si>
  <si>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</si>
  <si>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</si>
  <si>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</si>
  <si>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</si>
  <si>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</si>
  <si>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</si>
  <si>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</si>
  <si>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</si>
  <si>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</si>
  <si>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</si>
  <si>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</si>
  <si>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</si>
  <si>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</si>
  <si>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</si>
  <si>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</si>
  <si>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</si>
  <si>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</si>
  <si>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</si>
  <si>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</si>
  <si>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</si>
  <si>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</si>
  <si>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</si>
  <si>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</si>
  <si>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</si>
  <si>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</si>
  <si>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</si>
  <si>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</si>
  <si>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</si>
  <si>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</si>
  <si>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</si>
  <si>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</si>
  <si>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</si>
  <si>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</si>
  <si>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</si>
  <si>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</si>
  <si>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</si>
  <si>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</si>
  <si>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</si>
  <si>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</si>
  <si>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</si>
  <si>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</si>
  <si>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</si>
  <si>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</si>
  <si>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</si>
  <si>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</si>
  <si>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</si>
  <si>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</si>
  <si>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</si>
  <si>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</si>
  <si>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</si>
  <si>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</si>
  <si>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</si>
  <si>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</si>
  <si>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</si>
  <si>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</si>
  <si>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</si>
  <si>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</si>
  <si>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</si>
  <si>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</si>
  <si>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</si>
  <si>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</si>
  <si>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</si>
  <si>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</si>
  <si>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</si>
  <si>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</si>
  <si>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</si>
  <si>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</si>
  <si>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</si>
  <si>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</si>
  <si>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</si>
  <si>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</si>
  <si>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</si>
  <si>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</si>
  <si>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</si>
  <si>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</si>
  <si>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</si>
  <si>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</si>
  <si>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</si>
  <si>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</si>
  <si>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Haeka Farros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</si>
  <si>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</si>
  <si>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</si>
  <si>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</si>
  <si>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</si>
  <si>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</si>
  <si>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</si>
  <si>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</si>
  <si>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</si>
  <si>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</si>
  <si>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</si>
  <si>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</si>
  <si>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</si>
  <si>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</si>
  <si>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</si>
  <si>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</si>
  <si>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</si>
  <si>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</si>
  <si>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</si>
  <si>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</si>
  <si>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</si>
  <si>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</si>
  <si>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</si>
  <si>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</si>
  <si>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</si>
  <si>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</si>
  <si>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</si>
  <si>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</si>
  <si>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</si>
  <si>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</si>
  <si>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</si>
  <si>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</si>
  <si>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</si>
  <si>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</si>
  <si>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</si>
  <si>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</si>
  <si>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</si>
  <si>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</si>
  <si>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</si>
  <si>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</si>
  <si>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</si>
  <si>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</si>
  <si>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</si>
  <si>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</si>
  <si>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</si>
  <si>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</si>
  <si>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</si>
  <si>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</si>
  <si>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</si>
  <si>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</si>
  <si>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</si>
  <si>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</si>
  <si>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</si>
  <si>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</si>
  <si>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</si>
  <si>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</si>
  <si>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</si>
  <si>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</si>
  <si>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</si>
  <si>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</si>
  <si>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</si>
  <si>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</si>
  <si>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</si>
  <si>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</si>
  <si>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</si>
  <si>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</si>
  <si>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</si>
  <si>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</si>
  <si>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</si>
  <si>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</si>
  <si>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</si>
  <si>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</si>
  <si>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</si>
  <si>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</si>
  <si>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</si>
  <si>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</si>
  <si>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</si>
  <si>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</si>
  <si>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</si>
  <si>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</si>
  <si>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</si>
  <si>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</si>
  <si>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</si>
  <si>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</si>
  <si>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</si>
  <si>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</si>
  <si>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</si>
  <si>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</si>
  <si>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</si>
  <si>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</si>
  <si>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</si>
  <si>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</si>
  <si>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</si>
  <si>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</si>
  <si>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</si>
  <si>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</si>
  <si>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</si>
  <si>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</si>
  <si>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</si>
  <si>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</si>
  <si>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</si>
  <si>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</si>
  <si>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</si>
  <si>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</si>
  <si>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</si>
  <si>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</si>
  <si>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</si>
  <si>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</si>
  <si>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</si>
  <si>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</si>
  <si>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</si>
  <si>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</si>
  <si>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</si>
  <si>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</si>
  <si>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</si>
  <si>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</si>
  <si>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</si>
  <si>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</si>
  <si>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</si>
  <si>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</si>
  <si>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</si>
  <si>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</si>
  <si>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</si>
  <si>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</si>
  <si>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</si>
  <si>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</si>
  <si>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</si>
  <si>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</si>
  <si>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</si>
  <si>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</si>
  <si>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</si>
  <si>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</si>
  <si>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</si>
  <si>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</si>
  <si>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</si>
  <si>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</si>
  <si>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</si>
  <si>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</si>
  <si>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</si>
  <si>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</si>
  <si>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</si>
  <si>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</si>
  <si>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</si>
  <si>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</si>
  <si>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</si>
  <si>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</si>
  <si>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</si>
  <si>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</si>
  <si>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</si>
  <si>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</si>
  <si>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</si>
  <si>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</si>
  <si>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</si>
  <si>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</si>
  <si>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</si>
  <si>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</si>
  <si>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</si>
  <si>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</si>
  <si>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</si>
  <si>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</si>
  <si>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</si>
  <si>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</si>
  <si>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</si>
  <si>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</si>
  <si>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</si>
  <si>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</si>
  <si>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Sheila Amalia, S.E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</si>
  <si>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</si>
  <si>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</si>
  <si>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</si>
  <si>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</si>
  <si>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</si>
  <si>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</si>
  <si>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</si>
  <si>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</si>
  <si>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</si>
  <si>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</si>
  <si>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</si>
  <si>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</si>
  <si>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</si>
  <si>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</si>
  <si>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</si>
  <si>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</si>
  <si>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</si>
  <si>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</si>
  <si>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</si>
  <si>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</si>
  <si>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</si>
  <si>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</si>
  <si>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</si>
  <si>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</si>
  <si>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</si>
  <si>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</si>
  <si>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</si>
  <si>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</si>
  <si>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</si>
  <si>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</si>
  <si>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</si>
  <si>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</si>
  <si>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</si>
  <si>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</si>
  <si>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</si>
  <si>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</si>
  <si>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</si>
  <si>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</si>
  <si>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</si>
  <si>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</si>
  <si>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</si>
  <si>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</si>
  <si>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</si>
  <si>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</si>
  <si>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</si>
  <si>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</si>
  <si>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</si>
  <si>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</si>
  <si>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</si>
  <si>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</si>
  <si>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</si>
  <si>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</si>
  <si>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</si>
  <si>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</si>
  <si>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</si>
  <si>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</si>
  <si>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</si>
  <si>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</si>
  <si>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</si>
  <si>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</si>
  <si>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</si>
  <si>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</si>
  <si>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</si>
  <si>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</si>
  <si>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</si>
  <si>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</si>
  <si>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</si>
  <si>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</si>
  <si>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</si>
  <si>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</si>
  <si>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</si>
  <si>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</si>
  <si>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</si>
  <si>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</si>
  <si>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</si>
  <si>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</si>
  <si>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</si>
  <si>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</si>
  <si>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MAHASISWA DIBAWAH TARGET</t>
  </si>
  <si>
    <t>PROGRAM MATRIKULASI 2018/2019</t>
  </si>
  <si>
    <t>NO</t>
  </si>
  <si>
    <t>NAMA</t>
  </si>
  <si>
    <t>TAHASIN/TAHFIDZ</t>
  </si>
  <si>
    <t>RATA2</t>
  </si>
  <si>
    <t>Arfin Imanullah, S.H</t>
  </si>
  <si>
    <t>Hasan Ishak, MA</t>
  </si>
  <si>
    <t>Kepala Pusat Matrikulasi</t>
  </si>
  <si>
    <t>RATA-RATA IKHWAN</t>
  </si>
  <si>
    <t>RATA-RATA AKHWAT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</si>
  <si>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</si>
  <si>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</si>
  <si>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</si>
  <si>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</si>
  <si>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</si>
  <si>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</si>
  <si>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</si>
  <si>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</si>
  <si>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</si>
  <si>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M. Sirril Wafa, S.H</t>
  </si>
  <si>
    <t>Ismi Khumaedah, S.E</t>
  </si>
  <si>
    <t>U</t>
  </si>
  <si>
    <t>Naik 1%</t>
  </si>
  <si>
    <t>Naik 2%</t>
  </si>
  <si>
    <t>Turun 1%</t>
  </si>
  <si>
    <t>Tetap</t>
  </si>
  <si>
    <t>Turun 2%</t>
  </si>
  <si>
    <t>Burhan Rumfaran</t>
  </si>
  <si>
    <t>Supevisor : Arfin Imanullah, S.E</t>
  </si>
  <si>
    <t>Muslim</t>
  </si>
  <si>
    <t>Turun 3%</t>
  </si>
  <si>
    <t>Alya Hanifa</t>
  </si>
  <si>
    <t>PERIOD SEPTEMBER - JANUARI 03, 2019</t>
  </si>
  <si>
    <t>Supevisor : Abdul Hamid, Lc</t>
  </si>
  <si>
    <t>PERIODE SEPTEMBER - 11 JANUARI 2019</t>
  </si>
  <si>
    <t>Bogor, 08 Jumadil Awwal 1440 H / 14 Januari 2019 M</t>
  </si>
  <si>
    <t>PRAY JAMA'AHSHALAT</t>
  </si>
  <si>
    <t>Pembina Mahasiswa : Alfrida Yulistia, S.E</t>
  </si>
  <si>
    <t>Periode 23-29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</si>
</sst>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0E+00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9"/>
      <color indexed="81"/>
      <name val="Tahoma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0" xfId="5" applyFont="1" applyFill="1" applyAlignment="1">
      <alignment vertical="center"/>
    </xf>
    <xf numFmtId="164" fontId="5" fillId="0" borderId="0" xfId="5" applyFont="1" applyFill="1" applyAlignment="1">
      <alignment vertical="center"/>
    </xf>
    <xf numFmtId="1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64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4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vertical="center"/>
    </xf>
    <xf numFmtId="0" fontId="5" fillId="0" borderId="14" xfId="3" applyFont="1" applyFill="1" applyBorder="1" applyAlignment="1">
      <alignment vertical="center"/>
    </xf>
    <xf numFmtId="0" fontId="2" fillId="0" borderId="8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5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3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" fontId="0" fillId="0" borderId="15" xfId="0" applyNumberFormat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2" fillId="5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4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5" applyFont="1" applyAlignment="1">
      <alignment vertical="center"/>
    </xf>
    <xf numFmtId="164" fontId="0" fillId="0" borderId="0" xfId="5" applyFont="1" applyAlignment="1">
      <alignment horizontal="center" vertical="center" wrapText="1"/>
    </xf>
    <xf numFmtId="164" fontId="0" fillId="0" borderId="0" xfId="5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1" fillId="0" borderId="0" xfId="5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1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5" fillId="0" borderId="1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5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8" xfId="0" quotePrefix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31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100853</xdr:colOff>
      <xdr:row>0</xdr:row>
      <xdr:rowOff>0</xdr:rowOff>
    </xdr:from>
    <xdr:to>
      <xdr:col>9</xdr:col>
      <xdr:colOff>492713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51177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467"/>
  <sheetViews>
    <sheetView zoomScale="85" zoomScaleNormal="85" workbookViewId="0">
      <pane xSplit="3" ySplit="5" topLeftCell="D155" activePane="bottomRight" state="frozen"/>
      <selection activeCell="L366" sqref="L366"/>
      <selection pane="topRight" activeCell="L366" sqref="L366"/>
      <selection pane="bottomLeft" activeCell="L366" sqref="L366"/>
      <selection pane="bottomRight" activeCell="P167" sqref="P167"/>
    </sheetView>
  </sheetViews>
  <sheetFormatPr defaultColWidth="9" defaultRowHeight="15" x14ac:dyDescent="0.2"/>
  <cols>
    <col min="1" max="1" width="3.42578125" style="36" customWidth="1"/>
    <col min="2" max="2" width="3.42578125" style="36" hidden="1" customWidth="1"/>
    <col min="3" max="3" width="33.5703125" style="3" customWidth="1"/>
    <col min="4" max="6" width="9.5703125" style="10" customWidth="1"/>
    <col min="7" max="7" width="12" style="10" customWidth="1"/>
    <col min="8" max="8" width="11.5703125" style="10" customWidth="1"/>
    <col min="9" max="10" width="11.85546875" style="10" customWidth="1"/>
    <col min="11" max="11" width="33" style="3" customWidth="1"/>
    <col min="12" max="12" width="6.140625" style="5" customWidth="1"/>
    <col min="13" max="13" width="9.42578125" style="6" customWidth="1"/>
    <col min="14" max="14" width="9.42578125" style="5" customWidth="1"/>
    <col min="15" max="15" width="18.5703125" style="35" customWidth="1"/>
    <col min="16" max="16" width="28.140625" style="28" bestFit="1" customWidth="1"/>
    <col min="17" max="17" width="12" style="3" customWidth="1"/>
    <col min="18" max="18" width="8.42578125" style="3" customWidth="1"/>
    <col min="19" max="19" width="9" style="3" customWidth="1"/>
    <col min="20" max="20" width="10.85546875" style="3" bestFit="1" customWidth="1"/>
    <col min="21" max="21" width="9" style="3" customWidth="1"/>
    <col min="22" max="22" width="4.5703125" style="3" customWidth="1"/>
    <col min="23" max="23" width="28.5703125" style="3" bestFit="1" customWidth="1"/>
    <col min="24" max="24" width="8.85546875" style="3" customWidth="1"/>
    <col min="25" max="44" width="5.28515625" style="3" customWidth="1"/>
    <col min="45" max="45" width="6.85546875" style="3" customWidth="1"/>
    <col min="46" max="49" width="9" style="3"/>
    <col min="50" max="50" width="11.85546875" style="3" bestFit="1" customWidth="1"/>
    <col min="51" max="51" width="10.85546875" style="3" bestFit="1" customWidth="1"/>
    <col min="52" max="16384" width="9" style="3"/>
  </cols>
  <sheetData>
    <row r="1" spans="1:45" ht="18" customHeight="1" x14ac:dyDescent="0.2">
      <c r="A1" s="223" t="s">
        <v>50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45" ht="18" customHeight="1" x14ac:dyDescent="0.2">
      <c r="A2" s="223" t="s">
        <v>64</v>
      </c>
      <c r="B2" s="223"/>
      <c r="C2" s="223"/>
      <c r="D2" s="223"/>
      <c r="E2" s="223"/>
      <c r="F2" s="223"/>
      <c r="G2" s="223"/>
      <c r="H2" s="223"/>
      <c r="I2" s="223"/>
      <c r="J2" s="223"/>
    </row>
    <row r="3" spans="1:45" ht="18" customHeight="1" x14ac:dyDescent="0.2">
      <c r="A3" s="224" t="s">
        <v>62</v>
      </c>
      <c r="B3" s="224"/>
      <c r="C3" s="224"/>
      <c r="D3" s="224"/>
      <c r="E3" s="224"/>
      <c r="F3" s="224"/>
      <c r="G3" s="224"/>
      <c r="H3" s="224"/>
      <c r="I3" s="224"/>
      <c r="J3" s="23"/>
      <c r="Q3" s="225" t="s">
        <v>34</v>
      </c>
      <c r="R3" s="225"/>
      <c r="S3" s="225"/>
      <c r="T3" s="225"/>
      <c r="U3" s="225"/>
      <c r="V3" s="15"/>
    </row>
    <row r="4" spans="1:45" s="2" customFormat="1" ht="30" customHeight="1" x14ac:dyDescent="0.2">
      <c r="A4" s="226" t="s">
        <v>0</v>
      </c>
      <c r="B4" s="37"/>
      <c r="C4" s="228" t="s">
        <v>58</v>
      </c>
      <c r="D4" s="230" t="s">
        <v>52</v>
      </c>
      <c r="E4" s="230" t="s">
        <v>14</v>
      </c>
      <c r="F4" s="230" t="s">
        <v>10</v>
      </c>
      <c r="G4" s="230" t="s">
        <v>60</v>
      </c>
      <c r="H4" s="230" t="s">
        <v>59</v>
      </c>
      <c r="I4" s="230" t="s">
        <v>60</v>
      </c>
      <c r="J4" s="230" t="s">
        <v>51</v>
      </c>
      <c r="K4" s="7"/>
      <c r="M4" s="8" t="s">
        <v>4</v>
      </c>
      <c r="N4" s="32" t="s">
        <v>5</v>
      </c>
      <c r="O4" s="233" t="s">
        <v>61</v>
      </c>
      <c r="P4" s="29"/>
      <c r="Q4" s="4"/>
      <c r="R4" s="222" t="s">
        <v>31</v>
      </c>
      <c r="S4" s="222" t="s">
        <v>32</v>
      </c>
      <c r="T4" s="222" t="s">
        <v>10</v>
      </c>
      <c r="U4" s="222" t="s">
        <v>13</v>
      </c>
      <c r="V4" s="222" t="s">
        <v>0</v>
      </c>
      <c r="W4" s="222" t="s">
        <v>35</v>
      </c>
      <c r="X4" s="222" t="s">
        <v>36</v>
      </c>
      <c r="Y4" s="222" t="s">
        <v>29</v>
      </c>
      <c r="Z4" s="222"/>
      <c r="AA4" s="222"/>
      <c r="AB4" s="222"/>
      <c r="AC4" s="222" t="s">
        <v>28</v>
      </c>
      <c r="AD4" s="222"/>
      <c r="AE4" s="222"/>
      <c r="AF4" s="222"/>
      <c r="AG4" s="222" t="s">
        <v>37</v>
      </c>
      <c r="AH4" s="222"/>
      <c r="AI4" s="222"/>
      <c r="AJ4" s="222"/>
      <c r="AK4" s="222" t="s">
        <v>38</v>
      </c>
      <c r="AL4" s="222"/>
      <c r="AM4" s="222"/>
      <c r="AN4" s="222"/>
      <c r="AO4" s="222" t="s">
        <v>39</v>
      </c>
      <c r="AP4" s="222"/>
      <c r="AQ4" s="222"/>
      <c r="AR4" s="222"/>
      <c r="AS4" s="222" t="s">
        <v>44</v>
      </c>
    </row>
    <row r="5" spans="1:45" s="2" customFormat="1" ht="17.25" customHeight="1" x14ac:dyDescent="0.2">
      <c r="A5" s="227"/>
      <c r="B5" s="38"/>
      <c r="C5" s="229"/>
      <c r="D5" s="231"/>
      <c r="E5" s="231"/>
      <c r="F5" s="232"/>
      <c r="G5" s="232"/>
      <c r="H5" s="232"/>
      <c r="I5" s="232"/>
      <c r="J5" s="231"/>
      <c r="K5" s="7"/>
      <c r="M5" s="43">
        <f>SUM(L6:L203)</f>
        <v>0</v>
      </c>
      <c r="N5" s="44">
        <f>SUM(L221:L451)</f>
        <v>0</v>
      </c>
      <c r="O5" s="234"/>
      <c r="P5" s="29">
        <f>SUM(P6:P451)</f>
        <v>0</v>
      </c>
      <c r="Q5" s="4"/>
      <c r="R5" s="222"/>
      <c r="S5" s="222"/>
      <c r="T5" s="222"/>
      <c r="U5" s="222"/>
      <c r="V5" s="222"/>
      <c r="W5" s="222"/>
      <c r="X5" s="222"/>
      <c r="Y5" s="86" t="s">
        <v>40</v>
      </c>
      <c r="Z5" s="86" t="s">
        <v>41</v>
      </c>
      <c r="AA5" s="86" t="s">
        <v>42</v>
      </c>
      <c r="AB5" s="86" t="s">
        <v>43</v>
      </c>
      <c r="AC5" s="86" t="s">
        <v>40</v>
      </c>
      <c r="AD5" s="86" t="s">
        <v>41</v>
      </c>
      <c r="AE5" s="86" t="s">
        <v>42</v>
      </c>
      <c r="AF5" s="86" t="s">
        <v>43</v>
      </c>
      <c r="AG5" s="86" t="s">
        <v>40</v>
      </c>
      <c r="AH5" s="86" t="s">
        <v>41</v>
      </c>
      <c r="AI5" s="86" t="s">
        <v>42</v>
      </c>
      <c r="AJ5" s="86" t="s">
        <v>43</v>
      </c>
      <c r="AK5" s="86" t="s">
        <v>40</v>
      </c>
      <c r="AL5" s="86" t="s">
        <v>41</v>
      </c>
      <c r="AM5" s="86" t="s">
        <v>42</v>
      </c>
      <c r="AN5" s="86" t="s">
        <v>43</v>
      </c>
      <c r="AO5" s="86" t="s">
        <v>40</v>
      </c>
      <c r="AP5" s="86" t="s">
        <v>41</v>
      </c>
      <c r="AQ5" s="86" t="s">
        <v>42</v>
      </c>
      <c r="AR5" s="86" t="s">
        <v>43</v>
      </c>
      <c r="AS5" s="222"/>
    </row>
    <row r="6" spans="1:45" s="16" customFormat="1" ht="16.5" customHeight="1" x14ac:dyDescent="0.2">
      <c r="A6" s="58">
        <v>1</v>
      </c>
      <c r="B6" s="89">
        <v>18101012</v>
      </c>
      <c r="C6" s="85" t="s">
        <v>67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60" t="s">
        <v>15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60" t="s">
        <v>15</v>
      </c>
      <c r="AP6" s="26"/>
      <c r="AQ6" s="26"/>
      <c r="AR6" s="26"/>
      <c r="AS6" s="15"/>
    </row>
    <row r="7" spans="1:45" s="16" customFormat="1" ht="16.5" customHeight="1" x14ac:dyDescent="0.2">
      <c r="A7" s="58">
        <v>2</v>
      </c>
      <c r="B7" s="89">
        <v>18102052</v>
      </c>
      <c r="C7" s="85" t="s">
        <v>68</v>
      </c>
      <c r="D7" s="5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61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61"/>
      <c r="AP7" s="26"/>
      <c r="AQ7" s="26"/>
      <c r="AR7" s="26"/>
      <c r="AS7" s="15"/>
    </row>
    <row r="8" spans="1:45" s="16" customFormat="1" ht="16.5" customHeight="1" x14ac:dyDescent="0.2">
      <c r="A8" s="58">
        <v>3</v>
      </c>
      <c r="B8" s="89">
        <v>18101167</v>
      </c>
      <c r="C8" s="19" t="s">
        <v>69</v>
      </c>
      <c r="D8" s="59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61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1"/>
      <c r="AP8" s="26"/>
      <c r="AQ8" s="26"/>
      <c r="AR8" s="26"/>
      <c r="AS8" s="15"/>
    </row>
    <row r="9" spans="1:45" s="16" customFormat="1" ht="16.5" customHeight="1" x14ac:dyDescent="0.2">
      <c r="A9" s="58">
        <v>4</v>
      </c>
      <c r="B9" s="89">
        <v>18108014</v>
      </c>
      <c r="C9" s="19" t="s">
        <v>70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61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61"/>
      <c r="AP9" s="26"/>
      <c r="AQ9" s="26"/>
      <c r="AR9" s="26"/>
      <c r="AS9" s="15"/>
    </row>
    <row r="10" spans="1:45" s="16" customFormat="1" ht="16.5" customHeight="1" x14ac:dyDescent="0.2">
      <c r="A10" s="58">
        <v>5</v>
      </c>
      <c r="B10" s="89">
        <v>18101183</v>
      </c>
      <c r="C10" s="20" t="s">
        <v>71</v>
      </c>
      <c r="D10" s="59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1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61"/>
      <c r="AP10" s="26"/>
      <c r="AQ10" s="26"/>
      <c r="AR10" s="26"/>
      <c r="AS10" s="15"/>
    </row>
    <row r="11" spans="1:45" s="16" customFormat="1" ht="16.5" customHeight="1" x14ac:dyDescent="0.2">
      <c r="A11" s="58">
        <v>6</v>
      </c>
      <c r="B11" s="89">
        <v>18101192</v>
      </c>
      <c r="C11" s="85" t="s">
        <v>72</v>
      </c>
      <c r="D11" s="59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61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61"/>
      <c r="AP11" s="26"/>
      <c r="AQ11" s="26"/>
      <c r="AR11" s="26"/>
      <c r="AS11" s="15"/>
    </row>
    <row r="12" spans="1:45" s="16" customFormat="1" ht="16.5" customHeight="1" x14ac:dyDescent="0.2">
      <c r="A12" s="58">
        <v>7</v>
      </c>
      <c r="B12" s="89">
        <v>17101108</v>
      </c>
      <c r="C12" s="85" t="s">
        <v>73</v>
      </c>
      <c r="D12" s="59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1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61"/>
      <c r="AP12" s="26"/>
      <c r="AQ12" s="26"/>
      <c r="AR12" s="26"/>
      <c r="AS12" s="15"/>
    </row>
    <row r="13" spans="1:45" s="16" customFormat="1" ht="16.5" customHeight="1" x14ac:dyDescent="0.2">
      <c r="A13" s="58">
        <v>8</v>
      </c>
      <c r="B13" s="89">
        <v>18108007</v>
      </c>
      <c r="C13" s="19" t="s">
        <v>74</v>
      </c>
      <c r="D13" s="59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62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62"/>
      <c r="AP13" s="26"/>
      <c r="AQ13" s="26"/>
      <c r="AR13" s="26"/>
      <c r="AS13" s="15"/>
    </row>
    <row r="14" spans="1:45" s="16" customFormat="1" ht="16.5" customHeight="1" x14ac:dyDescent="0.2">
      <c r="A14" s="58">
        <v>9</v>
      </c>
      <c r="B14" s="89">
        <v>18102053</v>
      </c>
      <c r="C14" s="85" t="s">
        <v>75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1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61"/>
      <c r="AP14" s="26"/>
      <c r="AQ14" s="26"/>
      <c r="AR14" s="26"/>
      <c r="AS14" s="15"/>
    </row>
    <row r="15" spans="1:45" s="16" customFormat="1" ht="16.5" customHeight="1" x14ac:dyDescent="0.2">
      <c r="A15" s="58">
        <v>10</v>
      </c>
      <c r="B15" s="89">
        <v>18101074</v>
      </c>
      <c r="C15" s="85" t="s">
        <v>76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1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61"/>
      <c r="AP15" s="26"/>
      <c r="AQ15" s="26"/>
      <c r="AR15" s="26"/>
      <c r="AS15" s="15"/>
    </row>
    <row r="16" spans="1:45" s="16" customFormat="1" ht="16.5" customHeight="1" x14ac:dyDescent="0.2">
      <c r="A16" s="58">
        <v>11</v>
      </c>
      <c r="B16" s="89">
        <v>18101196</v>
      </c>
      <c r="C16" s="85" t="s">
        <v>77</v>
      </c>
      <c r="D16" s="5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62"/>
      <c r="AP16" s="26"/>
      <c r="AQ16" s="26"/>
      <c r="AR16" s="26"/>
      <c r="AS16" s="15"/>
    </row>
    <row r="17" spans="1:51" s="16" customFormat="1" ht="16.5" customHeight="1" x14ac:dyDescent="0.2">
      <c r="A17" s="58">
        <v>12</v>
      </c>
      <c r="B17" s="89">
        <v>18101082</v>
      </c>
      <c r="C17" s="18" t="s">
        <v>78</v>
      </c>
      <c r="D17" s="59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62"/>
      <c r="AP17" s="26"/>
      <c r="AQ17" s="26"/>
      <c r="AR17" s="26"/>
      <c r="AS17" s="15"/>
    </row>
    <row r="18" spans="1:51" s="16" customFormat="1" ht="16.5" customHeight="1" x14ac:dyDescent="0.2">
      <c r="A18" s="58">
        <v>13</v>
      </c>
      <c r="B18" s="89">
        <v>18103036</v>
      </c>
      <c r="C18" s="19" t="s">
        <v>79</v>
      </c>
      <c r="D18" s="5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2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62"/>
      <c r="AP18" s="26"/>
      <c r="AQ18" s="26"/>
      <c r="AR18" s="26"/>
      <c r="AS18" s="15"/>
    </row>
    <row r="19" spans="1:51" s="16" customFormat="1" ht="16.5" customHeight="1" x14ac:dyDescent="0.2">
      <c r="A19" s="58">
        <v>14</v>
      </c>
      <c r="B19" s="89">
        <v>18102054</v>
      </c>
      <c r="C19" s="85" t="s">
        <v>80</v>
      </c>
      <c r="D19" s="59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62"/>
      <c r="AP19" s="26"/>
      <c r="AQ19" s="26"/>
      <c r="AR19" s="26"/>
      <c r="AS19" s="15"/>
    </row>
    <row r="20" spans="1:51" s="16" customFormat="1" ht="16.5" customHeight="1" x14ac:dyDescent="0.2">
      <c r="A20" s="58">
        <v>15</v>
      </c>
      <c r="B20" s="42">
        <v>18101207</v>
      </c>
      <c r="C20" s="19" t="s">
        <v>81</v>
      </c>
      <c r="D20" s="59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62"/>
      <c r="AP20" s="26"/>
      <c r="AQ20" s="26"/>
      <c r="AR20" s="26"/>
      <c r="AS20" s="15"/>
    </row>
    <row r="21" spans="1:51" s="16" customFormat="1" ht="16.5" customHeight="1" x14ac:dyDescent="0.2">
      <c r="A21" s="58">
        <v>16</v>
      </c>
      <c r="B21" s="89">
        <v>18103034</v>
      </c>
      <c r="C21" s="85" t="s">
        <v>82</v>
      </c>
      <c r="D21" s="8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62"/>
      <c r="AP21" s="26"/>
      <c r="AQ21" s="26"/>
      <c r="AR21" s="26"/>
      <c r="AS21" s="15"/>
    </row>
    <row r="22" spans="1:51" s="16" customFormat="1" ht="16.5" customHeight="1" x14ac:dyDescent="0.2">
      <c r="A22" s="58">
        <v>17</v>
      </c>
      <c r="B22" s="89">
        <v>18101117</v>
      </c>
      <c r="C22" s="85" t="s">
        <v>83</v>
      </c>
      <c r="D22" s="5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62"/>
      <c r="AP22" s="26"/>
      <c r="AQ22" s="26"/>
      <c r="AR22" s="26"/>
      <c r="AS22" s="15"/>
    </row>
    <row r="23" spans="1:51" s="16" customFormat="1" ht="16.5" customHeight="1" x14ac:dyDescent="0.2">
      <c r="A23" s="58">
        <v>18</v>
      </c>
      <c r="B23" s="89">
        <v>17101192</v>
      </c>
      <c r="C23" s="19" t="s">
        <v>17</v>
      </c>
      <c r="D23" s="59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1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61"/>
      <c r="AP23" s="26"/>
      <c r="AQ23" s="26"/>
      <c r="AR23" s="26"/>
      <c r="AS23" s="15"/>
    </row>
    <row r="24" spans="1:51" s="16" customFormat="1" ht="16.5" customHeight="1" x14ac:dyDescent="0.2">
      <c r="A24" s="58">
        <v>19</v>
      </c>
      <c r="B24" s="42">
        <v>18101208</v>
      </c>
      <c r="C24" s="19" t="s">
        <v>84</v>
      </c>
      <c r="D24" s="5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1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61"/>
      <c r="AP24" s="26"/>
      <c r="AQ24" s="26"/>
      <c r="AR24" s="26"/>
      <c r="AS24" s="15"/>
    </row>
    <row r="25" spans="1:51" s="16" customFormat="1" ht="16.5" customHeight="1" x14ac:dyDescent="0.2">
      <c r="A25" s="58">
        <v>20</v>
      </c>
      <c r="B25" s="42">
        <v>18104024</v>
      </c>
      <c r="C25" s="19" t="s">
        <v>85</v>
      </c>
      <c r="D25" s="59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62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62"/>
      <c r="AP25" s="25"/>
      <c r="AQ25" s="25"/>
      <c r="AR25" s="25"/>
    </row>
    <row r="26" spans="1:51" s="16" customFormat="1" ht="16.5" customHeight="1" x14ac:dyDescent="0.2">
      <c r="A26" s="63"/>
      <c r="B26" s="48"/>
      <c r="C26" s="14"/>
      <c r="D26" s="70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2"/>
      <c r="AP26" s="25"/>
      <c r="AQ26" s="25"/>
      <c r="AR26" s="25"/>
    </row>
    <row r="27" spans="1:51" s="16" customFormat="1" ht="16.5" customHeight="1" x14ac:dyDescent="0.2">
      <c r="A27" s="63"/>
      <c r="B27" s="48"/>
      <c r="C27" s="14"/>
      <c r="D27" s="70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2"/>
      <c r="AP27" s="25"/>
      <c r="AQ27" s="25"/>
      <c r="AR27" s="25"/>
    </row>
    <row r="28" spans="1:51" s="16" customFormat="1" ht="16.5" customHeight="1" x14ac:dyDescent="0.2">
      <c r="A28" s="63"/>
      <c r="B28" s="63"/>
      <c r="C28" s="64"/>
      <c r="D28" s="65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6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6"/>
      <c r="AP28" s="25"/>
      <c r="AQ28" s="25"/>
      <c r="AR28" s="25"/>
    </row>
    <row r="29" spans="1:51" s="16" customFormat="1" ht="16.5" customHeight="1" x14ac:dyDescent="0.2">
      <c r="A29" s="58">
        <v>1</v>
      </c>
      <c r="B29" s="89">
        <v>18101072</v>
      </c>
      <c r="C29" s="85" t="s">
        <v>86</v>
      </c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7" t="s">
        <v>6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67" t="s">
        <v>6</v>
      </c>
      <c r="AP29" s="25"/>
      <c r="AQ29" s="25"/>
      <c r="AR29" s="25"/>
      <c r="AX29" s="47"/>
      <c r="AY29" s="47"/>
    </row>
    <row r="30" spans="1:51" s="16" customFormat="1" ht="16.5" customHeight="1" x14ac:dyDescent="0.2">
      <c r="A30" s="58">
        <v>2</v>
      </c>
      <c r="B30" s="89">
        <v>18102004</v>
      </c>
      <c r="C30" s="85" t="s">
        <v>87</v>
      </c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1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61"/>
      <c r="AP30" s="25"/>
      <c r="AQ30" s="25"/>
      <c r="AR30" s="25"/>
      <c r="AX30" s="47"/>
      <c r="AY30" s="47"/>
    </row>
    <row r="31" spans="1:51" s="16" customFormat="1" ht="16.5" customHeight="1" x14ac:dyDescent="0.2">
      <c r="A31" s="58">
        <v>3</v>
      </c>
      <c r="B31" s="89">
        <v>18102003</v>
      </c>
      <c r="C31" s="85" t="s">
        <v>88</v>
      </c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1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61"/>
      <c r="AP31" s="25"/>
      <c r="AQ31" s="25"/>
      <c r="AR31" s="25"/>
      <c r="AX31" s="47"/>
    </row>
    <row r="32" spans="1:51" s="16" customFormat="1" ht="16.5" customHeight="1" x14ac:dyDescent="0.2">
      <c r="A32" s="58">
        <v>4</v>
      </c>
      <c r="B32" s="89">
        <v>18101017</v>
      </c>
      <c r="C32" s="85" t="s">
        <v>89</v>
      </c>
      <c r="D32" s="5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1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61"/>
      <c r="AP32" s="25"/>
      <c r="AQ32" s="25"/>
      <c r="AR32" s="25"/>
    </row>
    <row r="33" spans="1:44" s="16" customFormat="1" ht="16.5" customHeight="1" x14ac:dyDescent="0.2">
      <c r="A33" s="58">
        <v>5</v>
      </c>
      <c r="B33" s="89">
        <v>18101186</v>
      </c>
      <c r="C33" s="18" t="s">
        <v>90</v>
      </c>
      <c r="D33" s="5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1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61"/>
      <c r="AP33" s="25"/>
      <c r="AQ33" s="25"/>
      <c r="AR33" s="25"/>
    </row>
    <row r="34" spans="1:44" s="16" customFormat="1" ht="16.5" customHeight="1" x14ac:dyDescent="0.2">
      <c r="A34" s="58">
        <v>6</v>
      </c>
      <c r="B34" s="89">
        <v>18101133</v>
      </c>
      <c r="C34" s="85" t="s">
        <v>91</v>
      </c>
      <c r="D34" s="5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1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61"/>
      <c r="AP34" s="25"/>
      <c r="AQ34" s="25"/>
      <c r="AR34" s="25"/>
    </row>
    <row r="35" spans="1:44" s="16" customFormat="1" ht="16.5" customHeight="1" x14ac:dyDescent="0.2">
      <c r="A35" s="58">
        <v>7</v>
      </c>
      <c r="B35" s="89">
        <v>18101185</v>
      </c>
      <c r="C35" s="20" t="s">
        <v>92</v>
      </c>
      <c r="D35" s="5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1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61"/>
      <c r="AP35" s="25"/>
      <c r="AQ35" s="25"/>
      <c r="AR35" s="25"/>
    </row>
    <row r="36" spans="1:44" s="16" customFormat="1" ht="16.5" customHeight="1" x14ac:dyDescent="0.2">
      <c r="A36" s="58">
        <v>8</v>
      </c>
      <c r="B36" s="89">
        <v>18101099</v>
      </c>
      <c r="C36" s="85" t="s">
        <v>93</v>
      </c>
      <c r="D36" s="5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1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61"/>
      <c r="AP36" s="25"/>
      <c r="AQ36" s="25"/>
      <c r="AR36" s="25"/>
    </row>
    <row r="37" spans="1:44" s="16" customFormat="1" ht="16.5" customHeight="1" x14ac:dyDescent="0.2">
      <c r="A37" s="58">
        <v>9</v>
      </c>
      <c r="B37" s="89">
        <v>18103038</v>
      </c>
      <c r="C37" s="85" t="s">
        <v>94</v>
      </c>
      <c r="D37" s="5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61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61"/>
      <c r="AP37" s="25"/>
      <c r="AQ37" s="25"/>
      <c r="AR37" s="25"/>
    </row>
    <row r="38" spans="1:44" s="16" customFormat="1" ht="16.5" customHeight="1" x14ac:dyDescent="0.2">
      <c r="A38" s="58">
        <v>10</v>
      </c>
      <c r="B38" s="89">
        <v>18101116</v>
      </c>
      <c r="C38" s="85" t="s">
        <v>95</v>
      </c>
      <c r="D38" s="5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61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61"/>
      <c r="AP38" s="25"/>
      <c r="AQ38" s="25"/>
      <c r="AR38" s="25"/>
    </row>
    <row r="39" spans="1:44" s="16" customFormat="1" ht="16.5" customHeight="1" x14ac:dyDescent="0.2">
      <c r="A39" s="58">
        <v>11</v>
      </c>
      <c r="B39" s="89">
        <v>18103041</v>
      </c>
      <c r="C39" s="85" t="s">
        <v>96</v>
      </c>
      <c r="D39" s="5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1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61"/>
      <c r="AP39" s="25"/>
      <c r="AQ39" s="25"/>
      <c r="AR39" s="25"/>
    </row>
    <row r="40" spans="1:44" s="16" customFormat="1" ht="16.5" customHeight="1" x14ac:dyDescent="0.2">
      <c r="A40" s="58">
        <v>12</v>
      </c>
      <c r="B40" s="89">
        <v>18101153</v>
      </c>
      <c r="C40" s="85" t="s">
        <v>97</v>
      </c>
      <c r="D40" s="5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61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61"/>
      <c r="AP40" s="25"/>
      <c r="AQ40" s="25"/>
      <c r="AR40" s="25"/>
    </row>
    <row r="41" spans="1:44" s="16" customFormat="1" ht="16.5" customHeight="1" x14ac:dyDescent="0.2">
      <c r="A41" s="58">
        <v>13</v>
      </c>
      <c r="B41" s="89">
        <v>18103049</v>
      </c>
      <c r="C41" s="19" t="s">
        <v>98</v>
      </c>
      <c r="D41" s="5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61"/>
      <c r="AP41" s="25"/>
      <c r="AQ41" s="25"/>
      <c r="AR41" s="25"/>
    </row>
    <row r="42" spans="1:44" s="16" customFormat="1" ht="16.5" customHeight="1" x14ac:dyDescent="0.2">
      <c r="A42" s="58">
        <v>14</v>
      </c>
      <c r="B42" s="89">
        <v>18104006</v>
      </c>
      <c r="C42" s="85" t="s">
        <v>99</v>
      </c>
      <c r="D42" s="5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6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61"/>
      <c r="AP42" s="46"/>
      <c r="AQ42" s="25"/>
      <c r="AR42" s="25"/>
    </row>
    <row r="43" spans="1:44" s="16" customFormat="1" ht="16.5" customHeight="1" x14ac:dyDescent="0.2">
      <c r="A43" s="58">
        <v>15</v>
      </c>
      <c r="B43" s="89">
        <v>18108011</v>
      </c>
      <c r="C43" s="19" t="s">
        <v>100</v>
      </c>
      <c r="D43" s="8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61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61"/>
      <c r="AP43" s="30"/>
      <c r="AQ43" s="25"/>
      <c r="AR43" s="25"/>
    </row>
    <row r="44" spans="1:44" s="16" customFormat="1" ht="16.5" customHeight="1" x14ac:dyDescent="0.2">
      <c r="A44" s="58">
        <v>16</v>
      </c>
      <c r="B44" s="89">
        <v>18108001</v>
      </c>
      <c r="C44" s="20" t="s">
        <v>101</v>
      </c>
      <c r="D44" s="5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1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61"/>
      <c r="AP44" s="25"/>
      <c r="AQ44" s="25"/>
      <c r="AR44" s="25"/>
    </row>
    <row r="45" spans="1:44" s="16" customFormat="1" ht="16.5" customHeight="1" x14ac:dyDescent="0.2">
      <c r="A45" s="58">
        <v>17</v>
      </c>
      <c r="B45" s="89">
        <v>18102047</v>
      </c>
      <c r="C45" s="85" t="s">
        <v>102</v>
      </c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1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61"/>
      <c r="AP45" s="25"/>
      <c r="AQ45" s="25"/>
      <c r="AR45" s="25"/>
    </row>
    <row r="46" spans="1:44" s="16" customFormat="1" ht="16.5" customHeight="1" x14ac:dyDescent="0.2">
      <c r="A46" s="58">
        <v>18</v>
      </c>
      <c r="B46" s="89">
        <v>18101169</v>
      </c>
      <c r="C46" s="85" t="s">
        <v>103</v>
      </c>
      <c r="D46" s="5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61"/>
      <c r="AP46" s="45"/>
      <c r="AQ46" s="25"/>
      <c r="AR46" s="25"/>
    </row>
    <row r="47" spans="1:44" s="16" customFormat="1" ht="16.5" customHeight="1" x14ac:dyDescent="0.2">
      <c r="A47" s="58">
        <v>19</v>
      </c>
      <c r="B47" s="89">
        <v>18101081</v>
      </c>
      <c r="C47" s="85" t="s">
        <v>104</v>
      </c>
      <c r="D47" s="5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61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61"/>
      <c r="AP47" s="25"/>
      <c r="AQ47" s="25"/>
      <c r="AR47" s="25"/>
    </row>
    <row r="48" spans="1:44" s="16" customFormat="1" ht="16.5" customHeight="1" x14ac:dyDescent="0.2">
      <c r="A48" s="58">
        <v>20</v>
      </c>
      <c r="B48" s="89">
        <v>18101150</v>
      </c>
      <c r="C48" s="85" t="s">
        <v>105</v>
      </c>
      <c r="D48" s="5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61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61"/>
      <c r="AP48" s="25"/>
      <c r="AQ48" s="25"/>
      <c r="AR48" s="25"/>
    </row>
    <row r="49" spans="1:44" s="16" customFormat="1" ht="16.5" customHeight="1" x14ac:dyDescent="0.2">
      <c r="A49" s="63"/>
      <c r="B49" s="92"/>
      <c r="C49" s="49"/>
      <c r="D49" s="70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1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1"/>
      <c r="AP49" s="25"/>
      <c r="AQ49" s="25"/>
      <c r="AR49" s="25"/>
    </row>
    <row r="50" spans="1:44" s="16" customFormat="1" ht="16.5" customHeight="1" x14ac:dyDescent="0.2">
      <c r="A50" s="63"/>
      <c r="B50" s="92"/>
      <c r="C50" s="49"/>
      <c r="D50" s="7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1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1"/>
      <c r="AP50" s="25"/>
      <c r="AQ50" s="25"/>
      <c r="AR50" s="25"/>
    </row>
    <row r="51" spans="1:44" s="16" customFormat="1" ht="16.5" customHeight="1" x14ac:dyDescent="0.2">
      <c r="A51" s="63"/>
      <c r="B51" s="63"/>
      <c r="C51" s="65"/>
      <c r="D51" s="65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8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8"/>
      <c r="AP51" s="25"/>
      <c r="AQ51" s="25"/>
      <c r="AR51" s="25"/>
    </row>
    <row r="52" spans="1:44" s="16" customFormat="1" ht="16.5" customHeight="1" x14ac:dyDescent="0.2">
      <c r="A52" s="58">
        <v>1</v>
      </c>
      <c r="B52" s="89">
        <v>18104003</v>
      </c>
      <c r="C52" s="19" t="s">
        <v>106</v>
      </c>
      <c r="D52" s="5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67" t="s">
        <v>107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67" t="s">
        <v>107</v>
      </c>
      <c r="AP52" s="25"/>
      <c r="AQ52" s="25"/>
      <c r="AR52" s="25"/>
    </row>
    <row r="53" spans="1:44" s="16" customFormat="1" ht="16.5" customHeight="1" x14ac:dyDescent="0.2">
      <c r="A53" s="58">
        <v>2</v>
      </c>
      <c r="B53" s="89">
        <v>18101018</v>
      </c>
      <c r="C53" s="85" t="s">
        <v>108</v>
      </c>
      <c r="D53" s="5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61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61"/>
      <c r="AP53" s="25"/>
      <c r="AQ53" s="25"/>
      <c r="AR53" s="25"/>
    </row>
    <row r="54" spans="1:44" s="16" customFormat="1" ht="16.5" customHeight="1" x14ac:dyDescent="0.2">
      <c r="A54" s="58">
        <v>3</v>
      </c>
      <c r="B54" s="89">
        <v>18101047</v>
      </c>
      <c r="C54" s="85" t="s">
        <v>109</v>
      </c>
      <c r="D54" s="5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61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61"/>
      <c r="AP54" s="25"/>
      <c r="AQ54" s="25"/>
      <c r="AR54" s="25"/>
    </row>
    <row r="55" spans="1:44" s="16" customFormat="1" ht="16.5" customHeight="1" x14ac:dyDescent="0.2">
      <c r="A55" s="58">
        <v>4</v>
      </c>
      <c r="B55" s="42">
        <v>18101204</v>
      </c>
      <c r="C55" s="19" t="s">
        <v>110</v>
      </c>
      <c r="D55" s="5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61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61"/>
      <c r="AP55" s="25"/>
      <c r="AQ55" s="25"/>
      <c r="AR55" s="25"/>
    </row>
    <row r="56" spans="1:44" s="16" customFormat="1" ht="16.5" customHeight="1" x14ac:dyDescent="0.2">
      <c r="A56" s="58">
        <v>5</v>
      </c>
      <c r="B56" s="89">
        <v>18101161</v>
      </c>
      <c r="C56" s="85" t="s">
        <v>111</v>
      </c>
      <c r="D56" s="5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61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61"/>
      <c r="AP56" s="25"/>
      <c r="AQ56" s="25"/>
      <c r="AR56" s="25"/>
    </row>
    <row r="57" spans="1:44" s="16" customFormat="1" ht="16.5" customHeight="1" x14ac:dyDescent="0.2">
      <c r="A57" s="58">
        <v>6</v>
      </c>
      <c r="B57" s="89">
        <v>18103056</v>
      </c>
      <c r="C57" s="85" t="s">
        <v>112</v>
      </c>
      <c r="D57" s="5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61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61"/>
      <c r="AP57" s="25"/>
      <c r="AQ57" s="25"/>
      <c r="AR57" s="25"/>
    </row>
    <row r="58" spans="1:44" s="16" customFormat="1" ht="16.5" customHeight="1" x14ac:dyDescent="0.2">
      <c r="A58" s="58">
        <v>7</v>
      </c>
      <c r="B58" s="89">
        <v>18102037</v>
      </c>
      <c r="C58" s="85" t="s">
        <v>113</v>
      </c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61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61"/>
      <c r="AP58" s="25"/>
      <c r="AQ58" s="25"/>
      <c r="AR58" s="25"/>
    </row>
    <row r="59" spans="1:44" s="16" customFormat="1" ht="16.5" customHeight="1" x14ac:dyDescent="0.2">
      <c r="A59" s="58">
        <v>8</v>
      </c>
      <c r="B59" s="89">
        <v>18103019</v>
      </c>
      <c r="C59" s="85" t="s">
        <v>114</v>
      </c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61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1"/>
      <c r="AP59" s="25"/>
      <c r="AQ59" s="25"/>
      <c r="AR59" s="25"/>
    </row>
    <row r="60" spans="1:44" s="16" customFormat="1" ht="16.5" customHeight="1" x14ac:dyDescent="0.2">
      <c r="A60" s="58">
        <v>9</v>
      </c>
      <c r="B60" s="89">
        <v>18103043</v>
      </c>
      <c r="C60" s="85" t="s">
        <v>115</v>
      </c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1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1"/>
      <c r="AP60" s="25"/>
      <c r="AQ60" s="25"/>
      <c r="AR60" s="25"/>
    </row>
    <row r="61" spans="1:44" s="16" customFormat="1" ht="16.5" customHeight="1" x14ac:dyDescent="0.2">
      <c r="A61" s="58">
        <v>10</v>
      </c>
      <c r="B61" s="89">
        <v>18101028</v>
      </c>
      <c r="C61" s="85" t="s">
        <v>116</v>
      </c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1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1"/>
      <c r="AP61" s="25"/>
      <c r="AQ61" s="25"/>
      <c r="AR61" s="25"/>
    </row>
    <row r="62" spans="1:44" s="16" customFormat="1" ht="16.5" customHeight="1" x14ac:dyDescent="0.2">
      <c r="A62" s="58">
        <v>11</v>
      </c>
      <c r="B62" s="89">
        <v>18101165</v>
      </c>
      <c r="C62" s="20" t="s">
        <v>117</v>
      </c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1"/>
      <c r="AP62" s="25"/>
      <c r="AQ62" s="25"/>
      <c r="AR62" s="25"/>
    </row>
    <row r="63" spans="1:44" s="16" customFormat="1" ht="16.5" customHeight="1" x14ac:dyDescent="0.2">
      <c r="A63" s="58">
        <v>12</v>
      </c>
      <c r="B63" s="42">
        <v>18101203</v>
      </c>
      <c r="C63" s="19" t="s">
        <v>118</v>
      </c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1"/>
      <c r="AP63" s="25"/>
      <c r="AQ63" s="25"/>
      <c r="AR63" s="25"/>
    </row>
    <row r="64" spans="1:44" s="16" customFormat="1" ht="16.5" customHeight="1" x14ac:dyDescent="0.2">
      <c r="A64" s="58">
        <v>13</v>
      </c>
      <c r="B64" s="89">
        <v>18101179</v>
      </c>
      <c r="C64" s="19" t="s">
        <v>119</v>
      </c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61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1"/>
      <c r="AP64" s="25"/>
      <c r="AQ64" s="25"/>
      <c r="AR64" s="25"/>
    </row>
    <row r="65" spans="1:44" s="16" customFormat="1" ht="16.5" customHeight="1" x14ac:dyDescent="0.2">
      <c r="A65" s="58">
        <v>14</v>
      </c>
      <c r="B65" s="89">
        <v>18101119</v>
      </c>
      <c r="C65" s="85" t="s">
        <v>120</v>
      </c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61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1"/>
      <c r="AP65" s="25"/>
      <c r="AQ65" s="25"/>
      <c r="AR65" s="25"/>
    </row>
    <row r="66" spans="1:44" s="16" customFormat="1" ht="16.5" customHeight="1" x14ac:dyDescent="0.2">
      <c r="A66" s="58">
        <v>15</v>
      </c>
      <c r="B66" s="89">
        <v>18104007</v>
      </c>
      <c r="C66" s="85" t="s">
        <v>121</v>
      </c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61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1"/>
      <c r="AP66" s="25"/>
      <c r="AQ66" s="25"/>
      <c r="AR66" s="25"/>
    </row>
    <row r="67" spans="1:44" s="16" customFormat="1" ht="16.5" customHeight="1" x14ac:dyDescent="0.2">
      <c r="A67" s="58">
        <v>16</v>
      </c>
      <c r="B67" s="89">
        <v>18101151</v>
      </c>
      <c r="C67" s="85" t="s">
        <v>122</v>
      </c>
      <c r="D67" s="5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61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1"/>
      <c r="AP67" s="25"/>
      <c r="AQ67" s="25"/>
      <c r="AR67" s="25"/>
    </row>
    <row r="68" spans="1:44" s="16" customFormat="1" ht="16.5" customHeight="1" x14ac:dyDescent="0.2">
      <c r="A68" s="58">
        <v>17</v>
      </c>
      <c r="B68" s="89">
        <v>18104012</v>
      </c>
      <c r="C68" s="19" t="s">
        <v>123</v>
      </c>
      <c r="D68" s="8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61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61"/>
      <c r="AP68" s="25"/>
      <c r="AQ68" s="25"/>
      <c r="AR68" s="25"/>
    </row>
    <row r="69" spans="1:44" s="16" customFormat="1" ht="16.5" customHeight="1" x14ac:dyDescent="0.2">
      <c r="A69" s="58">
        <v>18</v>
      </c>
      <c r="B69" s="42">
        <v>18102070</v>
      </c>
      <c r="C69" s="19" t="s">
        <v>124</v>
      </c>
      <c r="D69" s="5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61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61"/>
      <c r="AP69" s="25"/>
      <c r="AQ69" s="25"/>
      <c r="AR69" s="25"/>
    </row>
    <row r="70" spans="1:44" s="16" customFormat="1" ht="16.5" customHeight="1" x14ac:dyDescent="0.2">
      <c r="A70" s="58">
        <v>19</v>
      </c>
      <c r="B70" s="89">
        <v>18101193</v>
      </c>
      <c r="C70" s="85" t="s">
        <v>125</v>
      </c>
      <c r="D70" s="5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61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61"/>
      <c r="AP70" s="25"/>
      <c r="AQ70" s="25"/>
      <c r="AR70" s="25"/>
    </row>
    <row r="71" spans="1:44" s="16" customFormat="1" ht="16.5" customHeight="1" x14ac:dyDescent="0.2">
      <c r="A71" s="58">
        <v>20</v>
      </c>
      <c r="B71" s="89">
        <v>18101166</v>
      </c>
      <c r="C71" s="85" t="s">
        <v>126</v>
      </c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61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61"/>
      <c r="AP71" s="25"/>
      <c r="AQ71" s="25"/>
      <c r="AR71" s="25"/>
    </row>
    <row r="72" spans="1:44" s="16" customFormat="1" ht="16.5" customHeight="1" x14ac:dyDescent="0.2">
      <c r="A72" s="63"/>
      <c r="B72" s="92"/>
      <c r="C72" s="49"/>
      <c r="D72" s="70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1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1"/>
      <c r="AP72" s="25"/>
      <c r="AQ72" s="25"/>
      <c r="AR72" s="25"/>
    </row>
    <row r="73" spans="1:44" s="16" customFormat="1" ht="16.5" customHeight="1" x14ac:dyDescent="0.2">
      <c r="A73" s="63"/>
      <c r="B73" s="92"/>
      <c r="C73" s="49"/>
      <c r="D73" s="70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1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1"/>
      <c r="AP73" s="25"/>
      <c r="AQ73" s="25"/>
      <c r="AR73" s="25"/>
    </row>
    <row r="74" spans="1:44" s="16" customFormat="1" ht="16.5" customHeight="1" x14ac:dyDescent="0.2">
      <c r="A74" s="63"/>
      <c r="B74" s="63"/>
      <c r="C74" s="65"/>
      <c r="D74" s="65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8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8"/>
      <c r="AP74" s="25"/>
      <c r="AQ74" s="25"/>
      <c r="AR74" s="25"/>
    </row>
    <row r="75" spans="1:44" s="16" customFormat="1" ht="16.5" customHeight="1" x14ac:dyDescent="0.2">
      <c r="A75" s="58">
        <v>1</v>
      </c>
      <c r="B75" s="89">
        <v>18101188</v>
      </c>
      <c r="C75" s="85" t="s">
        <v>127</v>
      </c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67" t="s">
        <v>128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67" t="s">
        <v>128</v>
      </c>
      <c r="AP75" s="25"/>
      <c r="AQ75" s="25"/>
      <c r="AR75" s="25"/>
    </row>
    <row r="76" spans="1:44" s="16" customFormat="1" ht="16.5" customHeight="1" x14ac:dyDescent="0.2">
      <c r="A76" s="58">
        <v>2</v>
      </c>
      <c r="B76" s="89">
        <v>18102040</v>
      </c>
      <c r="C76" s="85" t="s">
        <v>129</v>
      </c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6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61"/>
      <c r="AP76" s="25"/>
      <c r="AQ76" s="25"/>
      <c r="AR76" s="25"/>
    </row>
    <row r="77" spans="1:44" s="16" customFormat="1" ht="16.5" customHeight="1" x14ac:dyDescent="0.2">
      <c r="A77" s="58">
        <v>3</v>
      </c>
      <c r="B77" s="89">
        <v>18101147</v>
      </c>
      <c r="C77" s="85" t="s">
        <v>130</v>
      </c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61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61"/>
      <c r="AP77" s="25"/>
      <c r="AQ77" s="25"/>
      <c r="AR77" s="25"/>
    </row>
    <row r="78" spans="1:44" s="16" customFormat="1" ht="16.5" customHeight="1" x14ac:dyDescent="0.2">
      <c r="A78" s="58">
        <v>4</v>
      </c>
      <c r="B78" s="89">
        <v>18101092</v>
      </c>
      <c r="C78" s="85" t="s">
        <v>131</v>
      </c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61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61"/>
      <c r="AP78" s="25"/>
      <c r="AQ78" s="25"/>
      <c r="AR78" s="25"/>
    </row>
    <row r="79" spans="1:44" s="16" customFormat="1" ht="16.5" customHeight="1" x14ac:dyDescent="0.2">
      <c r="A79" s="58">
        <v>5</v>
      </c>
      <c r="B79" s="89">
        <v>18101134</v>
      </c>
      <c r="C79" s="85" t="s">
        <v>132</v>
      </c>
      <c r="D79" s="5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61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61"/>
      <c r="AP79" s="25"/>
      <c r="AQ79" s="25"/>
      <c r="AR79" s="25"/>
    </row>
    <row r="80" spans="1:44" s="16" customFormat="1" ht="16.5" customHeight="1" x14ac:dyDescent="0.2">
      <c r="A80" s="58">
        <v>6</v>
      </c>
      <c r="B80" s="89">
        <v>18101144</v>
      </c>
      <c r="C80" s="85" t="s">
        <v>133</v>
      </c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61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61"/>
      <c r="AP80" s="25"/>
      <c r="AQ80" s="25"/>
      <c r="AR80" s="25"/>
    </row>
    <row r="81" spans="1:44" s="16" customFormat="1" ht="16.5" customHeight="1" x14ac:dyDescent="0.2">
      <c r="A81" s="58">
        <v>7</v>
      </c>
      <c r="B81" s="89">
        <v>18101125</v>
      </c>
      <c r="C81" s="85" t="s">
        <v>134</v>
      </c>
      <c r="D81" s="5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61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61"/>
      <c r="AP81" s="25"/>
      <c r="AQ81" s="25"/>
      <c r="AR81" s="25"/>
    </row>
    <row r="82" spans="1:44" s="16" customFormat="1" ht="16.5" customHeight="1" x14ac:dyDescent="0.2">
      <c r="A82" s="58">
        <v>8</v>
      </c>
      <c r="B82" s="89">
        <v>18101137</v>
      </c>
      <c r="C82" s="85" t="s">
        <v>135</v>
      </c>
      <c r="D82" s="5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1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61"/>
      <c r="AP82" s="25"/>
      <c r="AQ82" s="25"/>
      <c r="AR82" s="25"/>
    </row>
    <row r="83" spans="1:44" s="16" customFormat="1" ht="16.5" customHeight="1" x14ac:dyDescent="0.2">
      <c r="A83" s="58">
        <v>9</v>
      </c>
      <c r="B83" s="89">
        <v>18102049</v>
      </c>
      <c r="C83" s="85" t="s">
        <v>136</v>
      </c>
      <c r="D83" s="5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61"/>
      <c r="AP83" s="25"/>
      <c r="AQ83" s="25"/>
      <c r="AR83" s="25"/>
    </row>
    <row r="84" spans="1:44" s="16" customFormat="1" ht="16.5" customHeight="1" x14ac:dyDescent="0.2">
      <c r="A84" s="58">
        <v>10</v>
      </c>
      <c r="B84" s="89">
        <v>18103067</v>
      </c>
      <c r="C84" s="85" t="s">
        <v>446</v>
      </c>
      <c r="D84" s="5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61"/>
      <c r="AP84" s="25"/>
      <c r="AQ84" s="25"/>
      <c r="AR84" s="25"/>
    </row>
    <row r="85" spans="1:44" s="16" customFormat="1" ht="16.5" customHeight="1" x14ac:dyDescent="0.2">
      <c r="A85" s="58">
        <v>11</v>
      </c>
      <c r="B85" s="89">
        <v>18101105</v>
      </c>
      <c r="C85" s="19" t="s">
        <v>137</v>
      </c>
      <c r="D85" s="5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61"/>
      <c r="AP85" s="25"/>
      <c r="AQ85" s="25"/>
      <c r="AR85" s="25"/>
    </row>
    <row r="86" spans="1:44" s="16" customFormat="1" ht="16.5" customHeight="1" x14ac:dyDescent="0.2">
      <c r="A86" s="58">
        <v>12</v>
      </c>
      <c r="B86" s="89">
        <v>18101054</v>
      </c>
      <c r="C86" s="85" t="s">
        <v>138</v>
      </c>
      <c r="D86" s="5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61"/>
      <c r="AP86" s="25"/>
      <c r="AQ86" s="25"/>
      <c r="AR86" s="25"/>
    </row>
    <row r="87" spans="1:44" s="16" customFormat="1" ht="16.5" customHeight="1" x14ac:dyDescent="0.2">
      <c r="A87" s="58">
        <v>13</v>
      </c>
      <c r="B87" s="89">
        <v>18108020</v>
      </c>
      <c r="C87" s="85" t="s">
        <v>139</v>
      </c>
      <c r="D87" s="5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61"/>
      <c r="AP87" s="25"/>
      <c r="AQ87" s="25"/>
      <c r="AR87" s="25"/>
    </row>
    <row r="88" spans="1:44" s="16" customFormat="1" ht="16.5" customHeight="1" x14ac:dyDescent="0.2">
      <c r="A88" s="58">
        <v>14</v>
      </c>
      <c r="B88" s="89">
        <v>18103048</v>
      </c>
      <c r="C88" s="19" t="s">
        <v>140</v>
      </c>
      <c r="D88" s="5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1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61"/>
      <c r="AP88" s="25"/>
      <c r="AQ88" s="25"/>
      <c r="AR88" s="25"/>
    </row>
    <row r="89" spans="1:44" s="16" customFormat="1" ht="16.5" customHeight="1" x14ac:dyDescent="0.2">
      <c r="A89" s="58">
        <v>15</v>
      </c>
      <c r="B89" s="89">
        <v>18103037</v>
      </c>
      <c r="C89" s="19" t="s">
        <v>141</v>
      </c>
      <c r="D89" s="5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61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61"/>
      <c r="AP89" s="25"/>
      <c r="AQ89" s="25"/>
      <c r="AR89" s="25"/>
    </row>
    <row r="90" spans="1:44" s="16" customFormat="1" ht="16.5" customHeight="1" x14ac:dyDescent="0.2">
      <c r="A90" s="58">
        <v>16</v>
      </c>
      <c r="B90" s="89">
        <v>18101009</v>
      </c>
      <c r="C90" s="85" t="s">
        <v>142</v>
      </c>
      <c r="D90" s="8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1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61"/>
      <c r="AP90" s="25"/>
      <c r="AQ90" s="25"/>
      <c r="AR90" s="25"/>
    </row>
    <row r="91" spans="1:44" s="16" customFormat="1" ht="16.5" customHeight="1" x14ac:dyDescent="0.2">
      <c r="A91" s="58">
        <v>17</v>
      </c>
      <c r="B91" s="89">
        <v>18101036</v>
      </c>
      <c r="C91" s="85" t="s">
        <v>143</v>
      </c>
      <c r="D91" s="5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61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61"/>
      <c r="AP91" s="25"/>
      <c r="AQ91" s="25"/>
      <c r="AR91" s="25"/>
    </row>
    <row r="92" spans="1:44" s="16" customFormat="1" ht="16.5" customHeight="1" x14ac:dyDescent="0.2">
      <c r="A92" s="58">
        <v>18</v>
      </c>
      <c r="B92" s="89">
        <v>18108003</v>
      </c>
      <c r="C92" s="85" t="s">
        <v>144</v>
      </c>
      <c r="D92" s="5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1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61"/>
      <c r="AP92" s="25"/>
      <c r="AQ92" s="25"/>
      <c r="AR92" s="25"/>
    </row>
    <row r="93" spans="1:44" s="16" customFormat="1" ht="16.5" customHeight="1" x14ac:dyDescent="0.2">
      <c r="A93" s="58">
        <v>19</v>
      </c>
      <c r="B93" s="89">
        <v>18103018</v>
      </c>
      <c r="C93" s="19" t="s">
        <v>145</v>
      </c>
      <c r="D93" s="5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61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61"/>
      <c r="AP93" s="25"/>
      <c r="AQ93" s="25"/>
      <c r="AR93" s="25"/>
    </row>
    <row r="94" spans="1:44" s="16" customFormat="1" ht="16.5" customHeight="1" x14ac:dyDescent="0.2">
      <c r="A94" s="58">
        <v>20</v>
      </c>
      <c r="B94" s="58"/>
      <c r="C94" s="24" t="s">
        <v>146</v>
      </c>
      <c r="D94" s="5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1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61"/>
      <c r="AP94" s="25"/>
      <c r="AQ94" s="25"/>
      <c r="AR94" s="25"/>
    </row>
    <row r="95" spans="1:44" s="16" customFormat="1" ht="16.5" customHeight="1" x14ac:dyDescent="0.2">
      <c r="A95" s="63"/>
      <c r="B95" s="63"/>
      <c r="C95" s="49"/>
      <c r="D95" s="70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1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1"/>
      <c r="AP95" s="25"/>
      <c r="AQ95" s="25"/>
      <c r="AR95" s="25"/>
    </row>
    <row r="96" spans="1:44" s="16" customFormat="1" ht="16.5" customHeight="1" x14ac:dyDescent="0.2">
      <c r="A96" s="63"/>
      <c r="B96" s="63"/>
      <c r="C96" s="49"/>
      <c r="D96" s="70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1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1"/>
      <c r="AP96" s="25"/>
      <c r="AQ96" s="25"/>
      <c r="AR96" s="25"/>
    </row>
    <row r="97" spans="1:44" s="16" customFormat="1" ht="16.5" customHeight="1" x14ac:dyDescent="0.2">
      <c r="A97" s="63"/>
      <c r="B97" s="63"/>
      <c r="C97" s="65"/>
      <c r="D97" s="65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8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8"/>
      <c r="AP97" s="25"/>
      <c r="AQ97" s="25"/>
      <c r="AR97" s="25"/>
    </row>
    <row r="98" spans="1:44" s="16" customFormat="1" ht="16.5" customHeight="1" x14ac:dyDescent="0.2">
      <c r="A98" s="58">
        <v>1</v>
      </c>
      <c r="B98" s="89">
        <v>18103014</v>
      </c>
      <c r="C98" s="85" t="s">
        <v>147</v>
      </c>
      <c r="D98" s="5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7" t="s">
        <v>148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67" t="s">
        <v>148</v>
      </c>
      <c r="AP98" s="25"/>
      <c r="AQ98" s="25"/>
      <c r="AR98" s="25"/>
    </row>
    <row r="99" spans="1:44" s="16" customFormat="1" ht="16.5" customHeight="1" x14ac:dyDescent="0.2">
      <c r="A99" s="58">
        <v>2</v>
      </c>
      <c r="B99" s="89">
        <v>18102063</v>
      </c>
      <c r="C99" s="20" t="s">
        <v>149</v>
      </c>
      <c r="D99" s="5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61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61"/>
      <c r="AP99" s="25"/>
      <c r="AQ99" s="25"/>
      <c r="AR99" s="25"/>
    </row>
    <row r="100" spans="1:44" s="16" customFormat="1" ht="16.5" customHeight="1" x14ac:dyDescent="0.2">
      <c r="A100" s="58">
        <v>3</v>
      </c>
      <c r="B100" s="89">
        <v>18101038</v>
      </c>
      <c r="C100" s="85" t="s">
        <v>150</v>
      </c>
      <c r="D100" s="5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1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61"/>
      <c r="AP100" s="25"/>
      <c r="AQ100" s="25"/>
      <c r="AR100" s="25"/>
    </row>
    <row r="101" spans="1:44" s="16" customFormat="1" ht="16.5" customHeight="1" x14ac:dyDescent="0.2">
      <c r="A101" s="58">
        <v>4</v>
      </c>
      <c r="B101" s="89">
        <v>18103044</v>
      </c>
      <c r="C101" s="85" t="s">
        <v>151</v>
      </c>
      <c r="D101" s="5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61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61"/>
      <c r="AP101" s="25"/>
      <c r="AQ101" s="25"/>
      <c r="AR101" s="25"/>
    </row>
    <row r="102" spans="1:44" s="16" customFormat="1" ht="16.5" customHeight="1" x14ac:dyDescent="0.2">
      <c r="A102" s="58">
        <v>5</v>
      </c>
      <c r="B102" s="89">
        <v>18101039</v>
      </c>
      <c r="C102" s="85" t="s">
        <v>152</v>
      </c>
      <c r="D102" s="5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1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61"/>
      <c r="AP102" s="25"/>
      <c r="AQ102" s="25"/>
      <c r="AR102" s="25"/>
    </row>
    <row r="103" spans="1:44" s="16" customFormat="1" ht="16.5" customHeight="1" x14ac:dyDescent="0.2">
      <c r="A103" s="58">
        <v>6</v>
      </c>
      <c r="B103" s="89">
        <v>18103045</v>
      </c>
      <c r="C103" s="19" t="s">
        <v>153</v>
      </c>
      <c r="D103" s="5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61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61"/>
      <c r="AP103" s="25"/>
      <c r="AQ103" s="25"/>
      <c r="AR103" s="25"/>
    </row>
    <row r="104" spans="1:44" s="16" customFormat="1" ht="16.5" customHeight="1" x14ac:dyDescent="0.2">
      <c r="A104" s="58">
        <v>7</v>
      </c>
      <c r="B104" s="89">
        <v>18101124</v>
      </c>
      <c r="C104" s="85" t="s">
        <v>154</v>
      </c>
      <c r="D104" s="5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1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61"/>
      <c r="AP104" s="25"/>
      <c r="AQ104" s="25"/>
      <c r="AR104" s="25"/>
    </row>
    <row r="105" spans="1:44" s="16" customFormat="1" ht="16.5" customHeight="1" x14ac:dyDescent="0.2">
      <c r="A105" s="58">
        <v>8</v>
      </c>
      <c r="B105" s="89">
        <v>18101107</v>
      </c>
      <c r="C105" s="85" t="s">
        <v>155</v>
      </c>
      <c r="D105" s="5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61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61"/>
      <c r="AP105" s="25"/>
      <c r="AQ105" s="25"/>
      <c r="AR105" s="25"/>
    </row>
    <row r="106" spans="1:44" s="16" customFormat="1" ht="16.5" customHeight="1" x14ac:dyDescent="0.2">
      <c r="A106" s="58">
        <v>9</v>
      </c>
      <c r="B106" s="89">
        <v>18101004</v>
      </c>
      <c r="C106" s="19" t="s">
        <v>156</v>
      </c>
      <c r="D106" s="5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1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61"/>
      <c r="AP106" s="25"/>
      <c r="AQ106" s="25"/>
      <c r="AR106" s="25"/>
    </row>
    <row r="107" spans="1:44" s="16" customFormat="1" ht="16.5" customHeight="1" x14ac:dyDescent="0.2">
      <c r="A107" s="58">
        <v>10</v>
      </c>
      <c r="B107" s="89">
        <v>18101162</v>
      </c>
      <c r="C107" s="19" t="s">
        <v>157</v>
      </c>
      <c r="D107" s="5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61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61"/>
      <c r="AP107" s="25"/>
      <c r="AQ107" s="25"/>
      <c r="AR107" s="25"/>
    </row>
    <row r="108" spans="1:44" s="16" customFormat="1" ht="16.5" customHeight="1" x14ac:dyDescent="0.2">
      <c r="A108" s="58">
        <v>11</v>
      </c>
      <c r="B108" s="89">
        <v>18101015</v>
      </c>
      <c r="C108" s="85" t="s">
        <v>158</v>
      </c>
      <c r="D108" s="5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1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61"/>
      <c r="AP108" s="25"/>
      <c r="AQ108" s="25"/>
      <c r="AR108" s="25"/>
    </row>
    <row r="109" spans="1:44" s="16" customFormat="1" ht="16.5" customHeight="1" x14ac:dyDescent="0.2">
      <c r="A109" s="58">
        <v>12</v>
      </c>
      <c r="B109" s="89">
        <v>18101148</v>
      </c>
      <c r="C109" s="19" t="s">
        <v>159</v>
      </c>
      <c r="D109" s="5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61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61"/>
      <c r="AP109" s="25"/>
      <c r="AQ109" s="25"/>
      <c r="AR109" s="25"/>
    </row>
    <row r="110" spans="1:44" s="16" customFormat="1" ht="16.5" customHeight="1" x14ac:dyDescent="0.2">
      <c r="A110" s="58">
        <v>13</v>
      </c>
      <c r="B110" s="89">
        <v>18101146</v>
      </c>
      <c r="C110" s="85" t="s">
        <v>160</v>
      </c>
      <c r="D110" s="5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1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61"/>
      <c r="AP110" s="25"/>
      <c r="AQ110" s="25"/>
      <c r="AR110" s="25"/>
    </row>
    <row r="111" spans="1:44" s="16" customFormat="1" ht="16.5" customHeight="1" x14ac:dyDescent="0.2">
      <c r="A111" s="58">
        <v>14</v>
      </c>
      <c r="B111" s="89">
        <v>18101024</v>
      </c>
      <c r="C111" s="85" t="s">
        <v>16</v>
      </c>
      <c r="D111" s="5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61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61"/>
      <c r="AP111" s="25"/>
      <c r="AQ111" s="25"/>
      <c r="AR111" s="25"/>
    </row>
    <row r="112" spans="1:44" s="16" customFormat="1" ht="16.5" customHeight="1" x14ac:dyDescent="0.2">
      <c r="A112" s="58">
        <v>15</v>
      </c>
      <c r="B112" s="89">
        <v>18101164</v>
      </c>
      <c r="C112" s="19" t="s">
        <v>161</v>
      </c>
      <c r="D112" s="8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1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61"/>
      <c r="AP112" s="25"/>
      <c r="AQ112" s="25"/>
      <c r="AR112" s="25"/>
    </row>
    <row r="113" spans="1:44" s="16" customFormat="1" ht="16.5" customHeight="1" x14ac:dyDescent="0.2">
      <c r="A113" s="58">
        <v>16</v>
      </c>
      <c r="B113" s="89">
        <v>18101095</v>
      </c>
      <c r="C113" s="85" t="s">
        <v>162</v>
      </c>
      <c r="D113" s="5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61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61"/>
      <c r="AP113" s="25"/>
      <c r="AQ113" s="25"/>
      <c r="AR113" s="25"/>
    </row>
    <row r="114" spans="1:44" s="16" customFormat="1" ht="16.5" customHeight="1" x14ac:dyDescent="0.2">
      <c r="A114" s="58">
        <v>17</v>
      </c>
      <c r="B114" s="89">
        <v>18101033</v>
      </c>
      <c r="C114" s="19" t="s">
        <v>163</v>
      </c>
      <c r="D114" s="5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1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61"/>
      <c r="AP114" s="25"/>
      <c r="AQ114" s="25"/>
      <c r="AR114" s="25"/>
    </row>
    <row r="115" spans="1:44" s="16" customFormat="1" ht="16.5" customHeight="1" x14ac:dyDescent="0.2">
      <c r="A115" s="58">
        <v>18</v>
      </c>
      <c r="B115" s="89">
        <v>18101104</v>
      </c>
      <c r="C115" s="85" t="s">
        <v>447</v>
      </c>
      <c r="D115" s="5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1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61"/>
      <c r="AP115" s="25"/>
      <c r="AQ115" s="25"/>
      <c r="AR115" s="25"/>
    </row>
    <row r="116" spans="1:44" s="16" customFormat="1" ht="16.5" customHeight="1" x14ac:dyDescent="0.2">
      <c r="A116" s="58">
        <v>19</v>
      </c>
      <c r="B116" s="89">
        <v>18101141</v>
      </c>
      <c r="C116" s="19" t="s">
        <v>164</v>
      </c>
      <c r="D116" s="5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1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61"/>
      <c r="AP116" s="25"/>
      <c r="AQ116" s="25"/>
      <c r="AR116" s="25"/>
    </row>
    <row r="117" spans="1:44" s="16" customFormat="1" ht="16.5" customHeight="1" x14ac:dyDescent="0.2">
      <c r="A117" s="58">
        <v>20</v>
      </c>
      <c r="B117" s="58"/>
      <c r="C117" s="13" t="s">
        <v>165</v>
      </c>
      <c r="D117" s="5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1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61"/>
      <c r="AP117" s="25"/>
      <c r="AQ117" s="25"/>
      <c r="AR117" s="25"/>
    </row>
    <row r="118" spans="1:44" s="16" customFormat="1" ht="16.5" customHeight="1" x14ac:dyDescent="0.2">
      <c r="A118" s="63"/>
      <c r="B118" s="63"/>
      <c r="C118" s="14"/>
      <c r="D118" s="70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1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1"/>
      <c r="AP118" s="25"/>
      <c r="AQ118" s="25"/>
      <c r="AR118" s="25"/>
    </row>
    <row r="119" spans="1:44" s="16" customFormat="1" ht="16.5" customHeight="1" x14ac:dyDescent="0.2">
      <c r="A119" s="63"/>
      <c r="B119" s="63"/>
      <c r="C119" s="14"/>
      <c r="D119" s="70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1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1"/>
      <c r="AP119" s="25"/>
      <c r="AQ119" s="25"/>
      <c r="AR119" s="25"/>
    </row>
    <row r="120" spans="1:44" s="16" customFormat="1" ht="16.5" customHeight="1" x14ac:dyDescent="0.2">
      <c r="A120" s="63"/>
      <c r="B120" s="63"/>
      <c r="C120" s="65"/>
      <c r="D120" s="65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8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8"/>
      <c r="AP120" s="25"/>
      <c r="AQ120" s="25"/>
      <c r="AR120" s="25"/>
    </row>
    <row r="121" spans="1:44" s="16" customFormat="1" ht="16.5" customHeight="1" x14ac:dyDescent="0.2">
      <c r="A121" s="58">
        <v>1</v>
      </c>
      <c r="B121" s="89">
        <v>18101002</v>
      </c>
      <c r="C121" s="85" t="s">
        <v>166</v>
      </c>
      <c r="D121" s="5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67" t="s">
        <v>167</v>
      </c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67" t="s">
        <v>167</v>
      </c>
      <c r="AP121" s="25"/>
      <c r="AQ121" s="25"/>
      <c r="AR121" s="25"/>
    </row>
    <row r="122" spans="1:44" s="16" customFormat="1" ht="16.5" customHeight="1" x14ac:dyDescent="0.2">
      <c r="A122" s="58">
        <v>2</v>
      </c>
      <c r="B122" s="89">
        <v>18102005</v>
      </c>
      <c r="C122" s="85" t="s">
        <v>168</v>
      </c>
      <c r="D122" s="5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1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61"/>
      <c r="AP122" s="25"/>
      <c r="AQ122" s="25"/>
      <c r="AR122" s="25"/>
    </row>
    <row r="123" spans="1:44" s="16" customFormat="1" ht="16.5" customHeight="1" x14ac:dyDescent="0.2">
      <c r="A123" s="58">
        <v>3</v>
      </c>
      <c r="B123" s="89">
        <v>18101180</v>
      </c>
      <c r="C123" s="19" t="s">
        <v>169</v>
      </c>
      <c r="D123" s="5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61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61"/>
      <c r="AP123" s="25"/>
      <c r="AQ123" s="25"/>
      <c r="AR123" s="25"/>
    </row>
    <row r="124" spans="1:44" s="16" customFormat="1" ht="16.5" customHeight="1" x14ac:dyDescent="0.2">
      <c r="A124" s="58">
        <v>4</v>
      </c>
      <c r="B124" s="89">
        <v>18104004</v>
      </c>
      <c r="C124" s="85" t="s">
        <v>170</v>
      </c>
      <c r="D124" s="5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1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61"/>
      <c r="AP124" s="25"/>
      <c r="AQ124" s="25"/>
      <c r="AR124" s="25"/>
    </row>
    <row r="125" spans="1:44" s="16" customFormat="1" ht="16.5" customHeight="1" x14ac:dyDescent="0.2">
      <c r="A125" s="58">
        <v>5</v>
      </c>
      <c r="B125" s="42">
        <v>18104020</v>
      </c>
      <c r="C125" s="19" t="s">
        <v>171</v>
      </c>
      <c r="D125" s="5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1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61"/>
      <c r="AP125" s="25"/>
      <c r="AQ125" s="25"/>
      <c r="AR125" s="25"/>
    </row>
    <row r="126" spans="1:44" s="16" customFormat="1" ht="16.5" customHeight="1" x14ac:dyDescent="0.2">
      <c r="A126" s="58">
        <v>6</v>
      </c>
      <c r="B126" s="42">
        <v>18101200</v>
      </c>
      <c r="C126" s="19" t="s">
        <v>172</v>
      </c>
      <c r="D126" s="5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1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61"/>
      <c r="AP126" s="25"/>
      <c r="AQ126" s="25"/>
      <c r="AR126" s="25"/>
    </row>
    <row r="127" spans="1:44" s="16" customFormat="1" ht="16.5" customHeight="1" x14ac:dyDescent="0.2">
      <c r="A127" s="58">
        <v>7</v>
      </c>
      <c r="B127" s="89">
        <v>18101157</v>
      </c>
      <c r="C127" s="85" t="s">
        <v>173</v>
      </c>
      <c r="D127" s="5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1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61"/>
      <c r="AP127" s="25"/>
      <c r="AQ127" s="25"/>
      <c r="AR127" s="25"/>
    </row>
    <row r="128" spans="1:44" s="16" customFormat="1" ht="16.5" customHeight="1" x14ac:dyDescent="0.2">
      <c r="A128" s="58">
        <v>8</v>
      </c>
      <c r="B128" s="89">
        <v>18102041</v>
      </c>
      <c r="C128" s="85" t="s">
        <v>174</v>
      </c>
      <c r="D128" s="5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1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61"/>
      <c r="AP128" s="25"/>
      <c r="AQ128" s="25"/>
      <c r="AR128" s="25"/>
    </row>
    <row r="129" spans="1:44" s="16" customFormat="1" ht="16.5" customHeight="1" x14ac:dyDescent="0.2">
      <c r="A129" s="58">
        <v>9</v>
      </c>
      <c r="B129" s="89">
        <v>18102050</v>
      </c>
      <c r="C129" s="85" t="s">
        <v>175</v>
      </c>
      <c r="D129" s="5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61"/>
      <c r="AP129" s="25"/>
      <c r="AQ129" s="25"/>
      <c r="AR129" s="25"/>
    </row>
    <row r="130" spans="1:44" s="16" customFormat="1" ht="16.5" customHeight="1" x14ac:dyDescent="0.2">
      <c r="A130" s="58">
        <v>10</v>
      </c>
      <c r="B130" s="89">
        <v>18101032</v>
      </c>
      <c r="C130" s="85" t="s">
        <v>176</v>
      </c>
      <c r="D130" s="5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61"/>
      <c r="AP130" s="25"/>
      <c r="AQ130" s="25"/>
      <c r="AR130" s="25"/>
    </row>
    <row r="131" spans="1:44" s="16" customFormat="1" ht="16.5" customHeight="1" x14ac:dyDescent="0.2">
      <c r="A131" s="58">
        <v>11</v>
      </c>
      <c r="B131" s="89">
        <v>18102064</v>
      </c>
      <c r="C131" s="19" t="s">
        <v>177</v>
      </c>
      <c r="D131" s="5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61"/>
      <c r="AP131" s="25"/>
      <c r="AQ131" s="25"/>
      <c r="AR131" s="25"/>
    </row>
    <row r="132" spans="1:44" s="16" customFormat="1" ht="16.5" customHeight="1" x14ac:dyDescent="0.2">
      <c r="A132" s="58">
        <v>12</v>
      </c>
      <c r="B132" s="89">
        <v>18102058</v>
      </c>
      <c r="C132" s="19" t="s">
        <v>178</v>
      </c>
      <c r="D132" s="5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61"/>
      <c r="AP132" s="25"/>
      <c r="AQ132" s="25"/>
      <c r="AR132" s="25"/>
    </row>
    <row r="133" spans="1:44" s="16" customFormat="1" ht="16.5" customHeight="1" x14ac:dyDescent="0.2">
      <c r="A133" s="58">
        <v>13</v>
      </c>
      <c r="B133" s="89">
        <v>18101112</v>
      </c>
      <c r="C133" s="85" t="s">
        <v>179</v>
      </c>
      <c r="D133" s="5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61"/>
      <c r="AP133" s="25"/>
      <c r="AQ133" s="25"/>
      <c r="AR133" s="25"/>
    </row>
    <row r="134" spans="1:44" s="16" customFormat="1" ht="16.5" customHeight="1" x14ac:dyDescent="0.2">
      <c r="A134" s="58">
        <v>14</v>
      </c>
      <c r="B134" s="89">
        <v>18101025</v>
      </c>
      <c r="C134" s="19" t="s">
        <v>180</v>
      </c>
      <c r="D134" s="5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1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61"/>
      <c r="AP134" s="25"/>
      <c r="AQ134" s="25"/>
      <c r="AR134" s="25"/>
    </row>
    <row r="135" spans="1:44" s="16" customFormat="1" ht="16.5" customHeight="1" x14ac:dyDescent="0.2">
      <c r="A135" s="58">
        <v>15</v>
      </c>
      <c r="B135" s="89">
        <v>18102055</v>
      </c>
      <c r="C135" s="85" t="s">
        <v>181</v>
      </c>
      <c r="D135" s="5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1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61"/>
      <c r="AP135" s="25"/>
      <c r="AQ135" s="25"/>
      <c r="AR135" s="25"/>
    </row>
    <row r="136" spans="1:44" s="16" customFormat="1" ht="16.5" customHeight="1" x14ac:dyDescent="0.2">
      <c r="A136" s="58">
        <v>16</v>
      </c>
      <c r="B136" s="89">
        <v>18101097</v>
      </c>
      <c r="C136" s="85" t="s">
        <v>182</v>
      </c>
      <c r="D136" s="5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1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61"/>
      <c r="AP136" s="25"/>
      <c r="AQ136" s="25"/>
      <c r="AR136" s="25"/>
    </row>
    <row r="137" spans="1:44" s="16" customFormat="1" ht="16.5" customHeight="1" x14ac:dyDescent="0.2">
      <c r="A137" s="58">
        <v>17</v>
      </c>
      <c r="B137" s="89">
        <v>18103031</v>
      </c>
      <c r="C137" s="85" t="s">
        <v>183</v>
      </c>
      <c r="D137" s="87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1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61"/>
      <c r="AP137" s="25"/>
      <c r="AQ137" s="25"/>
      <c r="AR137" s="25"/>
    </row>
    <row r="138" spans="1:44" s="16" customFormat="1" ht="16.5" customHeight="1" x14ac:dyDescent="0.2">
      <c r="A138" s="58">
        <v>18</v>
      </c>
      <c r="B138" s="89">
        <v>18102026</v>
      </c>
      <c r="C138" s="85" t="s">
        <v>184</v>
      </c>
      <c r="D138" s="5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1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61"/>
      <c r="AP138" s="25"/>
      <c r="AQ138" s="25"/>
      <c r="AR138" s="25"/>
    </row>
    <row r="139" spans="1:44" s="16" customFormat="1" ht="16.5" customHeight="1" x14ac:dyDescent="0.2">
      <c r="A139" s="58">
        <v>19</v>
      </c>
      <c r="B139" s="89">
        <v>18101030</v>
      </c>
      <c r="C139" s="85" t="s">
        <v>185</v>
      </c>
      <c r="D139" s="5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61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61"/>
      <c r="AP139" s="25"/>
      <c r="AQ139" s="25"/>
      <c r="AR139" s="25"/>
    </row>
    <row r="140" spans="1:44" s="16" customFormat="1" ht="16.5" customHeight="1" x14ac:dyDescent="0.2">
      <c r="A140" s="58">
        <v>20</v>
      </c>
      <c r="B140" s="89">
        <v>18103068</v>
      </c>
      <c r="C140" s="19" t="s">
        <v>186</v>
      </c>
      <c r="D140" s="5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1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61"/>
      <c r="AP140" s="25"/>
      <c r="AQ140" s="25"/>
      <c r="AR140" s="25"/>
    </row>
    <row r="141" spans="1:44" s="16" customFormat="1" ht="16.5" customHeight="1" x14ac:dyDescent="0.2">
      <c r="A141" s="63"/>
      <c r="B141" s="92"/>
      <c r="C141" s="14"/>
      <c r="D141" s="70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1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1"/>
      <c r="AP141" s="25"/>
      <c r="AQ141" s="25"/>
      <c r="AR141" s="25"/>
    </row>
    <row r="142" spans="1:44" s="16" customFormat="1" ht="16.5" customHeight="1" x14ac:dyDescent="0.2">
      <c r="A142" s="63"/>
      <c r="B142" s="92"/>
      <c r="C142" s="14"/>
      <c r="D142" s="70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1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1"/>
      <c r="AP142" s="25"/>
      <c r="AQ142" s="25"/>
      <c r="AR142" s="25"/>
    </row>
    <row r="143" spans="1:44" s="16" customFormat="1" ht="16.5" customHeight="1" x14ac:dyDescent="0.2">
      <c r="A143" s="63"/>
      <c r="B143" s="63"/>
      <c r="C143" s="65"/>
      <c r="D143" s="65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8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8"/>
      <c r="AP143" s="25"/>
      <c r="AQ143" s="25"/>
      <c r="AR143" s="25"/>
    </row>
    <row r="144" spans="1:44" s="16" customFormat="1" ht="16.5" customHeight="1" x14ac:dyDescent="0.2">
      <c r="A144" s="58">
        <v>1</v>
      </c>
      <c r="B144" s="89">
        <v>18103069</v>
      </c>
      <c r="C144" s="19" t="s">
        <v>187</v>
      </c>
      <c r="D144" s="5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7" t="s">
        <v>23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67" t="s">
        <v>23</v>
      </c>
      <c r="AP144" s="25"/>
      <c r="AQ144" s="25"/>
      <c r="AR144" s="25"/>
    </row>
    <row r="145" spans="1:44" s="16" customFormat="1" ht="16.5" customHeight="1" x14ac:dyDescent="0.2">
      <c r="A145" s="58">
        <v>2</v>
      </c>
      <c r="B145" s="89">
        <v>18101194</v>
      </c>
      <c r="C145" s="85" t="s">
        <v>188</v>
      </c>
      <c r="D145" s="5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61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61"/>
      <c r="AP145" s="25"/>
      <c r="AQ145" s="25"/>
      <c r="AR145" s="25"/>
    </row>
    <row r="146" spans="1:44" s="16" customFormat="1" ht="16.5" customHeight="1" x14ac:dyDescent="0.2">
      <c r="A146" s="58">
        <v>3</v>
      </c>
      <c r="B146" s="89">
        <v>18103013</v>
      </c>
      <c r="C146" s="85" t="s">
        <v>189</v>
      </c>
      <c r="D146" s="5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1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61"/>
      <c r="AP146" s="25"/>
      <c r="AQ146" s="25"/>
      <c r="AR146" s="25"/>
    </row>
    <row r="147" spans="1:44" s="16" customFormat="1" ht="16.5" customHeight="1" x14ac:dyDescent="0.2">
      <c r="A147" s="58">
        <v>4</v>
      </c>
      <c r="B147" s="89">
        <v>18102042</v>
      </c>
      <c r="C147" s="85" t="s">
        <v>190</v>
      </c>
      <c r="D147" s="5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61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61"/>
      <c r="AP147" s="25"/>
      <c r="AQ147" s="25"/>
      <c r="AR147" s="25"/>
    </row>
    <row r="148" spans="1:44" s="16" customFormat="1" ht="16.5" customHeight="1" x14ac:dyDescent="0.2">
      <c r="A148" s="58">
        <v>5</v>
      </c>
      <c r="B148" s="89">
        <v>18103007</v>
      </c>
      <c r="C148" s="85" t="s">
        <v>191</v>
      </c>
      <c r="D148" s="5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1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61"/>
      <c r="AP148" s="25"/>
      <c r="AQ148" s="25"/>
      <c r="AR148" s="25"/>
    </row>
    <row r="149" spans="1:44" s="16" customFormat="1" ht="16.5" customHeight="1" x14ac:dyDescent="0.2">
      <c r="A149" s="58">
        <v>6</v>
      </c>
      <c r="B149" s="89">
        <v>18101046</v>
      </c>
      <c r="C149" s="19" t="s">
        <v>192</v>
      </c>
      <c r="D149" s="5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61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61"/>
      <c r="AP149" s="25"/>
      <c r="AQ149" s="25"/>
      <c r="AR149" s="25"/>
    </row>
    <row r="150" spans="1:44" s="16" customFormat="1" ht="16.5" customHeight="1" x14ac:dyDescent="0.2">
      <c r="A150" s="58">
        <v>7</v>
      </c>
      <c r="B150" s="89">
        <v>18101181</v>
      </c>
      <c r="C150" s="19" t="s">
        <v>193</v>
      </c>
      <c r="D150" s="5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1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61"/>
      <c r="AP150" s="25"/>
      <c r="AQ150" s="25"/>
      <c r="AR150" s="25"/>
    </row>
    <row r="151" spans="1:44" s="16" customFormat="1" ht="16.5" customHeight="1" x14ac:dyDescent="0.2">
      <c r="A151" s="58">
        <v>8</v>
      </c>
      <c r="B151" s="89">
        <v>18101171</v>
      </c>
      <c r="C151" s="85" t="s">
        <v>194</v>
      </c>
      <c r="D151" s="5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61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61"/>
      <c r="AP151" s="25"/>
      <c r="AQ151" s="25"/>
      <c r="AR151" s="25"/>
    </row>
    <row r="152" spans="1:44" s="16" customFormat="1" ht="16.5" customHeight="1" x14ac:dyDescent="0.2">
      <c r="A152" s="58">
        <v>9</v>
      </c>
      <c r="B152" s="89">
        <v>18108016</v>
      </c>
      <c r="C152" s="19" t="s">
        <v>195</v>
      </c>
      <c r="D152" s="5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1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61"/>
      <c r="AP152" s="25"/>
      <c r="AQ152" s="25"/>
      <c r="AR152" s="25"/>
    </row>
    <row r="153" spans="1:44" s="16" customFormat="1" ht="16.5" customHeight="1" x14ac:dyDescent="0.2">
      <c r="A153" s="58">
        <v>10</v>
      </c>
      <c r="B153" s="89">
        <v>18101058</v>
      </c>
      <c r="C153" s="19" t="s">
        <v>196</v>
      </c>
      <c r="D153" s="5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61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61"/>
      <c r="AP153" s="25"/>
      <c r="AQ153" s="25"/>
      <c r="AR153" s="25"/>
    </row>
    <row r="154" spans="1:44" s="16" customFormat="1" ht="16.5" customHeight="1" x14ac:dyDescent="0.2">
      <c r="A154" s="58">
        <v>11</v>
      </c>
      <c r="B154" s="89">
        <v>18101101</v>
      </c>
      <c r="C154" s="85" t="s">
        <v>197</v>
      </c>
      <c r="D154" s="5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1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61"/>
      <c r="AP154" s="25"/>
      <c r="AQ154" s="25"/>
      <c r="AR154" s="25"/>
    </row>
    <row r="155" spans="1:44" s="16" customFormat="1" ht="16.5" customHeight="1" x14ac:dyDescent="0.2">
      <c r="A155" s="58">
        <v>12</v>
      </c>
      <c r="B155" s="89">
        <v>18101055</v>
      </c>
      <c r="C155" s="85" t="s">
        <v>198</v>
      </c>
      <c r="D155" s="5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61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61"/>
      <c r="AP155" s="25"/>
      <c r="AQ155" s="25"/>
      <c r="AR155" s="25"/>
    </row>
    <row r="156" spans="1:44" s="16" customFormat="1" ht="16.5" customHeight="1" x14ac:dyDescent="0.2">
      <c r="A156" s="58">
        <v>13</v>
      </c>
      <c r="B156" s="89">
        <v>18102019</v>
      </c>
      <c r="C156" s="85" t="s">
        <v>199</v>
      </c>
      <c r="D156" s="5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1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61"/>
      <c r="AP156" s="25"/>
      <c r="AQ156" s="25"/>
      <c r="AR156" s="25"/>
    </row>
    <row r="157" spans="1:44" s="16" customFormat="1" ht="16.5" customHeight="1" x14ac:dyDescent="0.2">
      <c r="A157" s="58">
        <v>14</v>
      </c>
      <c r="B157" s="89">
        <v>18101102</v>
      </c>
      <c r="C157" s="85" t="s">
        <v>200</v>
      </c>
      <c r="D157" s="5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61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61"/>
      <c r="AP157" s="25"/>
      <c r="AQ157" s="25"/>
      <c r="AR157" s="25"/>
    </row>
    <row r="158" spans="1:44" s="16" customFormat="1" ht="16.5" customHeight="1" x14ac:dyDescent="0.2">
      <c r="A158" s="58">
        <v>15</v>
      </c>
      <c r="B158" s="89">
        <v>18101051</v>
      </c>
      <c r="C158" s="19" t="s">
        <v>201</v>
      </c>
      <c r="D158" s="87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1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61"/>
      <c r="AP158" s="25"/>
      <c r="AQ158" s="25"/>
      <c r="AR158" s="25"/>
    </row>
    <row r="159" spans="1:44" s="16" customFormat="1" ht="16.5" customHeight="1" x14ac:dyDescent="0.2">
      <c r="A159" s="58">
        <v>16</v>
      </c>
      <c r="B159" s="89">
        <v>18102007</v>
      </c>
      <c r="C159" s="85" t="s">
        <v>202</v>
      </c>
      <c r="D159" s="5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61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61"/>
      <c r="AP159" s="25"/>
      <c r="AQ159" s="25"/>
      <c r="AR159" s="25"/>
    </row>
    <row r="160" spans="1:44" s="16" customFormat="1" ht="16.5" customHeight="1" x14ac:dyDescent="0.2">
      <c r="A160" s="58">
        <v>17</v>
      </c>
      <c r="B160" s="89">
        <v>18101170</v>
      </c>
      <c r="C160" s="19" t="s">
        <v>203</v>
      </c>
      <c r="D160" s="5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1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61"/>
      <c r="AP160" s="25"/>
      <c r="AQ160" s="25"/>
      <c r="AR160" s="25"/>
    </row>
    <row r="161" spans="1:44" s="16" customFormat="1" ht="16.5" customHeight="1" x14ac:dyDescent="0.2">
      <c r="A161" s="58">
        <v>18</v>
      </c>
      <c r="B161" s="89">
        <v>18102059</v>
      </c>
      <c r="C161" s="19" t="s">
        <v>204</v>
      </c>
      <c r="D161" s="5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61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61"/>
      <c r="AP161" s="25"/>
      <c r="AQ161" s="25"/>
      <c r="AR161" s="25"/>
    </row>
    <row r="162" spans="1:44" s="16" customFormat="1" ht="16.5" customHeight="1" x14ac:dyDescent="0.2">
      <c r="A162" s="58">
        <v>19</v>
      </c>
      <c r="B162" s="89">
        <v>18103020</v>
      </c>
      <c r="C162" s="19" t="s">
        <v>205</v>
      </c>
      <c r="D162" s="5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1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61"/>
      <c r="AP162" s="25"/>
      <c r="AQ162" s="25"/>
      <c r="AR162" s="25"/>
    </row>
    <row r="163" spans="1:44" s="16" customFormat="1" ht="16.5" customHeight="1" x14ac:dyDescent="0.2">
      <c r="A163" s="58">
        <v>20</v>
      </c>
      <c r="B163" s="89">
        <v>18101172</v>
      </c>
      <c r="C163" s="19" t="s">
        <v>206</v>
      </c>
      <c r="D163" s="5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61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61"/>
      <c r="AP163" s="25"/>
      <c r="AQ163" s="25"/>
      <c r="AR163" s="25"/>
    </row>
    <row r="164" spans="1:44" s="16" customFormat="1" ht="16.5" customHeight="1" x14ac:dyDescent="0.2">
      <c r="A164" s="63"/>
      <c r="B164" s="92"/>
      <c r="C164" s="14"/>
      <c r="D164" s="70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1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1"/>
      <c r="AP164" s="25"/>
      <c r="AQ164" s="25"/>
      <c r="AR164" s="25"/>
    </row>
    <row r="165" spans="1:44" s="16" customFormat="1" ht="16.5" customHeight="1" x14ac:dyDescent="0.2">
      <c r="A165" s="63"/>
      <c r="B165" s="92"/>
      <c r="C165" s="14"/>
      <c r="D165" s="70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1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1"/>
      <c r="AP165" s="25"/>
      <c r="AQ165" s="25"/>
      <c r="AR165" s="25"/>
    </row>
    <row r="166" spans="1:44" s="16" customFormat="1" ht="16.5" customHeight="1" x14ac:dyDescent="0.2">
      <c r="A166" s="63"/>
      <c r="B166" s="63"/>
      <c r="C166" s="70"/>
      <c r="D166" s="70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8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8"/>
      <c r="AP166" s="25"/>
      <c r="AQ166" s="25"/>
      <c r="AR166" s="25"/>
    </row>
    <row r="167" spans="1:44" s="16" customFormat="1" ht="16.5" customHeight="1" x14ac:dyDescent="0.2">
      <c r="A167" s="58">
        <v>1</v>
      </c>
      <c r="B167" s="89">
        <v>18102018</v>
      </c>
      <c r="C167" s="85" t="s">
        <v>207</v>
      </c>
      <c r="D167" s="5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61" t="s">
        <v>7</v>
      </c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61" t="s">
        <v>7</v>
      </c>
      <c r="AP167" s="25"/>
      <c r="AQ167" s="25"/>
      <c r="AR167" s="25"/>
    </row>
    <row r="168" spans="1:44" s="16" customFormat="1" ht="16.5" customHeight="1" x14ac:dyDescent="0.2">
      <c r="A168" s="58">
        <v>2</v>
      </c>
      <c r="B168" s="89">
        <v>18103004</v>
      </c>
      <c r="C168" s="85" t="s">
        <v>208</v>
      </c>
      <c r="D168" s="5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1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61"/>
      <c r="AP168" s="25"/>
      <c r="AQ168" s="25"/>
      <c r="AR168" s="25"/>
    </row>
    <row r="169" spans="1:44" s="16" customFormat="1" ht="16.5" customHeight="1" x14ac:dyDescent="0.2">
      <c r="A169" s="58">
        <v>3</v>
      </c>
      <c r="B169" s="89">
        <v>18103035</v>
      </c>
      <c r="C169" s="85" t="s">
        <v>209</v>
      </c>
      <c r="D169" s="5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61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61"/>
      <c r="AP169" s="25"/>
      <c r="AQ169" s="25"/>
      <c r="AR169" s="25"/>
    </row>
    <row r="170" spans="1:44" s="16" customFormat="1" ht="16.5" customHeight="1" x14ac:dyDescent="0.2">
      <c r="A170" s="58">
        <v>4</v>
      </c>
      <c r="B170" s="89">
        <v>18108013</v>
      </c>
      <c r="C170" s="19" t="s">
        <v>210</v>
      </c>
      <c r="D170" s="5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1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61"/>
      <c r="AP170" s="25"/>
      <c r="AQ170" s="25"/>
      <c r="AR170" s="25"/>
    </row>
    <row r="171" spans="1:44" s="16" customFormat="1" ht="16.5" customHeight="1" x14ac:dyDescent="0.2">
      <c r="A171" s="58">
        <v>5</v>
      </c>
      <c r="B171" s="89">
        <v>18103001</v>
      </c>
      <c r="C171" s="85" t="s">
        <v>211</v>
      </c>
      <c r="D171" s="5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61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61"/>
      <c r="AP171" s="25"/>
      <c r="AQ171" s="25"/>
      <c r="AR171" s="25"/>
    </row>
    <row r="172" spans="1:44" s="16" customFormat="1" ht="16.5" customHeight="1" x14ac:dyDescent="0.2">
      <c r="A172" s="58">
        <v>6</v>
      </c>
      <c r="B172" s="89">
        <v>18101050</v>
      </c>
      <c r="C172" s="85" t="s">
        <v>212</v>
      </c>
      <c r="D172" s="5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1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61"/>
      <c r="AP172" s="25"/>
      <c r="AQ172" s="25"/>
      <c r="AR172" s="25"/>
    </row>
    <row r="173" spans="1:44" s="16" customFormat="1" ht="16.5" customHeight="1" x14ac:dyDescent="0.2">
      <c r="A173" s="58">
        <v>7</v>
      </c>
      <c r="B173" s="89">
        <v>18103016</v>
      </c>
      <c r="C173" s="18" t="s">
        <v>213</v>
      </c>
      <c r="D173" s="5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61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61"/>
      <c r="AP173" s="25"/>
      <c r="AQ173" s="25"/>
      <c r="AR173" s="25"/>
    </row>
    <row r="174" spans="1:44" s="16" customFormat="1" ht="16.5" customHeight="1" x14ac:dyDescent="0.2">
      <c r="A174" s="58">
        <v>8</v>
      </c>
      <c r="B174" s="89">
        <v>18101045</v>
      </c>
      <c r="C174" s="85" t="s">
        <v>214</v>
      </c>
      <c r="D174" s="5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61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61"/>
      <c r="AP174" s="25"/>
      <c r="AQ174" s="25"/>
      <c r="AR174" s="25"/>
    </row>
    <row r="175" spans="1:44" s="16" customFormat="1" ht="16.5" customHeight="1" x14ac:dyDescent="0.2">
      <c r="A175" s="58">
        <v>9</v>
      </c>
      <c r="B175" s="89">
        <v>18101007</v>
      </c>
      <c r="C175" s="20" t="s">
        <v>215</v>
      </c>
      <c r="D175" s="5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61"/>
      <c r="AP175" s="25"/>
      <c r="AQ175" s="25"/>
      <c r="AR175" s="25"/>
    </row>
    <row r="176" spans="1:44" s="16" customFormat="1" ht="16.5" customHeight="1" x14ac:dyDescent="0.2">
      <c r="A176" s="58">
        <v>10</v>
      </c>
      <c r="B176" s="42">
        <v>18101201</v>
      </c>
      <c r="C176" s="19" t="s">
        <v>216</v>
      </c>
      <c r="D176" s="5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61"/>
      <c r="AP176" s="25"/>
      <c r="AQ176" s="25"/>
      <c r="AR176" s="25"/>
    </row>
    <row r="177" spans="1:44" s="16" customFormat="1" ht="16.5" customHeight="1" x14ac:dyDescent="0.2">
      <c r="A177" s="58">
        <v>11</v>
      </c>
      <c r="B177" s="42">
        <v>18101209</v>
      </c>
      <c r="C177" s="19" t="s">
        <v>217</v>
      </c>
      <c r="D177" s="5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61"/>
      <c r="AP177" s="25"/>
      <c r="AQ177" s="25"/>
      <c r="AR177" s="25"/>
    </row>
    <row r="178" spans="1:44" s="16" customFormat="1" ht="16.5" customHeight="1" x14ac:dyDescent="0.2">
      <c r="A178" s="58">
        <v>12</v>
      </c>
      <c r="B178" s="89">
        <v>18101176</v>
      </c>
      <c r="C178" s="85" t="s">
        <v>218</v>
      </c>
      <c r="D178" s="5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61"/>
      <c r="AP178" s="25"/>
      <c r="AQ178" s="25"/>
      <c r="AR178" s="25"/>
    </row>
    <row r="179" spans="1:44" s="16" customFormat="1" ht="16.5" customHeight="1" x14ac:dyDescent="0.2">
      <c r="A179" s="58">
        <v>13</v>
      </c>
      <c r="B179" s="89">
        <v>18101110</v>
      </c>
      <c r="C179" s="85" t="s">
        <v>219</v>
      </c>
      <c r="D179" s="5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61"/>
      <c r="AP179" s="25"/>
      <c r="AQ179" s="25"/>
      <c r="AR179" s="25"/>
    </row>
    <row r="180" spans="1:44" s="16" customFormat="1" ht="16.5" customHeight="1" x14ac:dyDescent="0.2">
      <c r="A180" s="58">
        <v>14</v>
      </c>
      <c r="B180" s="89">
        <v>18102016</v>
      </c>
      <c r="C180" s="85" t="s">
        <v>220</v>
      </c>
      <c r="D180" s="5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61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61"/>
      <c r="AP180" s="25"/>
      <c r="AQ180" s="25"/>
      <c r="AR180" s="25"/>
    </row>
    <row r="181" spans="1:44" s="16" customFormat="1" ht="16.5" customHeight="1" x14ac:dyDescent="0.2">
      <c r="A181" s="58">
        <v>15</v>
      </c>
      <c r="B181" s="89">
        <v>18101138</v>
      </c>
      <c r="C181" s="85" t="s">
        <v>221</v>
      </c>
      <c r="D181" s="5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61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61"/>
      <c r="AP181" s="25"/>
      <c r="AQ181" s="25"/>
      <c r="AR181" s="25"/>
    </row>
    <row r="182" spans="1:44" s="16" customFormat="1" ht="16.5" customHeight="1" x14ac:dyDescent="0.2">
      <c r="A182" s="58">
        <v>16</v>
      </c>
      <c r="B182" s="89">
        <v>18102001</v>
      </c>
      <c r="C182" s="85" t="s">
        <v>222</v>
      </c>
      <c r="D182" s="5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61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61"/>
      <c r="AP182" s="25"/>
      <c r="AQ182" s="25"/>
      <c r="AR182" s="25"/>
    </row>
    <row r="183" spans="1:44" s="16" customFormat="1" ht="16.5" customHeight="1" x14ac:dyDescent="0.2">
      <c r="A183" s="58">
        <v>17</v>
      </c>
      <c r="B183" s="42">
        <v>18102069</v>
      </c>
      <c r="C183" s="19" t="s">
        <v>223</v>
      </c>
      <c r="D183" s="5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61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61"/>
      <c r="AP183" s="25"/>
      <c r="AQ183" s="25"/>
      <c r="AR183" s="25"/>
    </row>
    <row r="184" spans="1:44" s="16" customFormat="1" ht="16.5" customHeight="1" x14ac:dyDescent="0.2">
      <c r="A184" s="58">
        <v>18</v>
      </c>
      <c r="B184" s="42">
        <v>18103075</v>
      </c>
      <c r="C184" s="19" t="s">
        <v>224</v>
      </c>
      <c r="D184" s="5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61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61"/>
      <c r="AP184" s="25"/>
      <c r="AQ184" s="25"/>
      <c r="AR184" s="25"/>
    </row>
    <row r="185" spans="1:44" s="16" customFormat="1" ht="16.5" customHeight="1" x14ac:dyDescent="0.2">
      <c r="A185" s="58">
        <v>19</v>
      </c>
      <c r="B185" s="89">
        <v>18101103</v>
      </c>
      <c r="C185" s="85" t="s">
        <v>225</v>
      </c>
      <c r="D185" s="87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61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61"/>
      <c r="AP185" s="25"/>
      <c r="AQ185" s="25"/>
      <c r="AR185" s="25"/>
    </row>
    <row r="186" spans="1:44" s="16" customFormat="1" ht="16.5" customHeight="1" x14ac:dyDescent="0.2">
      <c r="A186" s="58">
        <v>20</v>
      </c>
      <c r="B186" s="89">
        <v>18104014</v>
      </c>
      <c r="C186" s="85" t="s">
        <v>226</v>
      </c>
      <c r="D186" s="5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61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61"/>
      <c r="AP186" s="25"/>
      <c r="AQ186" s="25"/>
      <c r="AR186" s="25"/>
    </row>
    <row r="187" spans="1:44" s="16" customFormat="1" ht="16.5" customHeight="1" x14ac:dyDescent="0.2">
      <c r="A187" s="63"/>
      <c r="B187" s="92"/>
      <c r="C187" s="49"/>
      <c r="D187" s="70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1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1"/>
      <c r="AP187" s="25"/>
      <c r="AQ187" s="25"/>
      <c r="AR187" s="25"/>
    </row>
    <row r="188" spans="1:44" s="16" customFormat="1" ht="16.5" customHeight="1" x14ac:dyDescent="0.2">
      <c r="A188" s="63"/>
      <c r="B188" s="92"/>
      <c r="C188" s="49"/>
      <c r="D188" s="70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1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1"/>
      <c r="AP188" s="25"/>
      <c r="AQ188" s="25"/>
      <c r="AR188" s="25"/>
    </row>
    <row r="189" spans="1:44" s="16" customFormat="1" ht="16.5" customHeight="1" x14ac:dyDescent="0.2">
      <c r="A189" s="63"/>
      <c r="B189" s="63"/>
      <c r="C189" s="65"/>
      <c r="D189" s="65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71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5"/>
      <c r="AO189" s="71"/>
      <c r="AP189" s="25"/>
      <c r="AQ189" s="25"/>
      <c r="AR189" s="25"/>
    </row>
    <row r="190" spans="1:44" s="16" customFormat="1" ht="16.5" customHeight="1" x14ac:dyDescent="0.2">
      <c r="A190" s="58">
        <v>1</v>
      </c>
      <c r="B190" s="89">
        <v>18101149</v>
      </c>
      <c r="C190" s="85" t="s">
        <v>227</v>
      </c>
      <c r="D190" s="59"/>
      <c r="E190" s="73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72" t="s">
        <v>65</v>
      </c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72" t="s">
        <v>65</v>
      </c>
      <c r="AP190" s="25"/>
      <c r="AQ190" s="25"/>
      <c r="AR190" s="25"/>
    </row>
    <row r="191" spans="1:44" s="16" customFormat="1" ht="16.5" customHeight="1" x14ac:dyDescent="0.2">
      <c r="A191" s="58">
        <v>2</v>
      </c>
      <c r="B191" s="89">
        <v>18101106</v>
      </c>
      <c r="C191" s="18" t="s">
        <v>228</v>
      </c>
      <c r="D191" s="59"/>
      <c r="E191" s="73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61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61"/>
      <c r="AP191" s="25"/>
      <c r="AQ191" s="25"/>
      <c r="AR191" s="25"/>
    </row>
    <row r="192" spans="1:44" s="16" customFormat="1" ht="16.5" customHeight="1" x14ac:dyDescent="0.2">
      <c r="A192" s="58">
        <v>3</v>
      </c>
      <c r="B192" s="89">
        <v>18101029</v>
      </c>
      <c r="C192" s="85" t="s">
        <v>229</v>
      </c>
      <c r="D192" s="59"/>
      <c r="E192" s="73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61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61"/>
      <c r="AP192" s="25"/>
      <c r="AQ192" s="25"/>
      <c r="AR192" s="25"/>
    </row>
    <row r="193" spans="1:44" s="16" customFormat="1" ht="16.5" customHeight="1" x14ac:dyDescent="0.2">
      <c r="A193" s="58">
        <v>4</v>
      </c>
      <c r="B193" s="89">
        <v>18101160</v>
      </c>
      <c r="C193" s="85" t="s">
        <v>230</v>
      </c>
      <c r="D193" s="59"/>
      <c r="E193" s="73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61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61"/>
      <c r="AP193" s="25"/>
      <c r="AQ193" s="25"/>
      <c r="AR193" s="25"/>
    </row>
    <row r="194" spans="1:44" s="16" customFormat="1" ht="16.5" customHeight="1" x14ac:dyDescent="0.2">
      <c r="A194" s="58">
        <v>5</v>
      </c>
      <c r="B194" s="89">
        <v>18101049</v>
      </c>
      <c r="C194" s="85" t="s">
        <v>231</v>
      </c>
      <c r="D194" s="59"/>
      <c r="E194" s="73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61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61"/>
      <c r="AP194" s="25"/>
      <c r="AQ194" s="25"/>
      <c r="AR194" s="25"/>
    </row>
    <row r="195" spans="1:44" s="16" customFormat="1" ht="16.5" customHeight="1" x14ac:dyDescent="0.2">
      <c r="A195" s="58">
        <v>6</v>
      </c>
      <c r="B195" s="89">
        <v>18101037</v>
      </c>
      <c r="C195" s="85" t="s">
        <v>232</v>
      </c>
      <c r="D195" s="59"/>
      <c r="E195" s="73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61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61"/>
      <c r="AP195" s="25"/>
      <c r="AQ195" s="25"/>
      <c r="AR195" s="25"/>
    </row>
    <row r="196" spans="1:44" s="16" customFormat="1" ht="16.5" customHeight="1" x14ac:dyDescent="0.2">
      <c r="A196" s="58">
        <v>7</v>
      </c>
      <c r="B196" s="89">
        <v>18101053</v>
      </c>
      <c r="C196" s="85" t="s">
        <v>233</v>
      </c>
      <c r="D196" s="59"/>
      <c r="E196" s="73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62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62"/>
      <c r="AP196" s="25"/>
      <c r="AQ196" s="25"/>
      <c r="AR196" s="25"/>
    </row>
    <row r="197" spans="1:44" s="16" customFormat="1" ht="16.5" customHeight="1" x14ac:dyDescent="0.2">
      <c r="A197" s="58">
        <v>8</v>
      </c>
      <c r="B197" s="89">
        <v>18101190</v>
      </c>
      <c r="C197" s="85" t="s">
        <v>234</v>
      </c>
      <c r="D197" s="59"/>
      <c r="E197" s="73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61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61"/>
      <c r="AP197" s="25"/>
      <c r="AQ197" s="25"/>
      <c r="AR197" s="25"/>
    </row>
    <row r="198" spans="1:44" s="16" customFormat="1" ht="16.5" customHeight="1" x14ac:dyDescent="0.2">
      <c r="A198" s="58">
        <v>9</v>
      </c>
      <c r="B198" s="89">
        <v>18101089</v>
      </c>
      <c r="C198" s="85" t="s">
        <v>235</v>
      </c>
      <c r="D198" s="59"/>
      <c r="E198" s="73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61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61"/>
      <c r="AP198" s="25"/>
      <c r="AQ198" s="25"/>
      <c r="AR198" s="25"/>
    </row>
    <row r="199" spans="1:44" s="16" customFormat="1" ht="16.5" customHeight="1" x14ac:dyDescent="0.2">
      <c r="A199" s="58">
        <v>10</v>
      </c>
      <c r="B199" s="89">
        <v>18101043</v>
      </c>
      <c r="C199" s="85" t="s">
        <v>236</v>
      </c>
      <c r="D199" s="59"/>
      <c r="E199" s="74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62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62"/>
      <c r="AP199" s="25"/>
      <c r="AQ199" s="25"/>
      <c r="AR199" s="25"/>
    </row>
    <row r="200" spans="1:44" s="16" customFormat="1" ht="16.5" customHeight="1" x14ac:dyDescent="0.2">
      <c r="A200" s="58">
        <v>11</v>
      </c>
      <c r="B200" s="89">
        <v>18103040</v>
      </c>
      <c r="C200" s="85" t="s">
        <v>237</v>
      </c>
      <c r="D200" s="59"/>
      <c r="E200" s="74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62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62"/>
      <c r="AP200" s="25"/>
      <c r="AQ200" s="25"/>
      <c r="AR200" s="25"/>
    </row>
    <row r="201" spans="1:44" s="16" customFormat="1" ht="16.5" customHeight="1" x14ac:dyDescent="0.2">
      <c r="A201" s="58">
        <v>12</v>
      </c>
      <c r="B201" s="89">
        <v>18101142</v>
      </c>
      <c r="C201" s="85" t="s">
        <v>238</v>
      </c>
      <c r="D201" s="59"/>
      <c r="E201" s="73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62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62"/>
      <c r="AP201" s="25"/>
      <c r="AQ201" s="25"/>
      <c r="AR201" s="25"/>
    </row>
    <row r="202" spans="1:44" s="16" customFormat="1" ht="16.5" customHeight="1" x14ac:dyDescent="0.2">
      <c r="A202" s="58">
        <v>13</v>
      </c>
      <c r="B202" s="89">
        <v>18101152</v>
      </c>
      <c r="C202" s="85" t="s">
        <v>239</v>
      </c>
      <c r="D202" s="59"/>
      <c r="E202" s="73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62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62"/>
      <c r="AP202" s="25"/>
      <c r="AQ202" s="25"/>
      <c r="AR202" s="25"/>
    </row>
    <row r="203" spans="1:44" s="16" customFormat="1" ht="16.5" customHeight="1" x14ac:dyDescent="0.2">
      <c r="A203" s="58">
        <v>14</v>
      </c>
      <c r="B203" s="89">
        <v>18101115</v>
      </c>
      <c r="C203" s="85" t="s">
        <v>240</v>
      </c>
      <c r="D203" s="59"/>
      <c r="E203" s="73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62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62"/>
      <c r="AP203" s="25"/>
      <c r="AQ203" s="25"/>
      <c r="AR203" s="25"/>
    </row>
    <row r="204" spans="1:44" s="16" customFormat="1" ht="16.5" customHeight="1" x14ac:dyDescent="0.2">
      <c r="A204" s="58">
        <v>15</v>
      </c>
      <c r="B204" s="89">
        <v>18103055</v>
      </c>
      <c r="C204" s="19" t="s">
        <v>241</v>
      </c>
      <c r="D204" s="87"/>
      <c r="E204" s="73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62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62"/>
      <c r="AP204" s="25"/>
      <c r="AQ204" s="25"/>
      <c r="AR204" s="25"/>
    </row>
    <row r="205" spans="1:44" s="16" customFormat="1" ht="16.5" customHeight="1" x14ac:dyDescent="0.2">
      <c r="A205" s="58">
        <v>16</v>
      </c>
      <c r="B205" s="89">
        <v>18108005</v>
      </c>
      <c r="C205" s="19" t="s">
        <v>242</v>
      </c>
      <c r="D205" s="59"/>
      <c r="E205" s="73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62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62"/>
      <c r="AP205" s="25"/>
      <c r="AQ205" s="25"/>
      <c r="AR205" s="25"/>
    </row>
    <row r="206" spans="1:44" s="16" customFormat="1" ht="16.5" customHeight="1" x14ac:dyDescent="0.2">
      <c r="A206" s="58">
        <v>17</v>
      </c>
      <c r="B206" s="89">
        <v>18101168</v>
      </c>
      <c r="C206" s="19" t="s">
        <v>243</v>
      </c>
      <c r="D206" s="59"/>
      <c r="E206" s="73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61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61"/>
      <c r="AP206" s="25"/>
      <c r="AQ206" s="25"/>
      <c r="AR206" s="25"/>
    </row>
    <row r="207" spans="1:44" s="16" customFormat="1" ht="16.5" customHeight="1" x14ac:dyDescent="0.2">
      <c r="A207" s="58">
        <v>18</v>
      </c>
      <c r="B207" s="89">
        <v>18103047</v>
      </c>
      <c r="C207" s="19" t="s">
        <v>244</v>
      </c>
      <c r="D207" s="59"/>
      <c r="E207" s="74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61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61"/>
      <c r="AP207" s="25"/>
      <c r="AQ207" s="25"/>
      <c r="AR207" s="25"/>
    </row>
    <row r="208" spans="1:44" s="16" customFormat="1" ht="16.5" customHeight="1" x14ac:dyDescent="0.2">
      <c r="A208" s="58">
        <v>19</v>
      </c>
      <c r="B208" s="89">
        <v>18102057</v>
      </c>
      <c r="C208" s="19" t="s">
        <v>245</v>
      </c>
      <c r="D208" s="59"/>
      <c r="E208" s="74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62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62"/>
      <c r="AP208" s="25"/>
      <c r="AQ208" s="25"/>
      <c r="AR208" s="25"/>
    </row>
    <row r="209" spans="1:44" s="16" customFormat="1" ht="16.5" customHeight="1" x14ac:dyDescent="0.2">
      <c r="A209" s="58">
        <v>20</v>
      </c>
      <c r="B209" s="89">
        <v>18108009</v>
      </c>
      <c r="C209" s="19" t="s">
        <v>246</v>
      </c>
      <c r="D209" s="59"/>
      <c r="E209" s="74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62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62"/>
      <c r="AP209" s="25"/>
      <c r="AQ209" s="25"/>
      <c r="AR209" s="25"/>
    </row>
    <row r="210" spans="1:44" s="16" customFormat="1" ht="16.5" customHeight="1" x14ac:dyDescent="0.2">
      <c r="A210" s="63"/>
      <c r="B210" s="92"/>
      <c r="C210" s="14"/>
      <c r="D210" s="70"/>
      <c r="E210" s="9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2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2"/>
      <c r="AP210" s="25"/>
      <c r="AQ210" s="25"/>
      <c r="AR210" s="25"/>
    </row>
    <row r="211" spans="1:44" s="16" customFormat="1" ht="16.5" customHeight="1" x14ac:dyDescent="0.2">
      <c r="A211" s="63"/>
      <c r="B211" s="92"/>
      <c r="C211" s="14"/>
      <c r="D211" s="70"/>
      <c r="E211" s="9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2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2"/>
      <c r="AP211" s="25"/>
      <c r="AQ211" s="25"/>
      <c r="AR211" s="25"/>
    </row>
    <row r="212" spans="1:44" s="16" customFormat="1" ht="16.5" customHeight="1" x14ac:dyDescent="0.2">
      <c r="A212" s="63"/>
      <c r="B212" s="63"/>
      <c r="C212" s="64"/>
      <c r="D212" s="65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6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6"/>
      <c r="AP212" s="25"/>
      <c r="AQ212" s="25"/>
      <c r="AR212" s="25"/>
    </row>
    <row r="213" spans="1:44" s="16" customFormat="1" ht="16.5" customHeight="1" x14ac:dyDescent="0.2">
      <c r="A213" s="58">
        <v>1</v>
      </c>
      <c r="B213" s="89">
        <v>18104001</v>
      </c>
      <c r="C213" s="85" t="s">
        <v>247</v>
      </c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72" t="s">
        <v>66</v>
      </c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72" t="s">
        <v>66</v>
      </c>
      <c r="AP213" s="25"/>
      <c r="AQ213" s="25"/>
      <c r="AR213" s="25"/>
    </row>
    <row r="214" spans="1:44" s="16" customFormat="1" ht="16.5" customHeight="1" x14ac:dyDescent="0.2">
      <c r="A214" s="58">
        <v>2</v>
      </c>
      <c r="B214" s="89">
        <v>18102017</v>
      </c>
      <c r="C214" s="85" t="s">
        <v>248</v>
      </c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61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61"/>
      <c r="AP214" s="25"/>
      <c r="AQ214" s="25"/>
      <c r="AR214" s="25"/>
    </row>
    <row r="215" spans="1:44" s="16" customFormat="1" ht="16.5" customHeight="1" x14ac:dyDescent="0.2">
      <c r="A215" s="58">
        <v>3</v>
      </c>
      <c r="B215" s="89">
        <v>18101023</v>
      </c>
      <c r="C215" s="85" t="s">
        <v>249</v>
      </c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61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61"/>
      <c r="AP215" s="25"/>
      <c r="AQ215" s="25"/>
      <c r="AR215" s="25"/>
    </row>
    <row r="216" spans="1:44" s="16" customFormat="1" ht="16.5" customHeight="1" x14ac:dyDescent="0.2">
      <c r="A216" s="58">
        <v>4</v>
      </c>
      <c r="B216" s="89">
        <v>17103047</v>
      </c>
      <c r="C216" s="19" t="s">
        <v>18</v>
      </c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61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61"/>
      <c r="AP216" s="25"/>
      <c r="AQ216" s="25"/>
      <c r="AR216" s="25"/>
    </row>
    <row r="217" spans="1:44" s="16" customFormat="1" ht="16.5" customHeight="1" x14ac:dyDescent="0.2">
      <c r="A217" s="58">
        <v>5</v>
      </c>
      <c r="B217" s="89">
        <v>18101191</v>
      </c>
      <c r="C217" s="19" t="s">
        <v>250</v>
      </c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61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61"/>
      <c r="AP217" s="25"/>
      <c r="AQ217" s="25"/>
      <c r="AR217" s="25"/>
    </row>
    <row r="218" spans="1:44" s="16" customFormat="1" ht="16.5" customHeight="1" x14ac:dyDescent="0.2">
      <c r="A218" s="58">
        <v>6</v>
      </c>
      <c r="B218" s="89">
        <v>18101020</v>
      </c>
      <c r="C218" s="85" t="s">
        <v>251</v>
      </c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61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61"/>
      <c r="AP218" s="25"/>
      <c r="AQ218" s="25"/>
      <c r="AR218" s="25"/>
    </row>
    <row r="219" spans="1:44" s="16" customFormat="1" ht="16.5" customHeight="1" x14ac:dyDescent="0.2">
      <c r="A219" s="58">
        <v>7</v>
      </c>
      <c r="B219" s="89">
        <v>18101069</v>
      </c>
      <c r="C219" s="85" t="s">
        <v>252</v>
      </c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61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61"/>
      <c r="AP219" s="25"/>
      <c r="AQ219" s="25"/>
      <c r="AR219" s="25"/>
    </row>
    <row r="220" spans="1:44" s="16" customFormat="1" ht="16.5" customHeight="1" x14ac:dyDescent="0.2">
      <c r="A220" s="58">
        <v>8</v>
      </c>
      <c r="B220" s="89">
        <v>18101139</v>
      </c>
      <c r="C220" s="85" t="s">
        <v>253</v>
      </c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61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61"/>
      <c r="AP220" s="25"/>
      <c r="AQ220" s="25"/>
      <c r="AR220" s="25"/>
    </row>
    <row r="221" spans="1:44" s="16" customFormat="1" ht="16.5" customHeight="1" x14ac:dyDescent="0.2">
      <c r="A221" s="58">
        <v>9</v>
      </c>
      <c r="B221" s="89">
        <v>18101041</v>
      </c>
      <c r="C221" s="85" t="s">
        <v>448</v>
      </c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61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61"/>
      <c r="AP221" s="25"/>
      <c r="AQ221" s="25"/>
      <c r="AR221" s="25"/>
    </row>
    <row r="222" spans="1:44" s="16" customFormat="1" ht="16.5" customHeight="1" x14ac:dyDescent="0.2">
      <c r="A222" s="58">
        <v>10</v>
      </c>
      <c r="B222" s="58"/>
      <c r="C222" s="24" t="s">
        <v>254</v>
      </c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61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61"/>
      <c r="AP222" s="25"/>
      <c r="AQ222" s="25"/>
      <c r="AR222" s="25"/>
    </row>
    <row r="223" spans="1:44" s="16" customFormat="1" ht="16.5" customHeight="1" x14ac:dyDescent="0.2">
      <c r="A223" s="58">
        <v>11</v>
      </c>
      <c r="B223" s="58"/>
      <c r="C223" s="69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61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61"/>
      <c r="AP223" s="25"/>
      <c r="AQ223" s="25"/>
      <c r="AR223" s="25"/>
    </row>
    <row r="224" spans="1:44" s="16" customFormat="1" ht="16.5" customHeight="1" x14ac:dyDescent="0.2">
      <c r="A224" s="58">
        <v>12</v>
      </c>
      <c r="B224" s="58"/>
      <c r="C224" s="69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61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61"/>
      <c r="AP224" s="25"/>
      <c r="AQ224" s="25"/>
      <c r="AR224" s="25"/>
    </row>
    <row r="225" spans="1:44" s="16" customFormat="1" ht="16.5" customHeight="1" x14ac:dyDescent="0.2">
      <c r="A225" s="58">
        <v>13</v>
      </c>
      <c r="B225" s="58"/>
      <c r="C225" s="69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61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61"/>
      <c r="AP225" s="25"/>
      <c r="AQ225" s="25"/>
      <c r="AR225" s="25"/>
    </row>
    <row r="226" spans="1:44" s="16" customFormat="1" ht="16.5" customHeight="1" x14ac:dyDescent="0.2">
      <c r="A226" s="58">
        <v>14</v>
      </c>
      <c r="B226" s="58"/>
      <c r="C226" s="69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61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61"/>
      <c r="AP226" s="25"/>
      <c r="AQ226" s="25"/>
      <c r="AR226" s="25"/>
    </row>
    <row r="227" spans="1:44" s="16" customFormat="1" ht="16.5" customHeight="1" x14ac:dyDescent="0.2">
      <c r="A227" s="58">
        <v>15</v>
      </c>
      <c r="B227" s="58"/>
      <c r="C227" s="69"/>
      <c r="D227" s="87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61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61"/>
      <c r="AP227" s="25"/>
      <c r="AQ227" s="25"/>
      <c r="AR227" s="25"/>
    </row>
    <row r="228" spans="1:44" s="16" customFormat="1" ht="16.5" customHeight="1" x14ac:dyDescent="0.2">
      <c r="A228" s="58">
        <v>16</v>
      </c>
      <c r="B228" s="58"/>
      <c r="C228" s="69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61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61"/>
      <c r="AP228" s="25"/>
      <c r="AQ228" s="25"/>
      <c r="AR228" s="25"/>
    </row>
    <row r="229" spans="1:44" s="16" customFormat="1" ht="16.5" customHeight="1" x14ac:dyDescent="0.2">
      <c r="A229" s="58">
        <v>17</v>
      </c>
      <c r="B229" s="58"/>
      <c r="C229" s="69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61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61"/>
      <c r="AP229" s="25"/>
      <c r="AQ229" s="25"/>
      <c r="AR229" s="25"/>
    </row>
    <row r="230" spans="1:44" s="16" customFormat="1" ht="16.5" customHeight="1" x14ac:dyDescent="0.2">
      <c r="A230" s="58">
        <v>18</v>
      </c>
      <c r="B230" s="58"/>
      <c r="C230" s="69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61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61"/>
      <c r="AP230" s="25"/>
      <c r="AQ230" s="25"/>
      <c r="AR230" s="25"/>
    </row>
    <row r="231" spans="1:44" s="16" customFormat="1" ht="16.5" customHeight="1" x14ac:dyDescent="0.2">
      <c r="A231" s="58">
        <v>19</v>
      </c>
      <c r="B231" s="58"/>
      <c r="C231" s="69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61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61"/>
      <c r="AP231" s="25"/>
      <c r="AQ231" s="25"/>
      <c r="AR231" s="25"/>
    </row>
    <row r="232" spans="1:44" s="16" customFormat="1" ht="16.5" customHeight="1" x14ac:dyDescent="0.2">
      <c r="A232" s="58">
        <v>20</v>
      </c>
      <c r="B232" s="58"/>
      <c r="C232" s="69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61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61"/>
      <c r="AP232" s="25"/>
      <c r="AQ232" s="25"/>
      <c r="AR232" s="25"/>
    </row>
    <row r="233" spans="1:44" s="16" customFormat="1" ht="16.5" customHeight="1" x14ac:dyDescent="0.2">
      <c r="A233" s="63"/>
      <c r="B233" s="63"/>
      <c r="C233" s="78"/>
      <c r="D233" s="70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1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1"/>
      <c r="AP233" s="25"/>
      <c r="AQ233" s="25"/>
      <c r="AR233" s="25"/>
    </row>
    <row r="234" spans="1:44" s="16" customFormat="1" ht="16.5" customHeight="1" x14ac:dyDescent="0.2">
      <c r="A234" s="63"/>
      <c r="B234" s="63"/>
      <c r="C234" s="78"/>
      <c r="D234" s="70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1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1"/>
      <c r="AP234" s="25"/>
      <c r="AQ234" s="25"/>
      <c r="AR234" s="25"/>
    </row>
    <row r="235" spans="1:44" s="16" customFormat="1" ht="16.5" customHeight="1" x14ac:dyDescent="0.2">
      <c r="A235" s="63"/>
      <c r="B235" s="63"/>
      <c r="C235" s="65"/>
      <c r="D235" s="65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8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8"/>
      <c r="AP235" s="25"/>
      <c r="AQ235" s="25"/>
      <c r="AR235" s="25"/>
    </row>
    <row r="236" spans="1:44" s="16" customFormat="1" ht="16.5" customHeight="1" x14ac:dyDescent="0.2">
      <c r="A236" s="58">
        <v>1</v>
      </c>
      <c r="B236" s="89">
        <v>18103032</v>
      </c>
      <c r="C236" s="85" t="s">
        <v>255</v>
      </c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72" t="s">
        <v>19</v>
      </c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72" t="s">
        <v>19</v>
      </c>
      <c r="AP236" s="25"/>
      <c r="AQ236" s="25"/>
      <c r="AR236" s="25"/>
    </row>
    <row r="237" spans="1:44" s="16" customFormat="1" ht="16.5" customHeight="1" x14ac:dyDescent="0.2">
      <c r="A237" s="58">
        <v>2</v>
      </c>
      <c r="B237" s="89">
        <v>18102045</v>
      </c>
      <c r="C237" s="85" t="s">
        <v>256</v>
      </c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61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61"/>
      <c r="AP237" s="25"/>
      <c r="AQ237" s="25"/>
      <c r="AR237" s="25"/>
    </row>
    <row r="238" spans="1:44" s="16" customFormat="1" ht="16.5" customHeight="1" x14ac:dyDescent="0.2">
      <c r="A238" s="58">
        <v>3</v>
      </c>
      <c r="B238" s="89">
        <v>18102039</v>
      </c>
      <c r="C238" s="85" t="s">
        <v>257</v>
      </c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1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61"/>
      <c r="AP238" s="25"/>
      <c r="AQ238" s="25"/>
      <c r="AR238" s="25"/>
    </row>
    <row r="239" spans="1:44" s="16" customFormat="1" ht="16.5" customHeight="1" x14ac:dyDescent="0.2">
      <c r="A239" s="58">
        <v>4</v>
      </c>
      <c r="B239" s="89">
        <v>18101127</v>
      </c>
      <c r="C239" s="85" t="s">
        <v>258</v>
      </c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61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61"/>
      <c r="AP239" s="25"/>
      <c r="AQ239" s="25"/>
      <c r="AR239" s="25"/>
    </row>
    <row r="240" spans="1:44" s="16" customFormat="1" ht="16.5" customHeight="1" x14ac:dyDescent="0.2">
      <c r="A240" s="58">
        <v>5</v>
      </c>
      <c r="B240" s="89">
        <v>18102009</v>
      </c>
      <c r="C240" s="85" t="s">
        <v>259</v>
      </c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61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61"/>
      <c r="AP240" s="25"/>
      <c r="AQ240" s="25"/>
      <c r="AR240" s="25"/>
    </row>
    <row r="241" spans="1:44" s="16" customFormat="1" ht="16.5" customHeight="1" x14ac:dyDescent="0.2">
      <c r="A241" s="58">
        <v>6</v>
      </c>
      <c r="B241" s="89">
        <v>18101121</v>
      </c>
      <c r="C241" s="85" t="s">
        <v>260</v>
      </c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61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61"/>
      <c r="AP241" s="25"/>
      <c r="AQ241" s="25"/>
      <c r="AR241" s="25"/>
    </row>
    <row r="242" spans="1:44" s="16" customFormat="1" ht="16.5" customHeight="1" x14ac:dyDescent="0.2">
      <c r="A242" s="58">
        <v>7</v>
      </c>
      <c r="B242" s="89">
        <v>18101026</v>
      </c>
      <c r="C242" s="85" t="s">
        <v>261</v>
      </c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61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61"/>
      <c r="AP242" s="25"/>
      <c r="AQ242" s="25"/>
      <c r="AR242" s="25"/>
    </row>
    <row r="243" spans="1:44" s="16" customFormat="1" ht="16.5" customHeight="1" x14ac:dyDescent="0.2">
      <c r="A243" s="58">
        <v>8</v>
      </c>
      <c r="B243" s="89">
        <v>18102012</v>
      </c>
      <c r="C243" s="85" t="s">
        <v>262</v>
      </c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61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61"/>
      <c r="AP243" s="25"/>
      <c r="AQ243" s="25"/>
      <c r="AR243" s="25"/>
    </row>
    <row r="244" spans="1:44" s="16" customFormat="1" ht="16.5" customHeight="1" x14ac:dyDescent="0.2">
      <c r="A244" s="58">
        <v>9</v>
      </c>
      <c r="B244" s="89">
        <v>18101120</v>
      </c>
      <c r="C244" s="85" t="s">
        <v>263</v>
      </c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61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61"/>
      <c r="AP244" s="25"/>
      <c r="AQ244" s="25"/>
      <c r="AR244" s="25"/>
    </row>
    <row r="245" spans="1:44" s="16" customFormat="1" ht="16.5" customHeight="1" x14ac:dyDescent="0.2">
      <c r="A245" s="58">
        <v>10</v>
      </c>
      <c r="B245" s="89">
        <v>18101109</v>
      </c>
      <c r="C245" s="85" t="s">
        <v>264</v>
      </c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61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61"/>
      <c r="AP245" s="25"/>
      <c r="AQ245" s="25"/>
      <c r="AR245" s="25"/>
    </row>
    <row r="246" spans="1:44" s="16" customFormat="1" ht="16.5" customHeight="1" x14ac:dyDescent="0.2">
      <c r="A246" s="58">
        <v>11</v>
      </c>
      <c r="B246" s="89">
        <v>18101086</v>
      </c>
      <c r="C246" s="85" t="s">
        <v>265</v>
      </c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61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61"/>
      <c r="AP246" s="25"/>
      <c r="AQ246" s="25"/>
      <c r="AR246" s="25"/>
    </row>
    <row r="247" spans="1:44" s="16" customFormat="1" ht="16.5" customHeight="1" x14ac:dyDescent="0.2">
      <c r="A247" s="58">
        <v>12</v>
      </c>
      <c r="B247" s="89">
        <v>18103059</v>
      </c>
      <c r="C247" s="85" t="s">
        <v>266</v>
      </c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61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61"/>
      <c r="AP247" s="25"/>
      <c r="AQ247" s="25"/>
      <c r="AR247" s="25"/>
    </row>
    <row r="248" spans="1:44" s="16" customFormat="1" ht="16.5" customHeight="1" x14ac:dyDescent="0.2">
      <c r="A248" s="58">
        <v>13</v>
      </c>
      <c r="B248" s="89">
        <v>18101143</v>
      </c>
      <c r="C248" s="19" t="s">
        <v>267</v>
      </c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61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61"/>
      <c r="AP248" s="25"/>
      <c r="AQ248" s="25"/>
      <c r="AR248" s="25"/>
    </row>
    <row r="249" spans="1:44" s="16" customFormat="1" ht="16.5" customHeight="1" x14ac:dyDescent="0.2">
      <c r="A249" s="58">
        <v>14</v>
      </c>
      <c r="B249" s="89">
        <v>18103030</v>
      </c>
      <c r="C249" s="85" t="s">
        <v>268</v>
      </c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61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61"/>
      <c r="AP249" s="25"/>
      <c r="AQ249" s="25"/>
      <c r="AR249" s="25"/>
    </row>
    <row r="250" spans="1:44" s="16" customFormat="1" ht="16.5" customHeight="1" x14ac:dyDescent="0.2">
      <c r="A250" s="58">
        <v>15</v>
      </c>
      <c r="B250" s="89">
        <v>18103010</v>
      </c>
      <c r="C250" s="24" t="s">
        <v>269</v>
      </c>
      <c r="D250" s="73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61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61"/>
      <c r="AP250" s="25"/>
      <c r="AQ250" s="25"/>
      <c r="AR250" s="25"/>
    </row>
    <row r="251" spans="1:44" s="16" customFormat="1" ht="16.5" customHeight="1" x14ac:dyDescent="0.2">
      <c r="A251" s="58">
        <v>16</v>
      </c>
      <c r="B251" s="89">
        <v>18102046</v>
      </c>
      <c r="C251" s="13" t="s">
        <v>270</v>
      </c>
      <c r="D251" s="75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61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61"/>
      <c r="AP251" s="25"/>
      <c r="AQ251" s="25"/>
      <c r="AR251" s="25"/>
    </row>
    <row r="252" spans="1:44" s="16" customFormat="1" ht="16.5" customHeight="1" x14ac:dyDescent="0.2">
      <c r="A252" s="58">
        <v>17</v>
      </c>
      <c r="B252" s="89">
        <v>18102023</v>
      </c>
      <c r="C252" s="24" t="s">
        <v>271</v>
      </c>
      <c r="D252" s="75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61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61"/>
      <c r="AP252" s="25"/>
      <c r="AQ252" s="25"/>
      <c r="AR252" s="25"/>
    </row>
    <row r="253" spans="1:44" s="16" customFormat="1" ht="16.5" customHeight="1" x14ac:dyDescent="0.2">
      <c r="A253" s="58">
        <v>18</v>
      </c>
      <c r="B253" s="89">
        <v>18102044</v>
      </c>
      <c r="C253" s="13" t="s">
        <v>272</v>
      </c>
      <c r="D253" s="75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61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61"/>
      <c r="AP253" s="25"/>
      <c r="AQ253" s="25"/>
      <c r="AR253" s="25"/>
    </row>
    <row r="254" spans="1:44" s="16" customFormat="1" ht="16.5" customHeight="1" x14ac:dyDescent="0.2">
      <c r="A254" s="58">
        <v>19</v>
      </c>
      <c r="B254" s="89">
        <v>18101083</v>
      </c>
      <c r="C254" s="24" t="s">
        <v>273</v>
      </c>
      <c r="D254" s="75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61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61"/>
      <c r="AP254" s="25"/>
      <c r="AQ254" s="25"/>
      <c r="AR254" s="25"/>
    </row>
    <row r="255" spans="1:44" s="16" customFormat="1" ht="16.5" customHeight="1" x14ac:dyDescent="0.2">
      <c r="A255" s="58">
        <v>20</v>
      </c>
      <c r="B255" s="89">
        <v>18101088</v>
      </c>
      <c r="C255" s="24" t="s">
        <v>274</v>
      </c>
      <c r="D255" s="75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61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61"/>
      <c r="AP255" s="25"/>
      <c r="AQ255" s="25"/>
      <c r="AR255" s="25"/>
    </row>
    <row r="256" spans="1:44" s="16" customFormat="1" ht="16.5" customHeight="1" x14ac:dyDescent="0.2">
      <c r="A256" s="58">
        <v>21</v>
      </c>
      <c r="B256" s="89">
        <v>18103015</v>
      </c>
      <c r="C256" s="13" t="s">
        <v>275</v>
      </c>
      <c r="D256" s="76"/>
      <c r="E256" s="7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6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68"/>
      <c r="AP256" s="25"/>
      <c r="AQ256" s="25"/>
      <c r="AR256" s="25"/>
    </row>
    <row r="257" spans="1:44" s="16" customFormat="1" ht="16.5" customHeight="1" x14ac:dyDescent="0.2">
      <c r="A257" s="58">
        <v>22</v>
      </c>
      <c r="B257" s="89">
        <v>18103022</v>
      </c>
      <c r="C257" s="13" t="s">
        <v>276</v>
      </c>
      <c r="D257" s="76"/>
      <c r="E257" s="77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6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68"/>
      <c r="AP257" s="25"/>
      <c r="AQ257" s="25"/>
      <c r="AR257" s="25"/>
    </row>
    <row r="258" spans="1:44" s="16" customFormat="1" ht="16.5" customHeight="1" x14ac:dyDescent="0.2">
      <c r="A258" s="63"/>
      <c r="B258" s="92"/>
      <c r="C258" s="14"/>
      <c r="D258" s="65"/>
      <c r="E258" s="94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8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8"/>
      <c r="AP258" s="25"/>
      <c r="AQ258" s="25"/>
      <c r="AR258" s="25"/>
    </row>
    <row r="259" spans="1:44" s="16" customFormat="1" ht="16.5" customHeight="1" x14ac:dyDescent="0.2">
      <c r="A259" s="63"/>
      <c r="B259" s="92"/>
      <c r="C259" s="14"/>
      <c r="D259" s="65"/>
      <c r="E259" s="94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8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8"/>
      <c r="AP259" s="25"/>
      <c r="AQ259" s="25"/>
      <c r="AR259" s="25"/>
    </row>
    <row r="260" spans="1:44" s="16" customFormat="1" ht="16.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68"/>
      <c r="Q260" s="78"/>
      <c r="R260" s="78"/>
      <c r="S260" s="78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8"/>
      <c r="AP260" s="25"/>
      <c r="AQ260" s="25"/>
      <c r="AR260" s="25"/>
    </row>
    <row r="261" spans="1:44" s="16" customFormat="1" ht="16.5" customHeight="1" x14ac:dyDescent="0.2">
      <c r="A261" s="58">
        <v>1</v>
      </c>
      <c r="B261" s="89">
        <v>18101118</v>
      </c>
      <c r="C261" s="85" t="s">
        <v>277</v>
      </c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72" t="s">
        <v>278</v>
      </c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72" t="s">
        <v>278</v>
      </c>
      <c r="AP261" s="25"/>
      <c r="AQ261" s="25"/>
      <c r="AR261" s="25"/>
    </row>
    <row r="262" spans="1:44" s="16" customFormat="1" ht="16.5" customHeight="1" x14ac:dyDescent="0.2">
      <c r="A262" s="58">
        <v>2</v>
      </c>
      <c r="B262" s="89">
        <v>18108021</v>
      </c>
      <c r="C262" s="19" t="s">
        <v>279</v>
      </c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61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61"/>
      <c r="AP262" s="25"/>
      <c r="AQ262" s="25"/>
      <c r="AR262" s="25"/>
    </row>
    <row r="263" spans="1:44" s="16" customFormat="1" ht="16.5" customHeight="1" x14ac:dyDescent="0.2">
      <c r="A263" s="58">
        <v>3</v>
      </c>
      <c r="B263" s="89">
        <v>18108006</v>
      </c>
      <c r="C263" s="19" t="s">
        <v>280</v>
      </c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61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61"/>
      <c r="AP263" s="25"/>
      <c r="AQ263" s="25"/>
      <c r="AR263" s="25"/>
    </row>
    <row r="264" spans="1:44" s="16" customFormat="1" ht="16.5" customHeight="1" x14ac:dyDescent="0.2">
      <c r="A264" s="58">
        <v>4</v>
      </c>
      <c r="B264" s="89">
        <v>18101098</v>
      </c>
      <c r="C264" s="19" t="s">
        <v>281</v>
      </c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61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61"/>
      <c r="AP264" s="25"/>
      <c r="AQ264" s="25"/>
      <c r="AR264" s="25"/>
    </row>
    <row r="265" spans="1:44" s="16" customFormat="1" ht="16.5" customHeight="1" x14ac:dyDescent="0.2">
      <c r="A265" s="58">
        <v>5</v>
      </c>
      <c r="B265" s="42">
        <v>18103073</v>
      </c>
      <c r="C265" s="19" t="s">
        <v>282</v>
      </c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61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61"/>
      <c r="AP265" s="25"/>
      <c r="AQ265" s="25"/>
      <c r="AR265" s="25"/>
    </row>
    <row r="266" spans="1:44" s="16" customFormat="1" ht="16.5" customHeight="1" x14ac:dyDescent="0.2">
      <c r="A266" s="58">
        <v>6</v>
      </c>
      <c r="B266" s="42">
        <v>18104021</v>
      </c>
      <c r="C266" s="19" t="s">
        <v>283</v>
      </c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61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61"/>
      <c r="AP266" s="25"/>
      <c r="AQ266" s="25"/>
      <c r="AR266" s="25"/>
    </row>
    <row r="267" spans="1:44" s="16" customFormat="1" ht="16.5" customHeight="1" x14ac:dyDescent="0.2">
      <c r="A267" s="58">
        <v>7</v>
      </c>
      <c r="B267" s="89">
        <v>18104002</v>
      </c>
      <c r="C267" s="19" t="s">
        <v>284</v>
      </c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61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61"/>
      <c r="AP267" s="25"/>
      <c r="AQ267" s="25"/>
      <c r="AR267" s="25"/>
    </row>
    <row r="268" spans="1:44" s="16" customFormat="1" ht="16.5" customHeight="1" x14ac:dyDescent="0.2">
      <c r="A268" s="58">
        <v>8</v>
      </c>
      <c r="B268" s="89">
        <v>18104005</v>
      </c>
      <c r="C268" s="85" t="s">
        <v>285</v>
      </c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61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61"/>
      <c r="AP268" s="25"/>
      <c r="AQ268" s="25"/>
      <c r="AR268" s="25"/>
    </row>
    <row r="269" spans="1:44" s="16" customFormat="1" ht="16.5" customHeight="1" x14ac:dyDescent="0.2">
      <c r="A269" s="58">
        <v>9</v>
      </c>
      <c r="B269" s="89">
        <v>18108022</v>
      </c>
      <c r="C269" s="19" t="s">
        <v>286</v>
      </c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61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61"/>
      <c r="AP269" s="25"/>
      <c r="AQ269" s="25"/>
      <c r="AR269" s="25"/>
    </row>
    <row r="270" spans="1:44" s="16" customFormat="1" ht="16.5" customHeight="1" x14ac:dyDescent="0.2">
      <c r="A270" s="58">
        <v>10</v>
      </c>
      <c r="B270" s="89">
        <v>18101057</v>
      </c>
      <c r="C270" s="19" t="s">
        <v>287</v>
      </c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61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61"/>
      <c r="AP270" s="25"/>
      <c r="AQ270" s="25"/>
      <c r="AR270" s="25"/>
    </row>
    <row r="271" spans="1:44" s="16" customFormat="1" ht="16.5" customHeight="1" x14ac:dyDescent="0.2">
      <c r="A271" s="58">
        <v>11</v>
      </c>
      <c r="B271" s="89">
        <v>18108012</v>
      </c>
      <c r="C271" s="19" t="s">
        <v>288</v>
      </c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61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61"/>
      <c r="AP271" s="25"/>
      <c r="AQ271" s="25"/>
      <c r="AR271" s="25"/>
    </row>
    <row r="272" spans="1:44" s="16" customFormat="1" ht="16.5" customHeight="1" x14ac:dyDescent="0.2">
      <c r="A272" s="58">
        <v>12</v>
      </c>
      <c r="B272" s="89">
        <v>18101094</v>
      </c>
      <c r="C272" s="85" t="s">
        <v>289</v>
      </c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61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61"/>
      <c r="AP272" s="25"/>
      <c r="AQ272" s="25"/>
      <c r="AR272" s="25"/>
    </row>
    <row r="273" spans="1:44" s="16" customFormat="1" ht="16.5" customHeight="1" x14ac:dyDescent="0.2">
      <c r="A273" s="58">
        <v>13</v>
      </c>
      <c r="B273" s="89">
        <v>18101187</v>
      </c>
      <c r="C273" s="19" t="s">
        <v>290</v>
      </c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61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61"/>
      <c r="AP273" s="25"/>
      <c r="AQ273" s="25"/>
      <c r="AR273" s="25"/>
    </row>
    <row r="274" spans="1:44" s="16" customFormat="1" ht="16.5" customHeight="1" x14ac:dyDescent="0.2">
      <c r="A274" s="58">
        <v>14</v>
      </c>
      <c r="B274" s="89">
        <v>18101021</v>
      </c>
      <c r="C274" s="19" t="s">
        <v>291</v>
      </c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61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61"/>
      <c r="AP274" s="25"/>
      <c r="AQ274" s="25"/>
      <c r="AR274" s="25"/>
    </row>
    <row r="275" spans="1:44" s="16" customFormat="1" ht="16.5" customHeight="1" x14ac:dyDescent="0.2">
      <c r="A275" s="58">
        <v>15</v>
      </c>
      <c r="B275" s="89">
        <v>18103017</v>
      </c>
      <c r="C275" s="85" t="s">
        <v>292</v>
      </c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61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61"/>
      <c r="AP275" s="25"/>
      <c r="AQ275" s="25"/>
      <c r="AR275" s="25"/>
    </row>
    <row r="276" spans="1:44" s="16" customFormat="1" ht="16.5" customHeight="1" x14ac:dyDescent="0.2">
      <c r="A276" s="58">
        <v>16</v>
      </c>
      <c r="B276" s="89">
        <v>18102024</v>
      </c>
      <c r="C276" s="85" t="s">
        <v>293</v>
      </c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61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61"/>
      <c r="AP276" s="25"/>
      <c r="AQ276" s="25"/>
      <c r="AR276" s="25"/>
    </row>
    <row r="277" spans="1:44" s="16" customFormat="1" ht="16.5" customHeight="1" x14ac:dyDescent="0.2">
      <c r="A277" s="58">
        <v>17</v>
      </c>
      <c r="B277" s="89">
        <v>18103009</v>
      </c>
      <c r="C277" s="85" t="s">
        <v>294</v>
      </c>
      <c r="D277" s="87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61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61"/>
      <c r="AP277" s="25"/>
      <c r="AQ277" s="25"/>
      <c r="AR277" s="25"/>
    </row>
    <row r="278" spans="1:44" s="16" customFormat="1" ht="16.5" customHeight="1" x14ac:dyDescent="0.2">
      <c r="A278" s="58">
        <v>18</v>
      </c>
      <c r="B278" s="89">
        <v>18102061</v>
      </c>
      <c r="C278" s="85" t="s">
        <v>295</v>
      </c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61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61"/>
      <c r="AP278" s="25"/>
      <c r="AQ278" s="25"/>
      <c r="AR278" s="25"/>
    </row>
    <row r="279" spans="1:44" s="16" customFormat="1" ht="16.5" customHeight="1" x14ac:dyDescent="0.2">
      <c r="A279" s="58">
        <v>19</v>
      </c>
      <c r="B279" s="89">
        <v>18101008</v>
      </c>
      <c r="C279" s="85" t="s">
        <v>296</v>
      </c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61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61"/>
      <c r="AP279" s="25"/>
      <c r="AQ279" s="25"/>
      <c r="AR279" s="25"/>
    </row>
    <row r="280" spans="1:44" s="16" customFormat="1" ht="16.5" customHeight="1" x14ac:dyDescent="0.2">
      <c r="A280" s="58">
        <v>20</v>
      </c>
      <c r="B280" s="89">
        <v>18103003</v>
      </c>
      <c r="C280" s="85" t="s">
        <v>297</v>
      </c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61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61"/>
      <c r="AP280" s="25"/>
      <c r="AQ280" s="25"/>
      <c r="AR280" s="25"/>
    </row>
    <row r="281" spans="1:44" s="16" customFormat="1" ht="16.5" customHeight="1" x14ac:dyDescent="0.2">
      <c r="A281" s="63"/>
      <c r="B281" s="92"/>
      <c r="C281" s="49"/>
      <c r="D281" s="70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1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1"/>
      <c r="AP281" s="25"/>
      <c r="AQ281" s="25"/>
      <c r="AR281" s="25"/>
    </row>
    <row r="282" spans="1:44" s="16" customFormat="1" ht="16.5" customHeight="1" x14ac:dyDescent="0.2">
      <c r="A282" s="63"/>
      <c r="B282" s="92"/>
      <c r="C282" s="49"/>
      <c r="D282" s="70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1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1"/>
      <c r="AP282" s="25"/>
      <c r="AQ282" s="25"/>
      <c r="AR282" s="25"/>
    </row>
    <row r="283" spans="1:44" s="16" customFormat="1" ht="16.5" customHeight="1" x14ac:dyDescent="0.2">
      <c r="A283" s="63"/>
      <c r="B283" s="63"/>
      <c r="C283" s="65"/>
      <c r="D283" s="65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8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8"/>
      <c r="AP283" s="25"/>
      <c r="AQ283" s="25"/>
      <c r="AR283" s="25"/>
    </row>
    <row r="284" spans="1:44" s="16" customFormat="1" ht="16.5" customHeight="1" x14ac:dyDescent="0.2">
      <c r="A284" s="58">
        <v>1</v>
      </c>
      <c r="B284" s="89">
        <v>18101070</v>
      </c>
      <c r="C284" s="85" t="s">
        <v>298</v>
      </c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79" t="s">
        <v>30</v>
      </c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79" t="s">
        <v>30</v>
      </c>
      <c r="AP284" s="25"/>
      <c r="AQ284" s="25"/>
      <c r="AR284" s="25"/>
    </row>
    <row r="285" spans="1:44" s="16" customFormat="1" ht="16.5" customHeight="1" x14ac:dyDescent="0.2">
      <c r="A285" s="58">
        <v>2</v>
      </c>
      <c r="B285" s="89">
        <v>18108002</v>
      </c>
      <c r="C285" s="85" t="s">
        <v>299</v>
      </c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61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61"/>
      <c r="AP285" s="25"/>
      <c r="AQ285" s="25"/>
      <c r="AR285" s="25"/>
    </row>
    <row r="286" spans="1:44" s="16" customFormat="1" ht="16.5" customHeight="1" x14ac:dyDescent="0.2">
      <c r="A286" s="58">
        <v>3</v>
      </c>
      <c r="B286" s="89">
        <v>18101085</v>
      </c>
      <c r="C286" s="85" t="s">
        <v>300</v>
      </c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61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61"/>
      <c r="AP286" s="25"/>
      <c r="AQ286" s="25"/>
      <c r="AR286" s="25"/>
    </row>
    <row r="287" spans="1:44" s="16" customFormat="1" ht="16.5" customHeight="1" x14ac:dyDescent="0.2">
      <c r="A287" s="58">
        <v>4</v>
      </c>
      <c r="B287" s="89">
        <v>18101122</v>
      </c>
      <c r="C287" s="85" t="s">
        <v>301</v>
      </c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61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61"/>
      <c r="AP287" s="25"/>
      <c r="AQ287" s="25"/>
      <c r="AR287" s="25"/>
    </row>
    <row r="288" spans="1:44" s="16" customFormat="1" ht="16.5" customHeight="1" x14ac:dyDescent="0.2">
      <c r="A288" s="58">
        <v>5</v>
      </c>
      <c r="B288" s="89">
        <v>18102010</v>
      </c>
      <c r="C288" s="85" t="s">
        <v>302</v>
      </c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61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61"/>
      <c r="AP288" s="25"/>
      <c r="AQ288" s="25"/>
      <c r="AR288" s="25"/>
    </row>
    <row r="289" spans="1:44" s="16" customFormat="1" ht="16.5" customHeight="1" x14ac:dyDescent="0.2">
      <c r="A289" s="58">
        <v>6</v>
      </c>
      <c r="B289" s="89">
        <v>18102029</v>
      </c>
      <c r="C289" s="85" t="s">
        <v>303</v>
      </c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61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61"/>
      <c r="AP289" s="25"/>
      <c r="AQ289" s="25"/>
      <c r="AR289" s="25"/>
    </row>
    <row r="290" spans="1:44" s="16" customFormat="1" ht="16.5" customHeight="1" x14ac:dyDescent="0.2">
      <c r="A290" s="58">
        <v>7</v>
      </c>
      <c r="B290" s="89">
        <v>18101059</v>
      </c>
      <c r="C290" s="85" t="s">
        <v>304</v>
      </c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61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61"/>
      <c r="AP290" s="25"/>
      <c r="AQ290" s="25"/>
      <c r="AR290" s="25"/>
    </row>
    <row r="291" spans="1:44" s="16" customFormat="1" ht="16.5" customHeight="1" x14ac:dyDescent="0.2">
      <c r="A291" s="58">
        <v>22</v>
      </c>
      <c r="B291" s="42">
        <v>18104022</v>
      </c>
      <c r="C291" s="19" t="s">
        <v>305</v>
      </c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61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61"/>
      <c r="AP291" s="25"/>
      <c r="AQ291" s="25"/>
      <c r="AR291" s="25"/>
    </row>
    <row r="292" spans="1:44" s="16" customFormat="1" ht="16.5" customHeight="1" x14ac:dyDescent="0.2">
      <c r="A292" s="58">
        <v>8</v>
      </c>
      <c r="B292" s="89">
        <v>18101079</v>
      </c>
      <c r="C292" s="85" t="s">
        <v>306</v>
      </c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61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61"/>
      <c r="AP292" s="25"/>
      <c r="AQ292" s="25"/>
      <c r="AR292" s="25"/>
    </row>
    <row r="293" spans="1:44" s="16" customFormat="1" ht="16.5" customHeight="1" x14ac:dyDescent="0.2">
      <c r="A293" s="58">
        <v>19</v>
      </c>
      <c r="B293" s="42">
        <v>18101206</v>
      </c>
      <c r="C293" s="19" t="s">
        <v>307</v>
      </c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61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61"/>
      <c r="AP293" s="25"/>
      <c r="AQ293" s="25"/>
      <c r="AR293" s="25"/>
    </row>
    <row r="294" spans="1:44" s="16" customFormat="1" ht="16.5" customHeight="1" x14ac:dyDescent="0.2">
      <c r="A294" s="58">
        <v>9</v>
      </c>
      <c r="B294" s="89">
        <v>18103027</v>
      </c>
      <c r="C294" s="85" t="s">
        <v>308</v>
      </c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61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61"/>
      <c r="AP294" s="25"/>
      <c r="AQ294" s="25"/>
      <c r="AR294" s="25"/>
    </row>
    <row r="295" spans="1:44" s="16" customFormat="1" ht="16.5" customHeight="1" x14ac:dyDescent="0.2">
      <c r="A295" s="58">
        <v>21</v>
      </c>
      <c r="B295" s="42">
        <v>18101210</v>
      </c>
      <c r="C295" s="19" t="s">
        <v>309</v>
      </c>
      <c r="D295" s="80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61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61"/>
      <c r="AP295" s="25"/>
      <c r="AQ295" s="25"/>
      <c r="AR295" s="25"/>
    </row>
    <row r="296" spans="1:44" s="16" customFormat="1" ht="16.5" customHeight="1" x14ac:dyDescent="0.2">
      <c r="A296" s="58">
        <v>10</v>
      </c>
      <c r="B296" s="89">
        <v>18101062</v>
      </c>
      <c r="C296" s="85" t="s">
        <v>310</v>
      </c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61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61"/>
      <c r="AP296" s="25"/>
      <c r="AQ296" s="25"/>
      <c r="AR296" s="25"/>
    </row>
    <row r="297" spans="1:44" s="16" customFormat="1" ht="16.5" customHeight="1" x14ac:dyDescent="0.2">
      <c r="A297" s="58">
        <v>11</v>
      </c>
      <c r="B297" s="89">
        <v>18102060</v>
      </c>
      <c r="C297" s="85" t="s">
        <v>311</v>
      </c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61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61"/>
      <c r="AP297" s="25"/>
      <c r="AQ297" s="25"/>
      <c r="AR297" s="25"/>
    </row>
    <row r="298" spans="1:44" s="16" customFormat="1" ht="16.5" customHeight="1" x14ac:dyDescent="0.2">
      <c r="A298" s="58">
        <v>12</v>
      </c>
      <c r="B298" s="89">
        <v>18102011</v>
      </c>
      <c r="C298" s="85" t="s">
        <v>312</v>
      </c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61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61"/>
      <c r="AP298" s="25"/>
      <c r="AQ298" s="25"/>
      <c r="AR298" s="25"/>
    </row>
    <row r="299" spans="1:44" s="16" customFormat="1" ht="16.5" customHeight="1" x14ac:dyDescent="0.2">
      <c r="A299" s="58">
        <v>13</v>
      </c>
      <c r="B299" s="89">
        <v>18103021</v>
      </c>
      <c r="C299" s="85" t="s">
        <v>313</v>
      </c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61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61"/>
      <c r="AP299" s="25"/>
      <c r="AQ299" s="25"/>
      <c r="AR299" s="25"/>
    </row>
    <row r="300" spans="1:44" s="16" customFormat="1" ht="16.5" customHeight="1" x14ac:dyDescent="0.2">
      <c r="A300" s="58">
        <v>18</v>
      </c>
      <c r="B300" s="42">
        <v>18101199</v>
      </c>
      <c r="C300" s="19" t="s">
        <v>314</v>
      </c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61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61"/>
      <c r="AP300" s="25"/>
      <c r="AQ300" s="25"/>
      <c r="AR300" s="25"/>
    </row>
    <row r="301" spans="1:44" s="16" customFormat="1" ht="16.5" customHeight="1" x14ac:dyDescent="0.2">
      <c r="A301" s="58">
        <v>14</v>
      </c>
      <c r="B301" s="89">
        <v>18101003</v>
      </c>
      <c r="C301" s="24" t="s">
        <v>315</v>
      </c>
      <c r="D301" s="75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61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61"/>
      <c r="AP301" s="25"/>
      <c r="AQ301" s="25"/>
      <c r="AR301" s="25"/>
    </row>
    <row r="302" spans="1:44" s="16" customFormat="1" ht="16.5" customHeight="1" x14ac:dyDescent="0.2">
      <c r="A302" s="58">
        <v>15</v>
      </c>
      <c r="B302" s="89">
        <v>18101060</v>
      </c>
      <c r="C302" s="24" t="s">
        <v>316</v>
      </c>
      <c r="D302" s="73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61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61"/>
      <c r="AP302" s="25"/>
      <c r="AQ302" s="25"/>
      <c r="AR302" s="25"/>
    </row>
    <row r="303" spans="1:44" s="16" customFormat="1" ht="16.5" customHeight="1" x14ac:dyDescent="0.2">
      <c r="A303" s="58">
        <v>16</v>
      </c>
      <c r="B303" s="89">
        <v>18103024</v>
      </c>
      <c r="C303" s="24" t="s">
        <v>317</v>
      </c>
      <c r="D303" s="75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61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61"/>
      <c r="AP303" s="25"/>
      <c r="AQ303" s="25"/>
      <c r="AR303" s="25"/>
    </row>
    <row r="304" spans="1:44" s="16" customFormat="1" ht="16.5" customHeight="1" x14ac:dyDescent="0.2">
      <c r="A304" s="58">
        <v>17</v>
      </c>
      <c r="B304" s="89">
        <v>18101135</v>
      </c>
      <c r="C304" s="24" t="s">
        <v>318</v>
      </c>
      <c r="D304" s="75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6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68"/>
      <c r="AP304" s="25"/>
      <c r="AQ304" s="25"/>
      <c r="AR304" s="25"/>
    </row>
    <row r="305" spans="1:44" s="16" customFormat="1" ht="16.5" customHeight="1" x14ac:dyDescent="0.2">
      <c r="A305" s="58">
        <v>20</v>
      </c>
      <c r="B305" s="42">
        <v>18101205</v>
      </c>
      <c r="C305" s="19" t="s">
        <v>319</v>
      </c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82"/>
      <c r="Q305" s="58"/>
      <c r="R305" s="58"/>
      <c r="S305" s="58"/>
      <c r="T305" s="58"/>
      <c r="U305" s="58"/>
      <c r="V305" s="58"/>
      <c r="W305" s="58"/>
      <c r="X305" s="58"/>
      <c r="Y305" s="58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2"/>
      <c r="AP305" s="25"/>
      <c r="AQ305" s="25"/>
      <c r="AR305" s="25"/>
    </row>
    <row r="306" spans="1:44" s="16" customFormat="1" ht="16.5" customHeight="1" x14ac:dyDescent="0.2">
      <c r="A306" s="63"/>
      <c r="B306" s="48"/>
      <c r="C306" s="14"/>
      <c r="D306" s="70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82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82"/>
      <c r="AP306" s="25"/>
      <c r="AQ306" s="25"/>
      <c r="AR306" s="25"/>
    </row>
    <row r="307" spans="1:44" s="16" customFormat="1" ht="16.5" customHeight="1" x14ac:dyDescent="0.2">
      <c r="A307" s="63"/>
      <c r="B307" s="48"/>
      <c r="C307" s="14"/>
      <c r="D307" s="70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82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82"/>
      <c r="AP307" s="25"/>
      <c r="AQ307" s="25"/>
      <c r="AR307" s="25"/>
    </row>
    <row r="308" spans="1:44" s="16" customFormat="1" ht="16.5" customHeight="1" x14ac:dyDescent="0.2">
      <c r="A308" s="63"/>
      <c r="B308" s="48"/>
      <c r="C308" s="14"/>
      <c r="D308" s="70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8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83"/>
      <c r="AP308" s="25"/>
      <c r="AQ308" s="25"/>
      <c r="AR308" s="25"/>
    </row>
    <row r="309" spans="1:44" s="16" customFormat="1" ht="16.5" customHeight="1" x14ac:dyDescent="0.2">
      <c r="A309" s="58">
        <v>1</v>
      </c>
      <c r="B309" s="42"/>
      <c r="C309" s="19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83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83"/>
      <c r="AP309" s="25"/>
      <c r="AQ309" s="25"/>
      <c r="AR309" s="25"/>
    </row>
    <row r="310" spans="1:44" s="16" customFormat="1" ht="16.5" customHeight="1" x14ac:dyDescent="0.2">
      <c r="A310" s="58">
        <v>2</v>
      </c>
      <c r="B310" s="42"/>
      <c r="C310" s="19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83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83"/>
      <c r="AP310" s="25"/>
      <c r="AQ310" s="25"/>
      <c r="AR310" s="25"/>
    </row>
    <row r="311" spans="1:44" s="16" customFormat="1" ht="16.5" customHeight="1" x14ac:dyDescent="0.2">
      <c r="A311" s="58">
        <v>3</v>
      </c>
      <c r="B311" s="58"/>
      <c r="C311" s="69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84" t="s">
        <v>320</v>
      </c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84" t="s">
        <v>320</v>
      </c>
      <c r="AP311" s="25"/>
      <c r="AQ311" s="25"/>
      <c r="AR311" s="25"/>
    </row>
    <row r="312" spans="1:44" s="16" customFormat="1" ht="16.5" customHeight="1" x14ac:dyDescent="0.2">
      <c r="A312" s="58">
        <v>4</v>
      </c>
      <c r="B312" s="58"/>
      <c r="C312" s="69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61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61"/>
      <c r="AP312" s="25"/>
      <c r="AQ312" s="25"/>
      <c r="AR312" s="25"/>
    </row>
    <row r="313" spans="1:44" s="16" customFormat="1" ht="16.5" customHeight="1" x14ac:dyDescent="0.2">
      <c r="A313" s="58">
        <v>5</v>
      </c>
      <c r="B313" s="58"/>
      <c r="C313" s="69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61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61"/>
      <c r="AP313" s="25"/>
      <c r="AQ313" s="25"/>
      <c r="AR313" s="25"/>
    </row>
    <row r="314" spans="1:44" s="16" customFormat="1" ht="16.5" customHeight="1" x14ac:dyDescent="0.2">
      <c r="A314" s="58">
        <v>6</v>
      </c>
      <c r="B314" s="58"/>
      <c r="C314" s="69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61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61"/>
      <c r="AP314" s="25"/>
      <c r="AQ314" s="25"/>
      <c r="AR314" s="25"/>
    </row>
    <row r="315" spans="1:44" s="16" customFormat="1" ht="16.5" customHeight="1" x14ac:dyDescent="0.2">
      <c r="A315" s="58">
        <v>7</v>
      </c>
      <c r="B315" s="58"/>
      <c r="C315" s="69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61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61"/>
      <c r="AP315" s="25"/>
      <c r="AQ315" s="25"/>
      <c r="AR315" s="25"/>
    </row>
    <row r="316" spans="1:44" s="16" customFormat="1" ht="16.5" customHeight="1" x14ac:dyDescent="0.2">
      <c r="A316" s="58">
        <v>8</v>
      </c>
      <c r="B316" s="58"/>
      <c r="C316" s="69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61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61"/>
      <c r="AP316" s="25"/>
      <c r="AQ316" s="25"/>
      <c r="AR316" s="25"/>
    </row>
    <row r="317" spans="1:44" s="16" customFormat="1" ht="16.5" customHeight="1" x14ac:dyDescent="0.2">
      <c r="A317" s="58">
        <v>9</v>
      </c>
      <c r="B317" s="58"/>
      <c r="C317" s="69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61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61"/>
      <c r="AP317" s="25"/>
      <c r="AQ317" s="25"/>
      <c r="AR317" s="25"/>
    </row>
    <row r="318" spans="1:44" s="16" customFormat="1" ht="16.5" customHeight="1" x14ac:dyDescent="0.2">
      <c r="A318" s="58">
        <v>10</v>
      </c>
      <c r="B318" s="58"/>
      <c r="C318" s="69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61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61"/>
      <c r="AP318" s="25"/>
      <c r="AQ318" s="25"/>
      <c r="AR318" s="25"/>
    </row>
    <row r="319" spans="1:44" s="16" customFormat="1" ht="16.5" customHeight="1" x14ac:dyDescent="0.2">
      <c r="A319" s="58">
        <v>11</v>
      </c>
      <c r="B319" s="58"/>
      <c r="C319" s="69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61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61"/>
      <c r="AP319" s="25"/>
      <c r="AQ319" s="25"/>
      <c r="AR319" s="25"/>
    </row>
    <row r="320" spans="1:44" s="16" customFormat="1" ht="16.5" customHeight="1" x14ac:dyDescent="0.2">
      <c r="A320" s="58">
        <v>12</v>
      </c>
      <c r="B320" s="58"/>
      <c r="C320" s="69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61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61"/>
      <c r="AP320" s="25"/>
      <c r="AQ320" s="25"/>
      <c r="AR320" s="25"/>
    </row>
    <row r="321" spans="1:44" s="16" customFormat="1" ht="16.5" customHeight="1" x14ac:dyDescent="0.2">
      <c r="A321" s="58">
        <v>13</v>
      </c>
      <c r="B321" s="58"/>
      <c r="C321" s="69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61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61"/>
      <c r="AP321" s="25"/>
      <c r="AQ321" s="25"/>
      <c r="AR321" s="25"/>
    </row>
    <row r="322" spans="1:44" s="16" customFormat="1" ht="16.5" customHeight="1" x14ac:dyDescent="0.2">
      <c r="A322" s="58">
        <v>14</v>
      </c>
      <c r="B322" s="58"/>
      <c r="C322" s="69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61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61"/>
      <c r="AP322" s="25"/>
      <c r="AQ322" s="25"/>
      <c r="AR322" s="25"/>
    </row>
    <row r="323" spans="1:44" s="16" customFormat="1" ht="16.5" customHeight="1" x14ac:dyDescent="0.2">
      <c r="A323" s="58">
        <v>15</v>
      </c>
      <c r="B323" s="58"/>
      <c r="C323" s="69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61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61"/>
      <c r="AP323" s="25"/>
      <c r="AQ323" s="25"/>
      <c r="AR323" s="25"/>
    </row>
    <row r="324" spans="1:44" s="16" customFormat="1" ht="16.5" customHeight="1" x14ac:dyDescent="0.2">
      <c r="A324" s="58">
        <v>16</v>
      </c>
      <c r="B324" s="58"/>
      <c r="C324" s="69"/>
      <c r="D324" s="87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61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61"/>
      <c r="AP324" s="25"/>
      <c r="AQ324" s="25"/>
      <c r="AR324" s="25"/>
    </row>
    <row r="325" spans="1:44" s="16" customFormat="1" ht="16.5" customHeight="1" x14ac:dyDescent="0.2">
      <c r="A325" s="58">
        <v>17</v>
      </c>
      <c r="B325" s="58"/>
      <c r="C325" s="69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61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61"/>
      <c r="AP325" s="25"/>
      <c r="AQ325" s="25"/>
      <c r="AR325" s="25"/>
    </row>
    <row r="326" spans="1:44" s="16" customFormat="1" ht="16.5" customHeight="1" x14ac:dyDescent="0.2">
      <c r="A326" s="58">
        <v>18</v>
      </c>
      <c r="B326" s="58"/>
      <c r="C326" s="69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61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61"/>
      <c r="AP326" s="25"/>
      <c r="AQ326" s="25"/>
      <c r="AR326" s="25"/>
    </row>
    <row r="327" spans="1:44" s="16" customFormat="1" ht="16.5" customHeight="1" x14ac:dyDescent="0.2">
      <c r="A327" s="58">
        <v>19</v>
      </c>
      <c r="B327" s="58"/>
      <c r="C327" s="69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61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61"/>
      <c r="AP327" s="25"/>
      <c r="AQ327" s="25"/>
      <c r="AR327" s="25"/>
    </row>
    <row r="328" spans="1:44" s="16" customFormat="1" ht="16.5" customHeight="1" x14ac:dyDescent="0.2">
      <c r="A328" s="58">
        <v>20</v>
      </c>
      <c r="B328" s="58"/>
      <c r="C328" s="69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61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61"/>
      <c r="AP328" s="25"/>
      <c r="AQ328" s="25"/>
      <c r="AR328" s="25"/>
    </row>
    <row r="329" spans="1:44" s="16" customFormat="1" ht="16.5" customHeight="1" x14ac:dyDescent="0.2">
      <c r="A329" s="63"/>
      <c r="B329" s="63"/>
      <c r="C329" s="78"/>
      <c r="D329" s="70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1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1"/>
      <c r="AP329" s="25"/>
      <c r="AQ329" s="25"/>
      <c r="AR329" s="25"/>
    </row>
    <row r="330" spans="1:44" s="16" customFormat="1" ht="16.5" customHeight="1" x14ac:dyDescent="0.2">
      <c r="A330" s="63"/>
      <c r="B330" s="63"/>
      <c r="C330" s="78"/>
      <c r="D330" s="70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1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1"/>
      <c r="AP330" s="25"/>
      <c r="AQ330" s="25"/>
      <c r="AR330" s="25"/>
    </row>
    <row r="331" spans="1:44" s="16" customFormat="1" ht="16.5" customHeight="1" x14ac:dyDescent="0.2">
      <c r="A331" s="63"/>
      <c r="B331" s="63"/>
      <c r="C331" s="65"/>
      <c r="D331" s="65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8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8"/>
      <c r="AP331" s="25"/>
      <c r="AQ331" s="25"/>
      <c r="AR331" s="25"/>
    </row>
    <row r="332" spans="1:44" s="16" customFormat="1" ht="16.5" customHeight="1" x14ac:dyDescent="0.2">
      <c r="A332" s="58">
        <v>1</v>
      </c>
      <c r="B332" s="89">
        <v>18104015</v>
      </c>
      <c r="C332" s="20" t="s">
        <v>321</v>
      </c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84" t="s">
        <v>322</v>
      </c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84" t="s">
        <v>322</v>
      </c>
      <c r="AP332" s="25"/>
      <c r="AQ332" s="25"/>
      <c r="AR332" s="25"/>
    </row>
    <row r="333" spans="1:44" s="16" customFormat="1" ht="16.5" customHeight="1" x14ac:dyDescent="0.2">
      <c r="A333" s="58">
        <v>2</v>
      </c>
      <c r="B333" s="89">
        <v>18104016</v>
      </c>
      <c r="C333" s="85" t="s">
        <v>323</v>
      </c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61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61"/>
      <c r="AP333" s="25"/>
      <c r="AQ333" s="25"/>
      <c r="AR333" s="25"/>
    </row>
    <row r="334" spans="1:44" s="16" customFormat="1" ht="16.5" customHeight="1" x14ac:dyDescent="0.2">
      <c r="A334" s="58">
        <v>3</v>
      </c>
      <c r="B334" s="89">
        <v>18102006</v>
      </c>
      <c r="C334" s="85" t="s">
        <v>324</v>
      </c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61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61"/>
      <c r="AP334" s="25"/>
      <c r="AQ334" s="25"/>
      <c r="AR334" s="25"/>
    </row>
    <row r="335" spans="1:44" s="16" customFormat="1" ht="16.5" customHeight="1" x14ac:dyDescent="0.2">
      <c r="A335" s="58">
        <v>4</v>
      </c>
      <c r="B335" s="89">
        <v>18101071</v>
      </c>
      <c r="C335" s="85" t="s">
        <v>325</v>
      </c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61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61"/>
      <c r="AP335" s="25"/>
      <c r="AQ335" s="25"/>
      <c r="AR335" s="25"/>
    </row>
    <row r="336" spans="1:44" s="16" customFormat="1" ht="16.5" customHeight="1" x14ac:dyDescent="0.2">
      <c r="A336" s="58">
        <v>5</v>
      </c>
      <c r="B336" s="89">
        <v>18101108</v>
      </c>
      <c r="C336" s="20" t="s">
        <v>326</v>
      </c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61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61"/>
      <c r="AP336" s="25"/>
      <c r="AQ336" s="25"/>
      <c r="AR336" s="25"/>
    </row>
    <row r="337" spans="1:44" s="16" customFormat="1" ht="16.5" customHeight="1" x14ac:dyDescent="0.2">
      <c r="A337" s="58">
        <v>6</v>
      </c>
      <c r="B337" s="89">
        <v>18101126</v>
      </c>
      <c r="C337" s="85" t="s">
        <v>327</v>
      </c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61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61"/>
      <c r="AP337" s="25"/>
      <c r="AQ337" s="25"/>
      <c r="AR337" s="25"/>
    </row>
    <row r="338" spans="1:44" s="16" customFormat="1" ht="16.5" customHeight="1" x14ac:dyDescent="0.2">
      <c r="A338" s="58">
        <v>7</v>
      </c>
      <c r="B338" s="89">
        <v>18102028</v>
      </c>
      <c r="C338" s="85" t="s">
        <v>328</v>
      </c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61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61"/>
      <c r="AP338" s="25"/>
      <c r="AQ338" s="25"/>
      <c r="AR338" s="25"/>
    </row>
    <row r="339" spans="1:44" s="16" customFormat="1" ht="16.5" customHeight="1" x14ac:dyDescent="0.2">
      <c r="A339" s="58">
        <v>8</v>
      </c>
      <c r="B339" s="89">
        <v>18101100</v>
      </c>
      <c r="C339" s="85" t="s">
        <v>329</v>
      </c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61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61"/>
      <c r="AP339" s="25"/>
      <c r="AQ339" s="25"/>
      <c r="AR339" s="25"/>
    </row>
    <row r="340" spans="1:44" s="16" customFormat="1" ht="16.5" customHeight="1" x14ac:dyDescent="0.2">
      <c r="A340" s="58">
        <v>9</v>
      </c>
      <c r="B340" s="42">
        <v>18101189</v>
      </c>
      <c r="C340" s="19" t="s">
        <v>330</v>
      </c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61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61"/>
      <c r="AP340" s="25"/>
      <c r="AQ340" s="25"/>
      <c r="AR340" s="25"/>
    </row>
    <row r="341" spans="1:44" s="16" customFormat="1" ht="16.5" customHeight="1" x14ac:dyDescent="0.2">
      <c r="A341" s="58">
        <v>10</v>
      </c>
      <c r="B341" s="89">
        <v>18101031</v>
      </c>
      <c r="C341" s="85" t="s">
        <v>331</v>
      </c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61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61"/>
      <c r="AP341" s="25"/>
      <c r="AQ341" s="25"/>
      <c r="AR341" s="25"/>
    </row>
    <row r="342" spans="1:44" s="16" customFormat="1" ht="16.5" customHeight="1" x14ac:dyDescent="0.2">
      <c r="A342" s="58">
        <v>11</v>
      </c>
      <c r="B342" s="89">
        <v>18103071</v>
      </c>
      <c r="C342" s="85" t="s">
        <v>332</v>
      </c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61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61"/>
      <c r="AP342" s="25"/>
      <c r="AQ342" s="25"/>
      <c r="AR342" s="25"/>
    </row>
    <row r="343" spans="1:44" s="16" customFormat="1" ht="16.5" customHeight="1" x14ac:dyDescent="0.2">
      <c r="A343" s="58">
        <v>12</v>
      </c>
      <c r="B343" s="89">
        <v>18101006</v>
      </c>
      <c r="C343" s="85" t="s">
        <v>333</v>
      </c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61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61"/>
      <c r="AP343" s="25"/>
      <c r="AQ343" s="25"/>
      <c r="AR343" s="25"/>
    </row>
    <row r="344" spans="1:44" s="16" customFormat="1" ht="16.5" customHeight="1" x14ac:dyDescent="0.2">
      <c r="A344" s="58">
        <v>13</v>
      </c>
      <c r="B344" s="89">
        <v>18101034</v>
      </c>
      <c r="C344" s="85" t="s">
        <v>334</v>
      </c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61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61"/>
      <c r="AP344" s="25"/>
      <c r="AQ344" s="25"/>
      <c r="AR344" s="25"/>
    </row>
    <row r="345" spans="1:44" s="16" customFormat="1" ht="16.5" customHeight="1" x14ac:dyDescent="0.2">
      <c r="A345" s="58">
        <v>14</v>
      </c>
      <c r="B345" s="89">
        <v>18101178</v>
      </c>
      <c r="C345" s="85" t="s">
        <v>335</v>
      </c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61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61"/>
      <c r="AP345" s="25"/>
      <c r="AQ345" s="25"/>
      <c r="AR345" s="25"/>
    </row>
    <row r="346" spans="1:44" s="16" customFormat="1" ht="16.5" customHeight="1" x14ac:dyDescent="0.2">
      <c r="A346" s="58">
        <v>15</v>
      </c>
      <c r="B346" s="89">
        <v>18103011</v>
      </c>
      <c r="C346" s="85" t="s">
        <v>336</v>
      </c>
      <c r="D346" s="87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61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61"/>
      <c r="AP346" s="25"/>
      <c r="AQ346" s="25"/>
      <c r="AR346" s="25"/>
    </row>
    <row r="347" spans="1:44" s="16" customFormat="1" ht="16.5" customHeight="1" x14ac:dyDescent="0.2">
      <c r="A347" s="58">
        <v>16</v>
      </c>
      <c r="B347" s="89">
        <v>18103046</v>
      </c>
      <c r="C347" s="85" t="s">
        <v>337</v>
      </c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61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61"/>
      <c r="AP347" s="25"/>
      <c r="AQ347" s="25"/>
      <c r="AR347" s="25"/>
    </row>
    <row r="348" spans="1:44" s="16" customFormat="1" ht="16.5" customHeight="1" x14ac:dyDescent="0.2">
      <c r="A348" s="58">
        <v>17</v>
      </c>
      <c r="B348" s="89">
        <v>18101129</v>
      </c>
      <c r="C348" s="85" t="s">
        <v>338</v>
      </c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61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61"/>
      <c r="AP348" s="25"/>
      <c r="AQ348" s="25"/>
      <c r="AR348" s="25"/>
    </row>
    <row r="349" spans="1:44" s="16" customFormat="1" ht="16.5" customHeight="1" x14ac:dyDescent="0.2">
      <c r="A349" s="58">
        <v>18</v>
      </c>
      <c r="B349" s="89">
        <v>18104011</v>
      </c>
      <c r="C349" s="19" t="s">
        <v>339</v>
      </c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61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61"/>
      <c r="AP349" s="25"/>
      <c r="AQ349" s="25"/>
      <c r="AR349" s="25"/>
    </row>
    <row r="350" spans="1:44" s="16" customFormat="1" ht="16.5" customHeight="1" x14ac:dyDescent="0.2">
      <c r="A350" s="58">
        <v>19</v>
      </c>
      <c r="B350" s="89">
        <v>18101093</v>
      </c>
      <c r="C350" s="85" t="s">
        <v>340</v>
      </c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61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61"/>
      <c r="AP350" s="25"/>
      <c r="AQ350" s="25"/>
      <c r="AR350" s="25"/>
    </row>
    <row r="351" spans="1:44" s="16" customFormat="1" ht="16.5" customHeight="1" x14ac:dyDescent="0.2">
      <c r="A351" s="58">
        <v>20</v>
      </c>
      <c r="B351" s="89">
        <v>18102043</v>
      </c>
      <c r="C351" s="19" t="s">
        <v>341</v>
      </c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61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61"/>
      <c r="AP351" s="25"/>
      <c r="AQ351" s="25"/>
      <c r="AR351" s="25"/>
    </row>
    <row r="352" spans="1:44" s="16" customFormat="1" ht="16.5" customHeight="1" x14ac:dyDescent="0.2">
      <c r="A352" s="63"/>
      <c r="B352" s="92"/>
      <c r="C352" s="14"/>
      <c r="D352" s="70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1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1"/>
      <c r="AP352" s="25"/>
      <c r="AQ352" s="25"/>
      <c r="AR352" s="25"/>
    </row>
    <row r="353" spans="1:44" s="16" customFormat="1" ht="16.5" customHeight="1" x14ac:dyDescent="0.2">
      <c r="A353" s="63"/>
      <c r="B353" s="92"/>
      <c r="C353" s="14"/>
      <c r="D353" s="70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1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1"/>
      <c r="AP353" s="25"/>
      <c r="AQ353" s="25"/>
      <c r="AR353" s="25"/>
    </row>
    <row r="354" spans="1:44" s="16" customFormat="1" ht="16.5" customHeight="1" x14ac:dyDescent="0.2">
      <c r="A354" s="63"/>
      <c r="B354" s="63"/>
      <c r="C354" s="65"/>
      <c r="D354" s="65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8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8"/>
      <c r="AP354" s="25"/>
      <c r="AQ354" s="25"/>
      <c r="AR354" s="25"/>
    </row>
    <row r="355" spans="1:44" s="16" customFormat="1" ht="16.5" customHeight="1" x14ac:dyDescent="0.2">
      <c r="A355" s="58">
        <v>1</v>
      </c>
      <c r="B355" s="89">
        <v>18103039</v>
      </c>
      <c r="C355" s="85" t="s">
        <v>342</v>
      </c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84" t="s">
        <v>343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84" t="s">
        <v>343</v>
      </c>
      <c r="AP355" s="25"/>
      <c r="AQ355" s="25"/>
      <c r="AR355" s="25"/>
    </row>
    <row r="356" spans="1:44" s="16" customFormat="1" ht="16.5" customHeight="1" x14ac:dyDescent="0.2">
      <c r="A356" s="58">
        <v>2</v>
      </c>
      <c r="B356" s="89">
        <v>18101067</v>
      </c>
      <c r="C356" s="19" t="s">
        <v>344</v>
      </c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61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61"/>
      <c r="AP356" s="25"/>
      <c r="AQ356" s="25"/>
      <c r="AR356" s="25"/>
    </row>
    <row r="357" spans="1:44" s="16" customFormat="1" ht="16.5" customHeight="1" x14ac:dyDescent="0.2">
      <c r="A357" s="58">
        <v>3</v>
      </c>
      <c r="B357" s="89">
        <v>18102022</v>
      </c>
      <c r="C357" s="85" t="s">
        <v>345</v>
      </c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61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61"/>
      <c r="AP357" s="25"/>
      <c r="AQ357" s="25"/>
      <c r="AR357" s="25"/>
    </row>
    <row r="358" spans="1:44" s="16" customFormat="1" ht="16.5" customHeight="1" x14ac:dyDescent="0.2">
      <c r="A358" s="58">
        <v>4</v>
      </c>
      <c r="B358" s="89">
        <v>18101052</v>
      </c>
      <c r="C358" s="85" t="s">
        <v>346</v>
      </c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61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61"/>
      <c r="AP358" s="25"/>
      <c r="AQ358" s="25"/>
      <c r="AR358" s="25"/>
    </row>
    <row r="359" spans="1:44" s="16" customFormat="1" ht="16.5" customHeight="1" x14ac:dyDescent="0.2">
      <c r="A359" s="58">
        <v>5</v>
      </c>
      <c r="B359" s="89">
        <v>18101174</v>
      </c>
      <c r="C359" s="85" t="s">
        <v>347</v>
      </c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61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61"/>
      <c r="AP359" s="25"/>
      <c r="AQ359" s="25"/>
      <c r="AR359" s="25"/>
    </row>
    <row r="360" spans="1:44" s="16" customFormat="1" ht="16.5" customHeight="1" x14ac:dyDescent="0.2">
      <c r="A360" s="58">
        <v>6</v>
      </c>
      <c r="B360" s="89">
        <v>18103025</v>
      </c>
      <c r="C360" s="85" t="s">
        <v>348</v>
      </c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61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61"/>
      <c r="AP360" s="25"/>
      <c r="AQ360" s="25"/>
      <c r="AR360" s="25"/>
    </row>
    <row r="361" spans="1:44" s="16" customFormat="1" ht="16.5" customHeight="1" x14ac:dyDescent="0.2">
      <c r="A361" s="58">
        <v>7</v>
      </c>
      <c r="B361" s="89">
        <v>18101064</v>
      </c>
      <c r="C361" s="85" t="s">
        <v>349</v>
      </c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61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61"/>
      <c r="AP361" s="25"/>
      <c r="AQ361" s="25"/>
      <c r="AR361" s="25"/>
    </row>
    <row r="362" spans="1:44" s="16" customFormat="1" ht="16.5" customHeight="1" x14ac:dyDescent="0.2">
      <c r="A362" s="58">
        <v>8</v>
      </c>
      <c r="B362" s="89">
        <v>18102025</v>
      </c>
      <c r="C362" s="85" t="s">
        <v>350</v>
      </c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61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61"/>
      <c r="AP362" s="25"/>
      <c r="AQ362" s="25"/>
      <c r="AR362" s="25"/>
    </row>
    <row r="363" spans="1:44" s="16" customFormat="1" ht="16.5" customHeight="1" x14ac:dyDescent="0.2">
      <c r="A363" s="58">
        <v>9</v>
      </c>
      <c r="B363" s="89">
        <v>18102038</v>
      </c>
      <c r="C363" s="85" t="s">
        <v>351</v>
      </c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61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61"/>
      <c r="AP363" s="25"/>
      <c r="AQ363" s="25"/>
      <c r="AR363" s="25"/>
    </row>
    <row r="364" spans="1:44" s="16" customFormat="1" ht="16.5" customHeight="1" x14ac:dyDescent="0.2">
      <c r="A364" s="58">
        <v>10</v>
      </c>
      <c r="B364" s="89">
        <v>18103026</v>
      </c>
      <c r="C364" s="85" t="s">
        <v>352</v>
      </c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61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61"/>
      <c r="AP364" s="25"/>
      <c r="AQ364" s="25"/>
      <c r="AR364" s="25"/>
    </row>
    <row r="365" spans="1:44" s="16" customFormat="1" ht="16.5" customHeight="1" x14ac:dyDescent="0.2">
      <c r="A365" s="58">
        <v>11</v>
      </c>
      <c r="B365" s="89"/>
      <c r="C365" s="85" t="s">
        <v>463</v>
      </c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61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61"/>
      <c r="AP365" s="25"/>
      <c r="AQ365" s="25"/>
      <c r="AR365" s="25"/>
    </row>
    <row r="366" spans="1:44" s="16" customFormat="1" ht="16.5" customHeight="1" x14ac:dyDescent="0.2">
      <c r="A366" s="58">
        <v>12</v>
      </c>
      <c r="B366" s="89">
        <v>18108032</v>
      </c>
      <c r="C366" s="19" t="s">
        <v>353</v>
      </c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61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61"/>
      <c r="AP366" s="25"/>
      <c r="AQ366" s="25"/>
      <c r="AR366" s="25"/>
    </row>
    <row r="367" spans="1:44" s="16" customFormat="1" ht="16.5" customHeight="1" x14ac:dyDescent="0.2">
      <c r="A367" s="58">
        <v>13</v>
      </c>
      <c r="B367" s="89"/>
      <c r="C367" s="85" t="s">
        <v>462</v>
      </c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61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61"/>
      <c r="AP367" s="25"/>
      <c r="AQ367" s="25"/>
      <c r="AR367" s="25"/>
    </row>
    <row r="368" spans="1:44" s="16" customFormat="1" ht="16.5" customHeight="1" x14ac:dyDescent="0.2">
      <c r="A368" s="58">
        <v>14</v>
      </c>
      <c r="B368" s="89">
        <v>18101073</v>
      </c>
      <c r="C368" s="85" t="s">
        <v>354</v>
      </c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61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61"/>
      <c r="AP368" s="25"/>
      <c r="AQ368" s="25"/>
      <c r="AR368" s="25"/>
    </row>
    <row r="369" spans="1:44" s="16" customFormat="1" ht="16.5" customHeight="1" x14ac:dyDescent="0.2">
      <c r="A369" s="58">
        <v>15</v>
      </c>
      <c r="B369" s="89">
        <v>18101175</v>
      </c>
      <c r="C369" s="85" t="s">
        <v>355</v>
      </c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61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61"/>
      <c r="AP369" s="25"/>
      <c r="AQ369" s="25"/>
      <c r="AR369" s="25"/>
    </row>
    <row r="370" spans="1:44" s="16" customFormat="1" ht="16.5" customHeight="1" x14ac:dyDescent="0.2">
      <c r="A370" s="58">
        <v>16</v>
      </c>
      <c r="B370" s="42">
        <v>18101202</v>
      </c>
      <c r="C370" s="19" t="s">
        <v>356</v>
      </c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61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61"/>
      <c r="AP370" s="25"/>
      <c r="AQ370" s="25"/>
      <c r="AR370" s="25"/>
    </row>
    <row r="371" spans="1:44" s="16" customFormat="1" ht="16.5" customHeight="1" x14ac:dyDescent="0.2">
      <c r="A371" s="58">
        <v>17</v>
      </c>
      <c r="B371" s="89">
        <v>18103062</v>
      </c>
      <c r="C371" s="19" t="s">
        <v>357</v>
      </c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61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61"/>
      <c r="AP371" s="25"/>
      <c r="AQ371" s="25"/>
      <c r="AR371" s="25"/>
    </row>
    <row r="372" spans="1:44" s="16" customFormat="1" ht="16.5" customHeight="1" x14ac:dyDescent="0.2">
      <c r="A372" s="58">
        <v>18</v>
      </c>
      <c r="B372" s="89">
        <v>18101173</v>
      </c>
      <c r="C372" s="85" t="s">
        <v>358</v>
      </c>
      <c r="D372" s="87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61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61"/>
      <c r="AP372" s="25"/>
      <c r="AQ372" s="25"/>
      <c r="AR372" s="25"/>
    </row>
    <row r="373" spans="1:44" s="16" customFormat="1" ht="16.5" customHeight="1" x14ac:dyDescent="0.2">
      <c r="A373" s="81">
        <v>19</v>
      </c>
      <c r="B373" s="99">
        <v>18102062</v>
      </c>
      <c r="C373" s="102" t="s">
        <v>359</v>
      </c>
      <c r="D373" s="100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61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61"/>
      <c r="AP373" s="25"/>
      <c r="AQ373" s="25"/>
      <c r="AR373" s="25"/>
    </row>
    <row r="374" spans="1:44" s="16" customFormat="1" ht="16.5" customHeight="1" x14ac:dyDescent="0.2">
      <c r="A374" s="58">
        <v>20</v>
      </c>
      <c r="B374" s="89">
        <v>18101075</v>
      </c>
      <c r="C374" s="24" t="s">
        <v>360</v>
      </c>
      <c r="D374" s="75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61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61"/>
      <c r="AP374" s="25"/>
      <c r="AQ374" s="25"/>
      <c r="AR374" s="25"/>
    </row>
    <row r="375" spans="1:44" s="16" customFormat="1" ht="16.5" customHeight="1" x14ac:dyDescent="0.2">
      <c r="A375" s="58">
        <v>21</v>
      </c>
      <c r="B375" s="89">
        <v>18102036</v>
      </c>
      <c r="C375" s="24" t="s">
        <v>361</v>
      </c>
      <c r="D375" s="75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61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1"/>
      <c r="AP375" s="25"/>
      <c r="AQ375" s="25"/>
      <c r="AR375" s="25"/>
    </row>
    <row r="376" spans="1:44" s="16" customFormat="1" ht="16.5" customHeight="1" x14ac:dyDescent="0.2">
      <c r="A376" s="58">
        <v>22</v>
      </c>
      <c r="B376" s="89">
        <v>18101131</v>
      </c>
      <c r="C376" s="24" t="s">
        <v>362</v>
      </c>
      <c r="D376" s="75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61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1"/>
      <c r="AP376" s="25"/>
      <c r="AQ376" s="25"/>
      <c r="AR376" s="25"/>
    </row>
    <row r="377" spans="1:44" s="16" customFormat="1" ht="16.5" customHeight="1" x14ac:dyDescent="0.2">
      <c r="A377" s="63"/>
      <c r="B377" s="92"/>
      <c r="C377" s="49"/>
      <c r="D377" s="70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1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1"/>
      <c r="AP377" s="25"/>
      <c r="AQ377" s="25"/>
      <c r="AR377" s="25"/>
    </row>
    <row r="378" spans="1:44" s="16" customFormat="1" ht="16.5" customHeight="1" x14ac:dyDescent="0.2">
      <c r="A378" s="63"/>
      <c r="B378" s="92"/>
      <c r="C378" s="49"/>
      <c r="D378" s="70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1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1"/>
      <c r="AP378" s="25"/>
      <c r="AQ378" s="25"/>
      <c r="AR378" s="25"/>
    </row>
    <row r="379" spans="1:44" s="16" customFormat="1" ht="16.5" customHeight="1" x14ac:dyDescent="0.2">
      <c r="A379" s="63"/>
      <c r="B379" s="63"/>
      <c r="C379" s="63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8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8"/>
      <c r="AP379" s="25"/>
      <c r="AQ379" s="25"/>
      <c r="AR379" s="25"/>
    </row>
    <row r="380" spans="1:44" s="16" customFormat="1" ht="16.5" customHeight="1" x14ac:dyDescent="0.2">
      <c r="A380" s="58">
        <v>1</v>
      </c>
      <c r="B380" s="89">
        <v>18103033</v>
      </c>
      <c r="C380" s="19" t="s">
        <v>363</v>
      </c>
      <c r="D380" s="59"/>
      <c r="E380" s="73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84" t="s">
        <v>20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84" t="s">
        <v>20</v>
      </c>
      <c r="AP380" s="25"/>
      <c r="AQ380" s="25"/>
      <c r="AR380" s="25"/>
    </row>
    <row r="381" spans="1:44" s="16" customFormat="1" ht="16.5" customHeight="1" x14ac:dyDescent="0.2">
      <c r="A381" s="58">
        <v>2</v>
      </c>
      <c r="B381" s="89">
        <v>18102002</v>
      </c>
      <c r="C381" s="85" t="s">
        <v>364</v>
      </c>
      <c r="D381" s="59"/>
      <c r="E381" s="73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61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61"/>
      <c r="AP381" s="25"/>
      <c r="AQ381" s="25"/>
      <c r="AR381" s="25"/>
    </row>
    <row r="382" spans="1:44" s="16" customFormat="1" ht="16.5" customHeight="1" x14ac:dyDescent="0.2">
      <c r="A382" s="58">
        <v>3</v>
      </c>
      <c r="B382" s="89">
        <v>18103023</v>
      </c>
      <c r="C382" s="85" t="s">
        <v>365</v>
      </c>
      <c r="D382" s="59"/>
      <c r="E382" s="73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61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61"/>
      <c r="AP382" s="25"/>
      <c r="AQ382" s="25"/>
      <c r="AR382" s="25"/>
    </row>
    <row r="383" spans="1:44" s="16" customFormat="1" ht="16.5" customHeight="1" x14ac:dyDescent="0.2">
      <c r="A383" s="58">
        <v>4</v>
      </c>
      <c r="B383" s="89">
        <v>18102048</v>
      </c>
      <c r="C383" s="85" t="s">
        <v>366</v>
      </c>
      <c r="D383" s="59"/>
      <c r="E383" s="73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61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61"/>
      <c r="AP383" s="25"/>
      <c r="AQ383" s="25"/>
      <c r="AR383" s="25"/>
    </row>
    <row r="384" spans="1:44" s="16" customFormat="1" ht="16.5" customHeight="1" x14ac:dyDescent="0.2">
      <c r="A384" s="58">
        <v>5</v>
      </c>
      <c r="B384" s="89">
        <v>18101066</v>
      </c>
      <c r="C384" s="85" t="s">
        <v>367</v>
      </c>
      <c r="D384" s="59"/>
      <c r="E384" s="73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61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61"/>
      <c r="AP384" s="25"/>
      <c r="AQ384" s="25"/>
      <c r="AR384" s="25"/>
    </row>
    <row r="385" spans="1:44" s="16" customFormat="1" ht="16.5" customHeight="1" x14ac:dyDescent="0.2">
      <c r="A385" s="58">
        <v>6</v>
      </c>
      <c r="B385" s="42">
        <v>18104019</v>
      </c>
      <c r="C385" s="19" t="s">
        <v>368</v>
      </c>
      <c r="D385" s="59"/>
      <c r="E385" s="73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61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61"/>
      <c r="AP385" s="25"/>
      <c r="AQ385" s="25"/>
      <c r="AR385" s="25"/>
    </row>
    <row r="386" spans="1:44" s="16" customFormat="1" ht="16.5" customHeight="1" x14ac:dyDescent="0.2">
      <c r="A386" s="58">
        <v>7</v>
      </c>
      <c r="B386" s="89">
        <v>18101182</v>
      </c>
      <c r="C386" s="19" t="s">
        <v>369</v>
      </c>
      <c r="D386" s="59"/>
      <c r="E386" s="73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61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61"/>
      <c r="AP386" s="25"/>
      <c r="AQ386" s="25"/>
      <c r="AR386" s="25"/>
    </row>
    <row r="387" spans="1:44" s="16" customFormat="1" ht="16.5" customHeight="1" x14ac:dyDescent="0.2">
      <c r="A387" s="58">
        <v>8</v>
      </c>
      <c r="B387" s="89">
        <v>18103059</v>
      </c>
      <c r="C387" s="85" t="s">
        <v>370</v>
      </c>
      <c r="D387" s="59"/>
      <c r="E387" s="73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61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61"/>
      <c r="AP387" s="25"/>
      <c r="AQ387" s="25"/>
      <c r="AR387" s="25"/>
    </row>
    <row r="388" spans="1:44" s="16" customFormat="1" ht="16.5" customHeight="1" x14ac:dyDescent="0.2">
      <c r="A388" s="58">
        <v>9</v>
      </c>
      <c r="B388" s="89">
        <v>18103028</v>
      </c>
      <c r="C388" s="85" t="s">
        <v>371</v>
      </c>
      <c r="D388" s="59"/>
      <c r="E388" s="74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61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61"/>
      <c r="AP388" s="25"/>
      <c r="AQ388" s="25"/>
      <c r="AR388" s="25"/>
    </row>
    <row r="389" spans="1:44" s="16" customFormat="1" ht="16.5" customHeight="1" x14ac:dyDescent="0.2">
      <c r="A389" s="58">
        <v>10</v>
      </c>
      <c r="B389" s="89">
        <v>18101078</v>
      </c>
      <c r="C389" s="85" t="s">
        <v>372</v>
      </c>
      <c r="D389" s="59"/>
      <c r="E389" s="73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61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61"/>
      <c r="AP389" s="25"/>
      <c r="AQ389" s="25"/>
      <c r="AR389" s="25"/>
    </row>
    <row r="390" spans="1:44" s="16" customFormat="1" ht="16.5" customHeight="1" x14ac:dyDescent="0.2">
      <c r="A390" s="58">
        <v>11</v>
      </c>
      <c r="B390" s="89">
        <v>18103006</v>
      </c>
      <c r="C390" s="19" t="s">
        <v>373</v>
      </c>
      <c r="D390" s="59"/>
      <c r="E390" s="73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61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61"/>
      <c r="AP390" s="25"/>
      <c r="AQ390" s="25"/>
      <c r="AR390" s="25"/>
    </row>
    <row r="391" spans="1:44" s="16" customFormat="1" ht="16.5" customHeight="1" x14ac:dyDescent="0.2">
      <c r="A391" s="58">
        <v>12</v>
      </c>
      <c r="B391" s="89">
        <v>18104017</v>
      </c>
      <c r="C391" s="20" t="s">
        <v>374</v>
      </c>
      <c r="D391" s="59"/>
      <c r="E391" s="73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61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61"/>
      <c r="AP391" s="25"/>
      <c r="AQ391" s="25"/>
      <c r="AR391" s="25"/>
    </row>
    <row r="392" spans="1:44" s="16" customFormat="1" ht="16.5" customHeight="1" x14ac:dyDescent="0.2">
      <c r="A392" s="58">
        <v>13</v>
      </c>
      <c r="B392" s="89">
        <v>18108025</v>
      </c>
      <c r="C392" s="19" t="s">
        <v>375</v>
      </c>
      <c r="D392" s="59"/>
      <c r="E392" s="73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61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61"/>
      <c r="AP392" s="25"/>
      <c r="AQ392" s="25"/>
      <c r="AR392" s="25"/>
    </row>
    <row r="393" spans="1:44" s="16" customFormat="1" ht="16.5" customHeight="1" x14ac:dyDescent="0.2">
      <c r="A393" s="58">
        <v>14</v>
      </c>
      <c r="B393" s="89">
        <v>18108017</v>
      </c>
      <c r="C393" s="19" t="s">
        <v>376</v>
      </c>
      <c r="D393" s="59"/>
      <c r="E393" s="73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61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61"/>
      <c r="AP393" s="25"/>
      <c r="AQ393" s="25"/>
      <c r="AR393" s="25"/>
    </row>
    <row r="394" spans="1:44" s="16" customFormat="1" ht="16.5" customHeight="1" x14ac:dyDescent="0.2">
      <c r="A394" s="58">
        <v>15</v>
      </c>
      <c r="B394" s="89">
        <v>18108024</v>
      </c>
      <c r="C394" s="19" t="s">
        <v>377</v>
      </c>
      <c r="D394" s="59"/>
      <c r="E394" s="73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61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61"/>
      <c r="AP394" s="25"/>
      <c r="AQ394" s="25"/>
      <c r="AR394" s="25"/>
    </row>
    <row r="395" spans="1:44" s="16" customFormat="1" ht="16.5" customHeight="1" x14ac:dyDescent="0.2">
      <c r="A395" s="58">
        <v>16</v>
      </c>
      <c r="B395" s="89">
        <v>18101195</v>
      </c>
      <c r="C395" s="20" t="s">
        <v>378</v>
      </c>
      <c r="D395" s="87"/>
      <c r="E395" s="74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61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61"/>
      <c r="AP395" s="25"/>
      <c r="AQ395" s="25"/>
      <c r="AR395" s="25"/>
    </row>
    <row r="396" spans="1:44" s="16" customFormat="1" ht="16.5" customHeight="1" x14ac:dyDescent="0.2">
      <c r="A396" s="58">
        <v>17</v>
      </c>
      <c r="B396" s="42">
        <v>18103072</v>
      </c>
      <c r="C396" s="19" t="s">
        <v>379</v>
      </c>
      <c r="D396" s="59"/>
      <c r="E396" s="73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61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61"/>
      <c r="AP396" s="25"/>
      <c r="AQ396" s="25"/>
      <c r="AR396" s="25"/>
    </row>
    <row r="397" spans="1:44" s="16" customFormat="1" ht="16.5" customHeight="1" x14ac:dyDescent="0.2">
      <c r="A397" s="58">
        <v>18</v>
      </c>
      <c r="B397" s="89">
        <v>18101184</v>
      </c>
      <c r="C397" s="85" t="s">
        <v>380</v>
      </c>
      <c r="D397" s="59"/>
      <c r="E397" s="74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61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61"/>
      <c r="AP397" s="25"/>
      <c r="AQ397" s="25"/>
      <c r="AR397" s="25"/>
    </row>
    <row r="398" spans="1:44" s="16" customFormat="1" ht="16.5" customHeight="1" x14ac:dyDescent="0.2">
      <c r="A398" s="58">
        <v>19</v>
      </c>
      <c r="B398" s="89">
        <v>18101001</v>
      </c>
      <c r="C398" s="85" t="s">
        <v>381</v>
      </c>
      <c r="D398" s="59"/>
      <c r="E398" s="73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61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61"/>
      <c r="AP398" s="25"/>
      <c r="AQ398" s="25"/>
      <c r="AR398" s="25"/>
    </row>
    <row r="399" spans="1:44" s="16" customFormat="1" ht="16.5" customHeight="1" x14ac:dyDescent="0.2">
      <c r="A399" s="63"/>
      <c r="B399" s="92"/>
      <c r="C399" s="49"/>
      <c r="D399" s="70"/>
      <c r="E399" s="78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1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1"/>
      <c r="AP399" s="25"/>
      <c r="AQ399" s="25"/>
      <c r="AR399" s="25"/>
    </row>
    <row r="400" spans="1:44" s="16" customFormat="1" ht="16.5" customHeight="1" x14ac:dyDescent="0.2">
      <c r="A400" s="63"/>
      <c r="B400" s="92"/>
      <c r="C400" s="49"/>
      <c r="D400" s="70"/>
      <c r="E400" s="78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1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1"/>
      <c r="AP400" s="25"/>
      <c r="AQ400" s="25"/>
      <c r="AR400" s="25"/>
    </row>
    <row r="401" spans="1:44" s="16" customFormat="1" ht="16.5" customHeight="1" x14ac:dyDescent="0.2">
      <c r="A401" s="63"/>
      <c r="B401" s="63"/>
      <c r="C401" s="63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8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8"/>
      <c r="AP401" s="25"/>
      <c r="AQ401" s="25"/>
      <c r="AR401" s="25"/>
    </row>
    <row r="402" spans="1:44" s="16" customFormat="1" ht="16.5" customHeight="1" x14ac:dyDescent="0.2">
      <c r="A402" s="58">
        <v>1</v>
      </c>
      <c r="B402" s="89">
        <v>18101090</v>
      </c>
      <c r="C402" s="85" t="s">
        <v>382</v>
      </c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61" t="s">
        <v>383</v>
      </c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61" t="s">
        <v>383</v>
      </c>
      <c r="AP402" s="25"/>
      <c r="AQ402" s="25"/>
      <c r="AR402" s="25"/>
    </row>
    <row r="403" spans="1:44" s="16" customFormat="1" ht="16.5" customHeight="1" x14ac:dyDescent="0.2">
      <c r="A403" s="58">
        <v>2</v>
      </c>
      <c r="B403" s="89">
        <v>18102067</v>
      </c>
      <c r="C403" s="85" t="s">
        <v>384</v>
      </c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61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61"/>
      <c r="AP403" s="25"/>
      <c r="AQ403" s="25"/>
      <c r="AR403" s="25"/>
    </row>
    <row r="404" spans="1:44" s="16" customFormat="1" ht="16.5" customHeight="1" x14ac:dyDescent="0.2">
      <c r="A404" s="58">
        <v>3</v>
      </c>
      <c r="B404" s="89">
        <v>18101005</v>
      </c>
      <c r="C404" s="85" t="s">
        <v>385</v>
      </c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61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61"/>
      <c r="AP404" s="25"/>
      <c r="AQ404" s="25"/>
      <c r="AR404" s="25"/>
    </row>
    <row r="405" spans="1:44" s="16" customFormat="1" ht="16.5" customHeight="1" x14ac:dyDescent="0.2">
      <c r="A405" s="58">
        <v>4</v>
      </c>
      <c r="B405" s="89">
        <v>18108023</v>
      </c>
      <c r="C405" s="19" t="s">
        <v>386</v>
      </c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61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61"/>
      <c r="AP405" s="25"/>
      <c r="AQ405" s="25"/>
      <c r="AR405" s="25"/>
    </row>
    <row r="406" spans="1:44" s="16" customFormat="1" ht="16.5" customHeight="1" x14ac:dyDescent="0.2">
      <c r="A406" s="58">
        <v>5</v>
      </c>
      <c r="B406" s="89">
        <v>18101042</v>
      </c>
      <c r="C406" s="85" t="s">
        <v>387</v>
      </c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61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61"/>
      <c r="AP406" s="25"/>
      <c r="AQ406" s="25"/>
      <c r="AR406" s="25"/>
    </row>
    <row r="407" spans="1:44" s="16" customFormat="1" ht="16.5" customHeight="1" x14ac:dyDescent="0.2">
      <c r="A407" s="58">
        <v>6</v>
      </c>
      <c r="B407" s="89">
        <v>18101040</v>
      </c>
      <c r="C407" s="85" t="s">
        <v>388</v>
      </c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61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61"/>
      <c r="AP407" s="25"/>
      <c r="AQ407" s="25"/>
      <c r="AR407" s="25"/>
    </row>
    <row r="408" spans="1:44" s="16" customFormat="1" ht="16.5" customHeight="1" x14ac:dyDescent="0.2">
      <c r="A408" s="58">
        <v>7</v>
      </c>
      <c r="B408" s="89">
        <v>18108031</v>
      </c>
      <c r="C408" s="19" t="s">
        <v>389</v>
      </c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61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61"/>
      <c r="AP408" s="25"/>
      <c r="AQ408" s="25"/>
      <c r="AR408" s="25"/>
    </row>
    <row r="409" spans="1:44" s="16" customFormat="1" ht="16.5" customHeight="1" x14ac:dyDescent="0.2">
      <c r="A409" s="58">
        <v>8</v>
      </c>
      <c r="B409" s="89">
        <v>18102021</v>
      </c>
      <c r="C409" s="85" t="s">
        <v>450</v>
      </c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61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61"/>
      <c r="AP409" s="25"/>
      <c r="AQ409" s="25"/>
      <c r="AR409" s="25"/>
    </row>
    <row r="410" spans="1:44" s="16" customFormat="1" ht="16.5" customHeight="1" x14ac:dyDescent="0.2">
      <c r="A410" s="58">
        <v>9</v>
      </c>
      <c r="B410" s="89">
        <v>18108028</v>
      </c>
      <c r="C410" s="85" t="s">
        <v>390</v>
      </c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61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61"/>
      <c r="AP410" s="25"/>
      <c r="AQ410" s="25"/>
      <c r="AR410" s="25"/>
    </row>
    <row r="411" spans="1:44" s="16" customFormat="1" ht="16.5" customHeight="1" x14ac:dyDescent="0.2">
      <c r="A411" s="58">
        <v>10</v>
      </c>
      <c r="B411" s="89">
        <v>18101044</v>
      </c>
      <c r="C411" s="19" t="s">
        <v>391</v>
      </c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61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61"/>
      <c r="AP411" s="25"/>
      <c r="AQ411" s="25"/>
      <c r="AR411" s="25"/>
    </row>
    <row r="412" spans="1:44" s="16" customFormat="1" ht="16.5" customHeight="1" x14ac:dyDescent="0.2">
      <c r="A412" s="58">
        <v>11</v>
      </c>
      <c r="B412" s="89">
        <v>18103029</v>
      </c>
      <c r="C412" s="85" t="s">
        <v>392</v>
      </c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61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61"/>
      <c r="AP412" s="25"/>
      <c r="AQ412" s="25"/>
      <c r="AR412" s="25"/>
    </row>
    <row r="413" spans="1:44" s="16" customFormat="1" ht="16.5" customHeight="1" x14ac:dyDescent="0.2">
      <c r="A413" s="58">
        <v>12</v>
      </c>
      <c r="B413" s="89">
        <v>18108030</v>
      </c>
      <c r="C413" s="85" t="s">
        <v>393</v>
      </c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61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61"/>
      <c r="AP413" s="25"/>
      <c r="AQ413" s="25"/>
      <c r="AR413" s="25"/>
    </row>
    <row r="414" spans="1:44" s="16" customFormat="1" ht="16.5" customHeight="1" x14ac:dyDescent="0.2">
      <c r="A414" s="58">
        <v>13</v>
      </c>
      <c r="B414" s="89">
        <v>18101091</v>
      </c>
      <c r="C414" s="19" t="s">
        <v>394</v>
      </c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61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61"/>
      <c r="AP414" s="25"/>
      <c r="AQ414" s="25"/>
      <c r="AR414" s="25"/>
    </row>
    <row r="415" spans="1:44" s="16" customFormat="1" ht="16.5" customHeight="1" x14ac:dyDescent="0.2">
      <c r="A415" s="58">
        <v>14</v>
      </c>
      <c r="B415" s="89">
        <v>18108019</v>
      </c>
      <c r="C415" s="18" t="s">
        <v>395</v>
      </c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61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61"/>
      <c r="AP415" s="25"/>
      <c r="AQ415" s="25"/>
      <c r="AR415" s="25"/>
    </row>
    <row r="416" spans="1:44" s="16" customFormat="1" ht="16.5" customHeight="1" x14ac:dyDescent="0.2">
      <c r="A416" s="58">
        <v>15</v>
      </c>
      <c r="B416" s="89">
        <v>18101027</v>
      </c>
      <c r="C416" s="19" t="s">
        <v>396</v>
      </c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61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61"/>
      <c r="AP416" s="25"/>
      <c r="AQ416" s="25"/>
      <c r="AR416" s="25"/>
    </row>
    <row r="417" spans="1:44" s="16" customFormat="1" ht="16.5" customHeight="1" x14ac:dyDescent="0.2">
      <c r="A417" s="58">
        <v>16</v>
      </c>
      <c r="B417" s="89">
        <v>18101197</v>
      </c>
      <c r="C417" s="85" t="s">
        <v>397</v>
      </c>
      <c r="D417" s="87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61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61"/>
      <c r="AP417" s="25"/>
      <c r="AQ417" s="25"/>
      <c r="AR417" s="25"/>
    </row>
    <row r="418" spans="1:44" s="16" customFormat="1" ht="16.5" customHeight="1" x14ac:dyDescent="0.2">
      <c r="A418" s="58">
        <v>17</v>
      </c>
      <c r="B418" s="58"/>
      <c r="C418" s="24" t="s">
        <v>398</v>
      </c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61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61"/>
      <c r="AP418" s="25"/>
      <c r="AQ418" s="25"/>
      <c r="AR418" s="25"/>
    </row>
    <row r="419" spans="1:44" s="16" customFormat="1" ht="16.5" customHeight="1" x14ac:dyDescent="0.2">
      <c r="A419" s="58">
        <v>18</v>
      </c>
      <c r="B419" s="58"/>
      <c r="C419" s="24" t="s">
        <v>449</v>
      </c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61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61"/>
      <c r="AP419" s="25"/>
      <c r="AQ419" s="25"/>
      <c r="AR419" s="25"/>
    </row>
    <row r="420" spans="1:44" s="16" customFormat="1" ht="16.5" customHeight="1" x14ac:dyDescent="0.2">
      <c r="A420" s="58">
        <v>19</v>
      </c>
      <c r="B420" s="58"/>
      <c r="C420" s="69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61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61"/>
      <c r="AP420" s="25"/>
      <c r="AQ420" s="25"/>
      <c r="AR420" s="25"/>
    </row>
    <row r="421" spans="1:44" s="16" customFormat="1" ht="16.5" customHeight="1" x14ac:dyDescent="0.2">
      <c r="A421" s="58">
        <v>20</v>
      </c>
      <c r="B421" s="58"/>
      <c r="C421" s="69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61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61"/>
      <c r="AP421" s="25"/>
      <c r="AQ421" s="25"/>
      <c r="AR421" s="25"/>
    </row>
    <row r="422" spans="1:44" s="16" customFormat="1" ht="16.5" customHeight="1" x14ac:dyDescent="0.2">
      <c r="A422" s="63"/>
      <c r="B422" s="63"/>
      <c r="C422" s="78"/>
      <c r="D422" s="70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1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1"/>
      <c r="AP422" s="25"/>
      <c r="AQ422" s="25"/>
      <c r="AR422" s="25"/>
    </row>
    <row r="423" spans="1:44" s="16" customFormat="1" ht="16.5" customHeight="1" x14ac:dyDescent="0.2">
      <c r="A423" s="63"/>
      <c r="B423" s="63"/>
      <c r="C423" s="78"/>
      <c r="D423" s="70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1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1"/>
      <c r="AP423" s="25"/>
      <c r="AQ423" s="25"/>
      <c r="AR423" s="25"/>
    </row>
    <row r="424" spans="1:44" s="16" customFormat="1" ht="16.5" customHeight="1" x14ac:dyDescent="0.2">
      <c r="A424" s="63"/>
      <c r="B424" s="63"/>
      <c r="C424" s="63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8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8"/>
      <c r="AP424" s="25"/>
      <c r="AQ424" s="25"/>
      <c r="AR424" s="25"/>
    </row>
    <row r="425" spans="1:44" s="16" customFormat="1" ht="16.5" customHeight="1" x14ac:dyDescent="0.2">
      <c r="A425" s="58">
        <v>1</v>
      </c>
      <c r="B425" s="89">
        <v>18101084</v>
      </c>
      <c r="C425" s="85" t="s">
        <v>399</v>
      </c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61" t="s">
        <v>400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61" t="s">
        <v>400</v>
      </c>
      <c r="AP425" s="25"/>
      <c r="AQ425" s="25"/>
      <c r="AR425" s="25"/>
    </row>
    <row r="426" spans="1:44" s="16" customFormat="1" ht="16.5" customHeight="1" x14ac:dyDescent="0.2">
      <c r="A426" s="58">
        <v>2</v>
      </c>
      <c r="B426" s="89">
        <v>18101077</v>
      </c>
      <c r="C426" s="85" t="s">
        <v>401</v>
      </c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61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61"/>
      <c r="AP426" s="25"/>
      <c r="AQ426" s="25"/>
      <c r="AR426" s="25"/>
    </row>
    <row r="427" spans="1:44" s="16" customFormat="1" ht="16.5" customHeight="1" x14ac:dyDescent="0.2">
      <c r="A427" s="58">
        <v>3</v>
      </c>
      <c r="B427" s="89">
        <v>18101087</v>
      </c>
      <c r="C427" s="85" t="s">
        <v>402</v>
      </c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61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61"/>
      <c r="AP427" s="25"/>
      <c r="AQ427" s="25"/>
      <c r="AR427" s="25"/>
    </row>
    <row r="428" spans="1:44" s="16" customFormat="1" ht="16.5" customHeight="1" x14ac:dyDescent="0.2">
      <c r="A428" s="58">
        <v>4</v>
      </c>
      <c r="B428" s="89">
        <v>18103002</v>
      </c>
      <c r="C428" s="85" t="s">
        <v>403</v>
      </c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61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61"/>
      <c r="AP428" s="25"/>
      <c r="AQ428" s="25"/>
      <c r="AR428" s="25"/>
    </row>
    <row r="429" spans="1:44" s="16" customFormat="1" ht="16.5" customHeight="1" x14ac:dyDescent="0.2">
      <c r="A429" s="58">
        <v>5</v>
      </c>
      <c r="B429" s="89">
        <v>18102015</v>
      </c>
      <c r="C429" s="85" t="s">
        <v>404</v>
      </c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61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61"/>
      <c r="AP429" s="25"/>
      <c r="AQ429" s="25"/>
      <c r="AR429" s="25"/>
    </row>
    <row r="430" spans="1:44" s="16" customFormat="1" ht="16.5" customHeight="1" x14ac:dyDescent="0.2">
      <c r="A430" s="58">
        <v>6</v>
      </c>
      <c r="B430" s="89">
        <v>18103012</v>
      </c>
      <c r="C430" s="85" t="s">
        <v>405</v>
      </c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61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61"/>
      <c r="AP430" s="25"/>
      <c r="AQ430" s="25"/>
      <c r="AR430" s="25"/>
    </row>
    <row r="431" spans="1:44" s="16" customFormat="1" ht="16.5" customHeight="1" x14ac:dyDescent="0.2">
      <c r="A431" s="58">
        <v>7</v>
      </c>
      <c r="B431" s="89">
        <v>18102030</v>
      </c>
      <c r="C431" s="85" t="s">
        <v>406</v>
      </c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61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61"/>
      <c r="AP431" s="25"/>
      <c r="AQ431" s="25"/>
      <c r="AR431" s="25"/>
    </row>
    <row r="432" spans="1:44" s="16" customFormat="1" ht="16.5" customHeight="1" x14ac:dyDescent="0.2">
      <c r="A432" s="58">
        <v>8</v>
      </c>
      <c r="B432" s="89">
        <v>18104013</v>
      </c>
      <c r="C432" s="85" t="s">
        <v>407</v>
      </c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61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61"/>
      <c r="AP432" s="25"/>
      <c r="AQ432" s="25"/>
      <c r="AR432" s="25"/>
    </row>
    <row r="433" spans="1:44" s="16" customFormat="1" ht="16.5" customHeight="1" x14ac:dyDescent="0.2">
      <c r="A433" s="58">
        <v>9</v>
      </c>
      <c r="B433" s="89">
        <v>18101035</v>
      </c>
      <c r="C433" s="85" t="s">
        <v>408</v>
      </c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61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61"/>
      <c r="AP433" s="25"/>
      <c r="AQ433" s="25"/>
      <c r="AR433" s="25"/>
    </row>
    <row r="434" spans="1:44" s="16" customFormat="1" ht="16.5" customHeight="1" x14ac:dyDescent="0.2">
      <c r="A434" s="58">
        <v>10</v>
      </c>
      <c r="B434" s="89">
        <v>18103070</v>
      </c>
      <c r="C434" s="85" t="s">
        <v>451</v>
      </c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61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61"/>
      <c r="AP434" s="25"/>
      <c r="AQ434" s="25"/>
      <c r="AR434" s="25"/>
    </row>
    <row r="435" spans="1:44" s="16" customFormat="1" ht="16.5" customHeight="1" x14ac:dyDescent="0.2">
      <c r="A435" s="58">
        <v>11</v>
      </c>
      <c r="B435" s="89">
        <v>18101080</v>
      </c>
      <c r="C435" s="20" t="s">
        <v>409</v>
      </c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61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61"/>
      <c r="AP435" s="25"/>
      <c r="AQ435" s="25"/>
      <c r="AR435" s="25"/>
    </row>
    <row r="436" spans="1:44" s="16" customFormat="1" ht="16.5" customHeight="1" x14ac:dyDescent="0.2">
      <c r="A436" s="58">
        <v>12</v>
      </c>
      <c r="B436" s="89">
        <v>18108026</v>
      </c>
      <c r="C436" s="85" t="s">
        <v>410</v>
      </c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61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61"/>
      <c r="AP436" s="25"/>
      <c r="AQ436" s="25"/>
      <c r="AR436" s="25"/>
    </row>
    <row r="437" spans="1:44" s="16" customFormat="1" ht="16.5" customHeight="1" x14ac:dyDescent="0.2">
      <c r="A437" s="58">
        <v>13</v>
      </c>
      <c r="B437" s="89">
        <v>18108029</v>
      </c>
      <c r="C437" s="19" t="s">
        <v>411</v>
      </c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61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61"/>
      <c r="AP437" s="25"/>
      <c r="AQ437" s="25"/>
      <c r="AR437" s="25"/>
    </row>
    <row r="438" spans="1:44" s="16" customFormat="1" ht="16.5" customHeight="1" x14ac:dyDescent="0.2">
      <c r="A438" s="58">
        <v>14</v>
      </c>
      <c r="B438" s="89">
        <v>18101061</v>
      </c>
      <c r="C438" s="19" t="s">
        <v>412</v>
      </c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61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61"/>
      <c r="AP438" s="25"/>
      <c r="AQ438" s="25"/>
      <c r="AR438" s="25"/>
    </row>
    <row r="439" spans="1:44" s="16" customFormat="1" ht="16.5" customHeight="1" x14ac:dyDescent="0.2">
      <c r="A439" s="58">
        <v>15</v>
      </c>
      <c r="B439" s="89">
        <v>18101056</v>
      </c>
      <c r="C439" s="85" t="s">
        <v>413</v>
      </c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61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61"/>
      <c r="AP439" s="25"/>
      <c r="AQ439" s="25"/>
      <c r="AR439" s="25"/>
    </row>
    <row r="440" spans="1:44" s="16" customFormat="1" ht="16.5" customHeight="1" x14ac:dyDescent="0.2">
      <c r="A440" s="58">
        <v>16</v>
      </c>
      <c r="B440" s="89">
        <v>18108027</v>
      </c>
      <c r="C440" s="85" t="s">
        <v>414</v>
      </c>
      <c r="D440" s="87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61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61"/>
      <c r="AP440" s="25"/>
      <c r="AQ440" s="25"/>
      <c r="AR440" s="25"/>
    </row>
    <row r="441" spans="1:44" s="16" customFormat="1" ht="16.5" customHeight="1" x14ac:dyDescent="0.2">
      <c r="A441" s="58">
        <v>17</v>
      </c>
      <c r="B441" s="89">
        <v>18101132</v>
      </c>
      <c r="C441" s="19" t="s">
        <v>415</v>
      </c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61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61"/>
      <c r="AP441" s="25"/>
      <c r="AQ441" s="25"/>
      <c r="AR441" s="25"/>
    </row>
    <row r="442" spans="1:44" s="16" customFormat="1" ht="16.5" customHeight="1" x14ac:dyDescent="0.2">
      <c r="A442" s="58">
        <v>18</v>
      </c>
      <c r="B442" s="89">
        <v>18101114</v>
      </c>
      <c r="C442" s="85" t="s">
        <v>416</v>
      </c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61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61"/>
      <c r="AP442" s="25"/>
      <c r="AQ442" s="25"/>
      <c r="AR442" s="25"/>
    </row>
    <row r="443" spans="1:44" s="16" customFormat="1" ht="16.5" customHeight="1" x14ac:dyDescent="0.2">
      <c r="A443" s="58">
        <v>19</v>
      </c>
      <c r="B443" s="89">
        <v>18102056</v>
      </c>
      <c r="C443" s="19" t="s">
        <v>417</v>
      </c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61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61"/>
      <c r="AP443" s="25"/>
      <c r="AQ443" s="25"/>
      <c r="AR443" s="25"/>
    </row>
    <row r="444" spans="1:44" s="16" customFormat="1" ht="16.5" customHeight="1" x14ac:dyDescent="0.2">
      <c r="A444" s="58">
        <v>20</v>
      </c>
      <c r="B444" s="58"/>
      <c r="C444" s="24" t="s">
        <v>418</v>
      </c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61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61"/>
      <c r="AP444" s="25"/>
      <c r="AQ444" s="25"/>
      <c r="AR444" s="25"/>
    </row>
    <row r="445" spans="1:44" s="16" customFormat="1" ht="16.5" customHeight="1" x14ac:dyDescent="0.2">
      <c r="A445" s="63"/>
      <c r="B445" s="63"/>
      <c r="C445" s="49"/>
      <c r="D445" s="70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1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1"/>
      <c r="AP445" s="25"/>
      <c r="AQ445" s="25"/>
      <c r="AR445" s="25"/>
    </row>
    <row r="446" spans="1:44" s="16" customFormat="1" ht="16.5" customHeight="1" x14ac:dyDescent="0.2">
      <c r="A446" s="63"/>
      <c r="B446" s="63"/>
      <c r="C446" s="49"/>
      <c r="D446" s="70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1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1"/>
      <c r="AP446" s="25"/>
      <c r="AQ446" s="25"/>
      <c r="AR446" s="25"/>
    </row>
    <row r="447" spans="1:44" s="16" customFormat="1" ht="16.5" customHeight="1" x14ac:dyDescent="0.2">
      <c r="A447" s="63"/>
      <c r="B447" s="63"/>
      <c r="C447" s="63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8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8"/>
      <c r="AP447" s="25"/>
      <c r="AQ447" s="25"/>
      <c r="AR447" s="25"/>
    </row>
    <row r="448" spans="1:44" s="16" customFormat="1" ht="16.5" customHeight="1" x14ac:dyDescent="0.2">
      <c r="A448" s="58">
        <v>1</v>
      </c>
      <c r="B448" s="89">
        <v>18102031</v>
      </c>
      <c r="C448" s="85" t="s">
        <v>419</v>
      </c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61" t="s">
        <v>420</v>
      </c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61" t="s">
        <v>420</v>
      </c>
      <c r="AP448" s="25"/>
      <c r="AQ448" s="25"/>
      <c r="AR448" s="25"/>
    </row>
    <row r="449" spans="1:44" s="16" customFormat="1" ht="16.5" customHeight="1" x14ac:dyDescent="0.2">
      <c r="A449" s="58">
        <v>2</v>
      </c>
      <c r="B449" s="89">
        <v>18102065</v>
      </c>
      <c r="C449" s="85" t="s">
        <v>421</v>
      </c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61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61"/>
      <c r="AP449" s="25"/>
      <c r="AQ449" s="25"/>
      <c r="AR449" s="25"/>
    </row>
    <row r="450" spans="1:44" s="16" customFormat="1" ht="16.5" customHeight="1" x14ac:dyDescent="0.2">
      <c r="A450" s="58">
        <v>3</v>
      </c>
      <c r="B450" s="89">
        <v>18102014</v>
      </c>
      <c r="C450" s="85" t="s">
        <v>422</v>
      </c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61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61"/>
      <c r="AP450" s="25"/>
      <c r="AQ450" s="25"/>
      <c r="AR450" s="25"/>
    </row>
    <row r="451" spans="1:44" s="16" customFormat="1" ht="16.5" customHeight="1" x14ac:dyDescent="0.2">
      <c r="A451" s="58">
        <v>4</v>
      </c>
      <c r="B451" s="89">
        <v>18102027</v>
      </c>
      <c r="C451" s="85" t="s">
        <v>423</v>
      </c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61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61"/>
      <c r="AP451" s="25"/>
      <c r="AQ451" s="25"/>
      <c r="AR451" s="25"/>
    </row>
    <row r="452" spans="1:44" ht="16.5" customHeight="1" x14ac:dyDescent="0.2">
      <c r="A452" s="58">
        <v>5</v>
      </c>
      <c r="B452" s="42">
        <v>18104023</v>
      </c>
      <c r="C452" s="19" t="s">
        <v>424</v>
      </c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61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61"/>
    </row>
    <row r="453" spans="1:44" ht="16.5" customHeight="1" x14ac:dyDescent="0.2">
      <c r="A453" s="58">
        <v>6</v>
      </c>
      <c r="B453" s="42">
        <v>18101211</v>
      </c>
      <c r="C453" s="19" t="s">
        <v>425</v>
      </c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61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61"/>
    </row>
    <row r="454" spans="1:44" ht="16.5" customHeight="1" x14ac:dyDescent="0.2">
      <c r="A454" s="58">
        <v>7</v>
      </c>
      <c r="B454" s="89">
        <v>18101163</v>
      </c>
      <c r="C454" s="85" t="s">
        <v>426</v>
      </c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61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61"/>
    </row>
    <row r="455" spans="1:44" ht="16.5" customHeight="1" x14ac:dyDescent="0.2">
      <c r="A455" s="58">
        <v>8</v>
      </c>
      <c r="B455" s="89">
        <v>18101019</v>
      </c>
      <c r="C455" s="85" t="s">
        <v>427</v>
      </c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61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61"/>
    </row>
    <row r="456" spans="1:44" ht="16.5" customHeight="1" x14ac:dyDescent="0.2">
      <c r="A456" s="58">
        <v>9</v>
      </c>
      <c r="B456" s="89">
        <v>18101022</v>
      </c>
      <c r="C456" s="85" t="s">
        <v>428</v>
      </c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61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61"/>
    </row>
    <row r="457" spans="1:44" ht="16.5" customHeight="1" x14ac:dyDescent="0.2">
      <c r="A457" s="58">
        <v>10</v>
      </c>
      <c r="B457" s="89">
        <v>18101123</v>
      </c>
      <c r="C457" s="19" t="s">
        <v>429</v>
      </c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61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61"/>
    </row>
    <row r="458" spans="1:44" ht="16.5" customHeight="1" x14ac:dyDescent="0.2">
      <c r="A458" s="58">
        <v>11</v>
      </c>
      <c r="B458" s="89">
        <v>18101096</v>
      </c>
      <c r="C458" s="85" t="s">
        <v>430</v>
      </c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61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61"/>
    </row>
    <row r="459" spans="1:44" ht="16.5" customHeight="1" x14ac:dyDescent="0.2">
      <c r="A459" s="58">
        <v>12</v>
      </c>
      <c r="B459" s="89">
        <v>18102034</v>
      </c>
      <c r="C459" s="85" t="s">
        <v>431</v>
      </c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61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61"/>
    </row>
    <row r="460" spans="1:44" ht="16.5" customHeight="1" x14ac:dyDescent="0.2">
      <c r="A460" s="58">
        <v>13</v>
      </c>
      <c r="B460" s="89">
        <v>18103008</v>
      </c>
      <c r="C460" s="19" t="s">
        <v>432</v>
      </c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61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61"/>
    </row>
    <row r="461" spans="1:44" ht="16.5" customHeight="1" x14ac:dyDescent="0.2">
      <c r="A461" s="58">
        <v>14</v>
      </c>
      <c r="B461" s="42">
        <v>18103074</v>
      </c>
      <c r="C461" s="19" t="s">
        <v>433</v>
      </c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61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61"/>
    </row>
    <row r="462" spans="1:44" ht="16.5" customHeight="1" x14ac:dyDescent="0.2">
      <c r="A462" s="58">
        <v>15</v>
      </c>
      <c r="B462" s="89">
        <v>18101130</v>
      </c>
      <c r="C462" s="85" t="s">
        <v>434</v>
      </c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61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61"/>
    </row>
    <row r="463" spans="1:44" ht="16.5" customHeight="1" x14ac:dyDescent="0.2">
      <c r="A463" s="58">
        <v>16</v>
      </c>
      <c r="B463" s="89">
        <v>18101068</v>
      </c>
      <c r="C463" s="85" t="s">
        <v>435</v>
      </c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61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61"/>
    </row>
    <row r="464" spans="1:44" ht="16.5" customHeight="1" x14ac:dyDescent="0.2">
      <c r="A464" s="58">
        <v>17</v>
      </c>
      <c r="B464" s="89">
        <v>18101128</v>
      </c>
      <c r="C464" s="85" t="s">
        <v>436</v>
      </c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61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61"/>
    </row>
    <row r="465" spans="1:41" ht="16.5" customHeight="1" x14ac:dyDescent="0.2">
      <c r="A465" s="58">
        <v>18</v>
      </c>
      <c r="B465" s="89">
        <v>18102020</v>
      </c>
      <c r="C465" s="85" t="s">
        <v>437</v>
      </c>
      <c r="D465" s="87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61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61"/>
    </row>
    <row r="466" spans="1:41" ht="16.5" customHeight="1" x14ac:dyDescent="0.2">
      <c r="A466" s="58">
        <v>19</v>
      </c>
      <c r="B466" s="89">
        <v>18101111</v>
      </c>
      <c r="C466" s="85" t="s">
        <v>438</v>
      </c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61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61"/>
    </row>
    <row r="467" spans="1:41" ht="16.5" customHeight="1" x14ac:dyDescent="0.2">
      <c r="A467" s="58">
        <v>20</v>
      </c>
      <c r="B467" s="89">
        <v>18102013</v>
      </c>
      <c r="C467" s="85" t="s">
        <v>439</v>
      </c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61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61"/>
    </row>
  </sheetData>
  <sheetProtection selectLockedCells="1" selectUnlockedCells="1"/>
  <autoFilter ref="A4:O219"/>
  <sortState ref="B355:K376">
    <sortCondition ref="C355:C376"/>
  </sortState>
  <mergeCells count="27">
    <mergeCell ref="A2:J2"/>
    <mergeCell ref="A1:J1"/>
    <mergeCell ref="A3:I3"/>
    <mergeCell ref="Q3:U3"/>
    <mergeCell ref="A4:A5"/>
    <mergeCell ref="C4:C5"/>
    <mergeCell ref="D4:D5"/>
    <mergeCell ref="E4:E5"/>
    <mergeCell ref="F4:F5"/>
    <mergeCell ref="G4:G5"/>
    <mergeCell ref="U4:U5"/>
    <mergeCell ref="H4:H5"/>
    <mergeCell ref="I4:I5"/>
    <mergeCell ref="R4:R5"/>
    <mergeCell ref="J4:J5"/>
    <mergeCell ref="O4:O5"/>
    <mergeCell ref="AS4:AS5"/>
    <mergeCell ref="S4:S5"/>
    <mergeCell ref="V4:V5"/>
    <mergeCell ref="W4:W5"/>
    <mergeCell ref="X4:X5"/>
    <mergeCell ref="Y4:AB4"/>
    <mergeCell ref="T4:T5"/>
    <mergeCell ref="AC4:AF4"/>
    <mergeCell ref="AG4:AJ4"/>
    <mergeCell ref="AK4:AN4"/>
    <mergeCell ref="AO4:AR4"/>
  </mergeCells>
  <conditionalFormatting sqref="H671:H1048576 H3:H5">
    <cfRule type="cellIs" dxfId="317" priority="24" operator="lessThan">
      <formula>79</formula>
    </cfRule>
  </conditionalFormatting>
  <conditionalFormatting sqref="C28">
    <cfRule type="duplicateValues" dxfId="316" priority="19"/>
  </conditionalFormatting>
  <conditionalFormatting sqref="C212">
    <cfRule type="duplicateValues" dxfId="315" priority="18"/>
  </conditionalFormatting>
  <conditionalFormatting sqref="C29:C50">
    <cfRule type="duplicateValues" dxfId="314" priority="17" stopIfTrue="1"/>
  </conditionalFormatting>
  <conditionalFormatting sqref="C52:C73">
    <cfRule type="duplicateValues" dxfId="313" priority="16" stopIfTrue="1"/>
  </conditionalFormatting>
  <conditionalFormatting sqref="C75:C96">
    <cfRule type="duplicateValues" dxfId="312" priority="15" stopIfTrue="1"/>
  </conditionalFormatting>
  <conditionalFormatting sqref="C98:C119">
    <cfRule type="duplicateValues" dxfId="311" priority="14" stopIfTrue="1"/>
  </conditionalFormatting>
  <conditionalFormatting sqref="C121:C142">
    <cfRule type="duplicateValues" dxfId="310" priority="13" stopIfTrue="1"/>
  </conditionalFormatting>
  <conditionalFormatting sqref="C144:C165">
    <cfRule type="duplicateValues" dxfId="309" priority="12" stopIfTrue="1"/>
  </conditionalFormatting>
  <conditionalFormatting sqref="C167:C188">
    <cfRule type="duplicateValues" dxfId="308" priority="11" stopIfTrue="1"/>
  </conditionalFormatting>
  <conditionalFormatting sqref="C166">
    <cfRule type="duplicateValues" dxfId="307" priority="20" stopIfTrue="1"/>
  </conditionalFormatting>
  <conditionalFormatting sqref="C190:C211">
    <cfRule type="duplicateValues" dxfId="306" priority="10" stopIfTrue="1"/>
  </conditionalFormatting>
  <conditionalFormatting sqref="C213:C234">
    <cfRule type="duplicateValues" dxfId="305" priority="9" stopIfTrue="1"/>
  </conditionalFormatting>
  <conditionalFormatting sqref="C236:C255">
    <cfRule type="duplicateValues" dxfId="304" priority="8" stopIfTrue="1"/>
  </conditionalFormatting>
  <conditionalFormatting sqref="C284:C303">
    <cfRule type="duplicateValues" dxfId="303" priority="7" stopIfTrue="1"/>
  </conditionalFormatting>
  <conditionalFormatting sqref="C332:C353">
    <cfRule type="duplicateValues" dxfId="302" priority="6" stopIfTrue="1"/>
  </conditionalFormatting>
  <conditionalFormatting sqref="C355:C378">
    <cfRule type="duplicateValues" dxfId="301" priority="5" stopIfTrue="1"/>
  </conditionalFormatting>
  <conditionalFormatting sqref="C402:C423">
    <cfRule type="duplicateValues" dxfId="300" priority="3" stopIfTrue="1"/>
  </conditionalFormatting>
  <conditionalFormatting sqref="C425:C446">
    <cfRule type="duplicateValues" dxfId="299" priority="2" stopIfTrue="1"/>
  </conditionalFormatting>
  <conditionalFormatting sqref="C448:C467">
    <cfRule type="duplicateValues" dxfId="298" priority="1" stopIfTrue="1"/>
  </conditionalFormatting>
  <conditionalFormatting sqref="C262:C282 C257:C259">
    <cfRule type="duplicateValues" dxfId="297" priority="21" stopIfTrue="1"/>
  </conditionalFormatting>
  <conditionalFormatting sqref="C6:C27">
    <cfRule type="duplicateValues" dxfId="296" priority="22" stopIfTrue="1"/>
  </conditionalFormatting>
  <conditionalFormatting sqref="C305:C330">
    <cfRule type="duplicateValues" dxfId="295" priority="23" stopIfTrue="1"/>
  </conditionalFormatting>
  <conditionalFormatting sqref="C380:C400">
    <cfRule type="duplicateValues" dxfId="294" priority="252" stopIfTrue="1"/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49" zoomScale="85" zoomScaleNormal="85" workbookViewId="0">
      <selection activeCell="G72" sqref="G72"/>
    </sheetView>
  </sheetViews>
  <sheetFormatPr defaultRowHeight="12.75" x14ac:dyDescent="0.2"/>
  <cols>
    <col min="1" max="1" width="4.42578125" style="155" customWidth="1"/>
    <col min="2" max="2" width="30.28515625" style="155" bestFit="1" customWidth="1"/>
    <col min="3" max="6" width="10.140625" style="155" customWidth="1"/>
    <col min="7" max="7" width="13.85546875" style="155" customWidth="1"/>
    <col min="8" max="17" width="9.140625" style="155"/>
    <col min="18" max="18" width="11.5703125" style="206" bestFit="1" customWidth="1"/>
    <col min="19" max="16384" width="9.140625" style="155"/>
  </cols>
  <sheetData>
    <row r="1" spans="1:18" ht="14.25" customHeight="1" x14ac:dyDescent="0.2">
      <c r="A1" s="236" t="s">
        <v>479</v>
      </c>
      <c r="B1" s="236"/>
      <c r="C1" s="236"/>
      <c r="D1" s="236"/>
      <c r="E1" s="236"/>
      <c r="F1" s="236"/>
      <c r="G1" s="236"/>
    </row>
    <row r="2" spans="1:18" ht="14.25" customHeight="1" x14ac:dyDescent="0.2">
      <c r="A2" s="236" t="s">
        <v>514</v>
      </c>
      <c r="B2" s="236"/>
      <c r="C2" s="236"/>
      <c r="D2" s="236"/>
      <c r="E2" s="236"/>
      <c r="F2" s="236"/>
      <c r="G2" s="236"/>
    </row>
    <row r="3" spans="1:18" ht="14.25" customHeight="1" x14ac:dyDescent="0.2">
      <c r="A3" s="236" t="s">
        <v>480</v>
      </c>
      <c r="B3" s="236"/>
      <c r="C3" s="236"/>
      <c r="D3" s="236"/>
      <c r="E3" s="236"/>
      <c r="F3" s="236"/>
      <c r="G3" s="236"/>
    </row>
    <row r="4" spans="1:18" x14ac:dyDescent="0.2">
      <c r="A4" s="158"/>
      <c r="B4" s="158"/>
      <c r="C4" s="158"/>
      <c r="D4" s="158"/>
      <c r="E4" s="158"/>
      <c r="F4" s="158"/>
    </row>
    <row r="5" spans="1:18" s="156" customFormat="1" ht="27" customHeight="1" x14ac:dyDescent="0.2">
      <c r="A5" s="159" t="s">
        <v>481</v>
      </c>
      <c r="B5" s="159" t="s">
        <v>482</v>
      </c>
      <c r="C5" s="159" t="s">
        <v>31</v>
      </c>
      <c r="D5" s="159" t="s">
        <v>483</v>
      </c>
      <c r="E5" s="159" t="s">
        <v>10</v>
      </c>
      <c r="F5" s="159" t="s">
        <v>484</v>
      </c>
      <c r="G5" s="159" t="s">
        <v>61</v>
      </c>
      <c r="R5" s="207"/>
    </row>
    <row r="6" spans="1:18" ht="18" customHeight="1" x14ac:dyDescent="0.2">
      <c r="A6" s="235" t="s">
        <v>15</v>
      </c>
      <c r="B6" s="235"/>
      <c r="C6" s="235"/>
      <c r="D6" s="235"/>
      <c r="E6" s="235"/>
      <c r="F6" s="235"/>
      <c r="G6" s="235"/>
      <c r="I6" s="155">
        <f>SUM(A8,A13,A18,A23,A29,A39,A43,A46,A49)</f>
        <v>27</v>
      </c>
    </row>
    <row r="7" spans="1:18" ht="18" customHeight="1" x14ac:dyDescent="0.2">
      <c r="A7" s="177">
        <v>1</v>
      </c>
      <c r="B7" s="85" t="s">
        <v>77</v>
      </c>
      <c r="C7" s="178">
        <f>REKAP!D16</f>
        <v>71.498793962029254</v>
      </c>
      <c r="D7" s="178">
        <f>REKAP!E16</f>
        <v>78.111111111111114</v>
      </c>
      <c r="E7" s="178">
        <f>REKAP!F16</f>
        <v>85.357142857142861</v>
      </c>
      <c r="F7" s="178">
        <f>REKAP!I16</f>
        <v>74.900009726112671</v>
      </c>
      <c r="G7" s="179" t="s">
        <v>502</v>
      </c>
    </row>
    <row r="8" spans="1:18" ht="18" customHeight="1" x14ac:dyDescent="0.2">
      <c r="A8" s="160">
        <v>2</v>
      </c>
      <c r="B8" s="13" t="s">
        <v>17</v>
      </c>
      <c r="C8" s="161">
        <f>REKAP!D23</f>
        <v>60.395269889565029</v>
      </c>
      <c r="D8" s="161">
        <f>REKAP!E23</f>
        <v>54.423280423280417</v>
      </c>
      <c r="E8" s="161">
        <f>REKAP!F23</f>
        <v>85.476190476190482</v>
      </c>
      <c r="F8" s="161">
        <f>REKAP!I23</f>
        <v>62.963010084301928</v>
      </c>
      <c r="G8" s="157" t="s">
        <v>503</v>
      </c>
    </row>
    <row r="9" spans="1:18" ht="18" customHeight="1" x14ac:dyDescent="0.2">
      <c r="A9" s="162"/>
      <c r="B9" s="163"/>
      <c r="C9" s="164"/>
      <c r="D9" s="164"/>
      <c r="E9" s="164"/>
      <c r="F9" s="164"/>
      <c r="G9" s="176"/>
    </row>
    <row r="10" spans="1:18" ht="18" customHeight="1" x14ac:dyDescent="0.2">
      <c r="A10" s="235" t="s">
        <v>6</v>
      </c>
      <c r="B10" s="235"/>
      <c r="C10" s="235"/>
      <c r="D10" s="235"/>
      <c r="E10" s="235"/>
      <c r="F10" s="235"/>
      <c r="G10" s="235"/>
    </row>
    <row r="11" spans="1:18" s="205" customFormat="1" ht="18" customHeight="1" x14ac:dyDescent="0.2">
      <c r="A11" s="210">
        <v>1</v>
      </c>
      <c r="B11" s="24" t="s">
        <v>89</v>
      </c>
      <c r="C11" s="211">
        <f>REKAP!D32</f>
        <v>69.691779489573605</v>
      </c>
      <c r="D11" s="211">
        <f>REKAP!E32</f>
        <v>90.714285714285722</v>
      </c>
      <c r="E11" s="211">
        <f>REKAP!F32</f>
        <v>96.428571428571431</v>
      </c>
      <c r="F11" s="211">
        <f>REKAP!I32</f>
        <v>77.906799525365699</v>
      </c>
      <c r="G11" s="217" t="s">
        <v>505</v>
      </c>
      <c r="R11" s="208"/>
    </row>
    <row r="12" spans="1:18" ht="18" customHeight="1" x14ac:dyDescent="0.2">
      <c r="A12" s="177">
        <v>2</v>
      </c>
      <c r="B12" s="157" t="s">
        <v>99</v>
      </c>
      <c r="C12" s="161">
        <f>REKAP!D42</f>
        <v>49.103745201784413</v>
      </c>
      <c r="D12" s="161">
        <f>REKAP!E42</f>
        <v>68.907407407407405</v>
      </c>
      <c r="E12" s="161">
        <f>REKAP!F42</f>
        <v>80.119047619047606</v>
      </c>
      <c r="F12" s="161">
        <f>REKAP!I42</f>
        <v>57.716773005498489</v>
      </c>
      <c r="G12" s="157" t="s">
        <v>504</v>
      </c>
    </row>
    <row r="13" spans="1:18" ht="18" customHeight="1" x14ac:dyDescent="0.2">
      <c r="A13" s="177">
        <v>3</v>
      </c>
      <c r="B13" s="13" t="s">
        <v>100</v>
      </c>
      <c r="C13" s="161">
        <f>'SHOLAT JAMAAH'!AT43</f>
        <v>69.679913632119522</v>
      </c>
      <c r="D13" s="161">
        <f>'TAHSIN-TAHFIDZ'!AT43</f>
        <v>71.817460317460302</v>
      </c>
      <c r="E13" s="161">
        <f>'TA''LIM'!AT43</f>
        <v>88.690476190476176</v>
      </c>
      <c r="F13" s="161">
        <f>REKAP!I43</f>
        <v>72.959007352941185</v>
      </c>
      <c r="G13" s="179" t="s">
        <v>505</v>
      </c>
    </row>
    <row r="14" spans="1:18" ht="18" customHeight="1" x14ac:dyDescent="0.2">
      <c r="A14" s="162"/>
      <c r="B14" s="163"/>
      <c r="C14" s="164"/>
      <c r="D14" s="164"/>
      <c r="E14" s="164"/>
      <c r="F14" s="164"/>
      <c r="G14" s="200"/>
    </row>
    <row r="15" spans="1:18" ht="18" customHeight="1" x14ac:dyDescent="0.2">
      <c r="A15" s="235" t="s">
        <v>107</v>
      </c>
      <c r="B15" s="235"/>
      <c r="C15" s="235"/>
      <c r="D15" s="235"/>
      <c r="E15" s="235"/>
      <c r="F15" s="235"/>
      <c r="G15" s="235"/>
    </row>
    <row r="16" spans="1:18" ht="18" customHeight="1" x14ac:dyDescent="0.2">
      <c r="A16" s="177">
        <v>1</v>
      </c>
      <c r="B16" s="13" t="s">
        <v>106</v>
      </c>
      <c r="C16" s="178">
        <f>REKAP!D52</f>
        <v>67.303182384064741</v>
      </c>
      <c r="D16" s="178">
        <f>REKAP!E52</f>
        <v>83.544973544973544</v>
      </c>
      <c r="E16" s="178">
        <f>REKAP!F52</f>
        <v>100</v>
      </c>
      <c r="F16" s="178">
        <f>REKAP!I52</f>
        <v>75.456063258636789</v>
      </c>
      <c r="G16" s="179" t="s">
        <v>504</v>
      </c>
    </row>
    <row r="17" spans="1:10" ht="18" customHeight="1" x14ac:dyDescent="0.2">
      <c r="A17" s="177">
        <v>2</v>
      </c>
      <c r="B17" s="85" t="s">
        <v>115</v>
      </c>
      <c r="C17" s="204">
        <f>REKAP!D61</f>
        <v>72.606792717086819</v>
      </c>
      <c r="D17" s="204">
        <f>REKAP!E61</f>
        <v>83.796296296296291</v>
      </c>
      <c r="E17" s="204">
        <f>REKAP!F61</f>
        <v>91.904761904761898</v>
      </c>
      <c r="F17" s="204">
        <f>REKAP!I61</f>
        <v>77.739388811079976</v>
      </c>
      <c r="G17" s="218" t="s">
        <v>502</v>
      </c>
    </row>
    <row r="18" spans="1:10" ht="18" customHeight="1" x14ac:dyDescent="0.2">
      <c r="A18" s="177">
        <v>3</v>
      </c>
      <c r="B18" s="24" t="s">
        <v>122</v>
      </c>
      <c r="C18" s="161">
        <f>REKAP!D68</f>
        <v>56.189989884842831</v>
      </c>
      <c r="D18" s="161">
        <f>REKAP!E68</f>
        <v>70.396825396825378</v>
      </c>
      <c r="E18" s="161">
        <f>REKAP!F68</f>
        <v>90.357142857142861</v>
      </c>
      <c r="F18" s="161">
        <f>REKAP!I68</f>
        <v>64.15642993308434</v>
      </c>
      <c r="G18" s="157" t="s">
        <v>505</v>
      </c>
    </row>
    <row r="19" spans="1:10" ht="18" customHeight="1" x14ac:dyDescent="0.2">
      <c r="A19" s="162"/>
      <c r="B19" s="163"/>
      <c r="C19" s="164"/>
      <c r="D19" s="164"/>
      <c r="E19" s="164"/>
      <c r="F19" s="164"/>
      <c r="G19" s="176"/>
      <c r="J19" s="155">
        <f>52-47</f>
        <v>5</v>
      </c>
    </row>
    <row r="20" spans="1:10" ht="18" customHeight="1" x14ac:dyDescent="0.2">
      <c r="A20" s="235" t="s">
        <v>485</v>
      </c>
      <c r="B20" s="235"/>
      <c r="C20" s="235"/>
      <c r="D20" s="235"/>
      <c r="E20" s="235"/>
      <c r="F20" s="235"/>
      <c r="G20" s="235"/>
    </row>
    <row r="21" spans="1:10" ht="18" customHeight="1" x14ac:dyDescent="0.2">
      <c r="A21" s="160">
        <v>1</v>
      </c>
      <c r="B21" s="157" t="s">
        <v>134</v>
      </c>
      <c r="C21" s="161">
        <f>REKAP!D82</f>
        <v>53.842689853719264</v>
      </c>
      <c r="D21" s="161">
        <f>REKAP!E82</f>
        <v>88.662131519274382</v>
      </c>
      <c r="E21" s="161">
        <f>REKAP!F82</f>
        <v>81.025641025641036</v>
      </c>
      <c r="F21" s="161">
        <f>REKAP!I82</f>
        <v>64.884020862618556</v>
      </c>
      <c r="G21" s="157" t="s">
        <v>506</v>
      </c>
    </row>
    <row r="22" spans="1:10" ht="18" customHeight="1" x14ac:dyDescent="0.2">
      <c r="A22" s="160">
        <v>2</v>
      </c>
      <c r="B22" s="85" t="s">
        <v>135</v>
      </c>
      <c r="C22" s="161">
        <f>'SHOLAT JAMAAH'!AT83</f>
        <v>65.537921365127247</v>
      </c>
      <c r="D22" s="161">
        <f>'TAHSIN-TAHFIDZ'!AT83</f>
        <v>86.30952380952381</v>
      </c>
      <c r="E22" s="161">
        <f>'TA''LIM'!AT83</f>
        <v>93.589743589743577</v>
      </c>
      <c r="F22" s="161">
        <f>REKAP!I83</f>
        <v>73.900015187699012</v>
      </c>
      <c r="G22" s="157" t="s">
        <v>505</v>
      </c>
    </row>
    <row r="23" spans="1:10" ht="18" customHeight="1" x14ac:dyDescent="0.2">
      <c r="A23" s="160">
        <v>3</v>
      </c>
      <c r="B23" s="24" t="s">
        <v>138</v>
      </c>
      <c r="C23" s="161">
        <f>REKAP!D87</f>
        <v>56.302812791783381</v>
      </c>
      <c r="D23" s="161">
        <f>REKAP!E87</f>
        <v>83.772675736961446</v>
      </c>
      <c r="E23" s="161">
        <f>REKAP!F87</f>
        <v>88.71794871794873</v>
      </c>
      <c r="F23" s="161">
        <f>REKAP!I87</f>
        <v>66.659055769743802</v>
      </c>
      <c r="G23" s="157" t="s">
        <v>506</v>
      </c>
    </row>
    <row r="24" spans="1:10" ht="18" customHeight="1" x14ac:dyDescent="0.2">
      <c r="A24" s="162"/>
      <c r="B24" s="163"/>
      <c r="C24" s="164"/>
      <c r="D24" s="164"/>
      <c r="E24" s="164"/>
      <c r="F24" s="164"/>
      <c r="G24" s="176"/>
    </row>
    <row r="25" spans="1:10" ht="18" customHeight="1" x14ac:dyDescent="0.2">
      <c r="A25" s="235" t="s">
        <v>148</v>
      </c>
      <c r="B25" s="235"/>
      <c r="C25" s="235"/>
      <c r="D25" s="235"/>
      <c r="E25" s="235"/>
      <c r="F25" s="235"/>
      <c r="G25" s="235"/>
    </row>
    <row r="26" spans="1:10" ht="18" customHeight="1" x14ac:dyDescent="0.2">
      <c r="A26" s="177">
        <v>1</v>
      </c>
      <c r="B26" s="20" t="s">
        <v>149</v>
      </c>
      <c r="C26" s="178">
        <f>REKAP!D100</f>
        <v>67.621517205916192</v>
      </c>
      <c r="D26" s="178">
        <f>REKAP!E100</f>
        <v>84.777777777777771</v>
      </c>
      <c r="E26" s="178">
        <f>REKAP!F100</f>
        <v>84.88095238095238</v>
      </c>
      <c r="F26" s="178">
        <f>REKAP!I100</f>
        <v>73.641684596543939</v>
      </c>
      <c r="G26" s="179" t="s">
        <v>505</v>
      </c>
    </row>
    <row r="27" spans="1:10" ht="18" customHeight="1" x14ac:dyDescent="0.2">
      <c r="A27" s="177">
        <v>2</v>
      </c>
      <c r="B27" s="24" t="s">
        <v>151</v>
      </c>
      <c r="C27" s="161">
        <f>REKAP!D102</f>
        <v>64.231053532524115</v>
      </c>
      <c r="D27" s="161">
        <f>REKAP!E102</f>
        <v>84.148148148148138</v>
      </c>
      <c r="E27" s="161">
        <f>REKAP!F102</f>
        <v>91.190476190476176</v>
      </c>
      <c r="F27" s="161">
        <f>REKAP!I102</f>
        <v>72.258385854341739</v>
      </c>
      <c r="G27" s="157" t="s">
        <v>504</v>
      </c>
    </row>
    <row r="28" spans="1:10" ht="18" customHeight="1" x14ac:dyDescent="0.2">
      <c r="A28" s="177">
        <v>3</v>
      </c>
      <c r="B28" s="24" t="s">
        <v>155</v>
      </c>
      <c r="C28" s="161">
        <f>REKAP!D106</f>
        <v>70.21282979003567</v>
      </c>
      <c r="D28" s="161">
        <f>REKAP!E106</f>
        <v>82.703703703703709</v>
      </c>
      <c r="E28" s="161">
        <f>REKAP!F106</f>
        <v>97.619047619047606</v>
      </c>
      <c r="F28" s="161">
        <f>REKAP!I106</f>
        <v>76.82193724712107</v>
      </c>
      <c r="G28" s="157" t="s">
        <v>505</v>
      </c>
    </row>
    <row r="29" spans="1:10" ht="18" customHeight="1" x14ac:dyDescent="0.2">
      <c r="A29" s="177">
        <v>4</v>
      </c>
      <c r="B29" s="13" t="s">
        <v>163</v>
      </c>
      <c r="C29" s="161">
        <f>REKAP!D115</f>
        <v>69.934835045129148</v>
      </c>
      <c r="D29" s="161">
        <f>REKAP!E115</f>
        <v>86.703703703703709</v>
      </c>
      <c r="E29" s="161">
        <f>REKAP!F115</f>
        <v>96.190476190476176</v>
      </c>
      <c r="F29" s="161">
        <f>REKAP!I115</f>
        <v>77.22695494864611</v>
      </c>
      <c r="G29" s="157" t="s">
        <v>505</v>
      </c>
    </row>
    <row r="30" spans="1:10" ht="18" customHeight="1" x14ac:dyDescent="0.2">
      <c r="A30" s="162"/>
      <c r="B30" s="170"/>
      <c r="C30" s="171"/>
      <c r="D30" s="171"/>
      <c r="E30" s="171"/>
      <c r="F30" s="171"/>
      <c r="G30" s="176"/>
    </row>
    <row r="31" spans="1:10" ht="18" customHeight="1" x14ac:dyDescent="0.2">
      <c r="A31" s="235" t="s">
        <v>499</v>
      </c>
      <c r="B31" s="235"/>
      <c r="C31" s="235"/>
      <c r="D31" s="235"/>
      <c r="E31" s="235"/>
      <c r="F31" s="235"/>
      <c r="G31" s="235"/>
    </row>
    <row r="32" spans="1:10" ht="18" customHeight="1" x14ac:dyDescent="0.2">
      <c r="A32" s="160">
        <v>1</v>
      </c>
      <c r="B32" s="24" t="s">
        <v>166</v>
      </c>
      <c r="C32" s="161">
        <f>REKAP!D122</f>
        <v>56.926645658263304</v>
      </c>
      <c r="D32" s="161">
        <f>REKAP!E122</f>
        <v>68.462962962962976</v>
      </c>
      <c r="E32" s="161">
        <f>REKAP!F122</f>
        <v>98.571428571428569</v>
      </c>
      <c r="F32" s="161">
        <f>REKAP!I122</f>
        <v>65.480626556178038</v>
      </c>
      <c r="G32" s="157" t="s">
        <v>504</v>
      </c>
    </row>
    <row r="33" spans="1:7" ht="18" customHeight="1" x14ac:dyDescent="0.2">
      <c r="A33" s="160">
        <v>2</v>
      </c>
      <c r="B33" s="85" t="s">
        <v>168</v>
      </c>
      <c r="C33" s="161">
        <f>'SHOLAT JAMAAH'!AT123</f>
        <v>73.749902738873331</v>
      </c>
      <c r="D33" s="161">
        <f>'TAHSIN-TAHFIDZ'!AT123</f>
        <v>78.5</v>
      </c>
      <c r="E33" s="161">
        <f>'TA''LIM'!AT123</f>
        <v>100</v>
      </c>
      <c r="F33" s="161">
        <f>REKAP!I123</f>
        <v>78.637436780267677</v>
      </c>
      <c r="G33" s="201" t="s">
        <v>503</v>
      </c>
    </row>
    <row r="34" spans="1:7" ht="18" customHeight="1" x14ac:dyDescent="0.2">
      <c r="A34" s="160">
        <v>3</v>
      </c>
      <c r="B34" s="19" t="s">
        <v>169</v>
      </c>
      <c r="C34" s="161">
        <f>'SHOLAT JAMAAH'!AT124</f>
        <v>67.709597727980068</v>
      </c>
      <c r="D34" s="161">
        <f>'TAHSIN-TAHFIDZ'!AT124</f>
        <v>78.066137566137556</v>
      </c>
      <c r="E34" s="161">
        <f>'TA''LIM'!AT124</f>
        <v>92.857142857142861</v>
      </c>
      <c r="F34" s="161">
        <f>REKAP!I124</f>
        <v>73.553037464985991</v>
      </c>
      <c r="G34" s="201" t="s">
        <v>502</v>
      </c>
    </row>
    <row r="35" spans="1:7" ht="18" customHeight="1" x14ac:dyDescent="0.2">
      <c r="A35" s="177">
        <v>4</v>
      </c>
      <c r="B35" s="85" t="s">
        <v>170</v>
      </c>
      <c r="C35" s="178">
        <f>REKAP!D125</f>
        <v>73.913301431683777</v>
      </c>
      <c r="D35" s="178">
        <f>REKAP!E125</f>
        <v>77.055555555555571</v>
      </c>
      <c r="E35" s="178">
        <f>REKAP!F125</f>
        <v>93.333333333333329</v>
      </c>
      <c r="F35" s="178">
        <f>REKAP!I125</f>
        <v>77.454757041705577</v>
      </c>
      <c r="G35" s="201" t="s">
        <v>504</v>
      </c>
    </row>
    <row r="36" spans="1:7" ht="18" customHeight="1" x14ac:dyDescent="0.2">
      <c r="A36" s="160">
        <v>5</v>
      </c>
      <c r="B36" s="24" t="s">
        <v>175</v>
      </c>
      <c r="C36" s="161">
        <f>REKAP!D130</f>
        <v>49.636729691876752</v>
      </c>
      <c r="D36" s="161">
        <f>REKAP!E130</f>
        <v>69.214285714285722</v>
      </c>
      <c r="E36" s="161">
        <f>REKAP!F130</f>
        <v>80.357142857142861</v>
      </c>
      <c r="F36" s="161">
        <f>REKAP!I130</f>
        <v>58.16030287114846</v>
      </c>
      <c r="G36" s="157" t="s">
        <v>506</v>
      </c>
    </row>
    <row r="37" spans="1:7" ht="18" customHeight="1" x14ac:dyDescent="0.2">
      <c r="A37" s="160">
        <v>6</v>
      </c>
      <c r="B37" s="19" t="s">
        <v>177</v>
      </c>
      <c r="C37" s="161">
        <f>REKAP!D132</f>
        <v>70.385141375390745</v>
      </c>
      <c r="D37" s="161">
        <f>REKAP!E132</f>
        <v>93.928571428571431</v>
      </c>
      <c r="E37" s="161">
        <f>REKAP!F132</f>
        <v>95.833333333333329</v>
      </c>
      <c r="F37" s="161">
        <f>REKAP!I132</f>
        <v>78.911056179718273</v>
      </c>
      <c r="G37" s="157" t="s">
        <v>505</v>
      </c>
    </row>
    <row r="38" spans="1:7" ht="18" customHeight="1" x14ac:dyDescent="0.2">
      <c r="A38" s="160">
        <v>7</v>
      </c>
      <c r="B38" s="24" t="s">
        <v>185</v>
      </c>
      <c r="C38" s="161">
        <f>REKAP!D140</f>
        <v>69.736130563336445</v>
      </c>
      <c r="D38" s="161">
        <f>REKAP!E140</f>
        <v>86.481481481481495</v>
      </c>
      <c r="E38" s="161">
        <f>REKAP!F140</f>
        <v>100</v>
      </c>
      <c r="F38" s="161">
        <f>REKAP!I140</f>
        <v>77.624781162464998</v>
      </c>
      <c r="G38" s="157" t="s">
        <v>505</v>
      </c>
    </row>
    <row r="39" spans="1:7" ht="18" customHeight="1" x14ac:dyDescent="0.2">
      <c r="A39" s="160">
        <v>8</v>
      </c>
      <c r="B39" s="13" t="s">
        <v>186</v>
      </c>
      <c r="C39" s="161">
        <f>REKAP!D141</f>
        <v>33.171957671957671</v>
      </c>
      <c r="D39" s="161">
        <f>REKAP!E141</f>
        <v>52.888888888888893</v>
      </c>
      <c r="E39" s="161">
        <f>REKAP!F141</f>
        <v>65.357142857142861</v>
      </c>
      <c r="F39" s="161">
        <f>REKAP!I141</f>
        <v>41.943121693121697</v>
      </c>
      <c r="G39" s="157" t="s">
        <v>506</v>
      </c>
    </row>
    <row r="40" spans="1:7" ht="18" customHeight="1" x14ac:dyDescent="0.2">
      <c r="A40" s="162"/>
      <c r="B40" s="172"/>
      <c r="C40" s="171"/>
      <c r="D40" s="171"/>
      <c r="E40" s="171"/>
      <c r="F40" s="171"/>
      <c r="G40" s="176"/>
    </row>
    <row r="41" spans="1:7" ht="18" customHeight="1" x14ac:dyDescent="0.2">
      <c r="A41" s="235" t="s">
        <v>7</v>
      </c>
      <c r="B41" s="235"/>
      <c r="C41" s="235"/>
      <c r="D41" s="235"/>
      <c r="E41" s="235"/>
      <c r="F41" s="235"/>
      <c r="G41" s="235"/>
    </row>
    <row r="42" spans="1:7" ht="18" customHeight="1" x14ac:dyDescent="0.2">
      <c r="A42" s="177">
        <v>1</v>
      </c>
      <c r="B42" s="24" t="s">
        <v>214</v>
      </c>
      <c r="C42" s="178">
        <f>REKAP!D175</f>
        <v>53.840744631185807</v>
      </c>
      <c r="D42" s="178">
        <f>REKAP!E175</f>
        <v>81.148148148148138</v>
      </c>
      <c r="E42" s="178">
        <f>REKAP!F175</f>
        <v>91.071428571428569</v>
      </c>
      <c r="F42" s="178">
        <f>REKAP!I175</f>
        <v>64.886827925614682</v>
      </c>
      <c r="G42" s="179" t="s">
        <v>506</v>
      </c>
    </row>
    <row r="43" spans="1:7" ht="18" customHeight="1" x14ac:dyDescent="0.2">
      <c r="A43" s="160">
        <v>2</v>
      </c>
      <c r="B43" s="24" t="s">
        <v>221</v>
      </c>
      <c r="C43" s="161">
        <f>REKAP!D182</f>
        <v>57.607862589480234</v>
      </c>
      <c r="D43" s="161">
        <f>REKAP!E182</f>
        <v>94.351851851851862</v>
      </c>
      <c r="E43" s="161">
        <f>REKAP!F182</f>
        <v>88.690476190476176</v>
      </c>
      <c r="F43" s="161">
        <f>REKAP!I182</f>
        <v>69.619052482103953</v>
      </c>
      <c r="G43" s="179" t="s">
        <v>506</v>
      </c>
    </row>
    <row r="44" spans="1:7" ht="18" customHeight="1" x14ac:dyDescent="0.2">
      <c r="A44" s="162"/>
      <c r="B44" s="163"/>
      <c r="C44" s="164"/>
      <c r="D44" s="164"/>
      <c r="E44" s="164"/>
      <c r="F44" s="164"/>
      <c r="G44" s="176"/>
    </row>
    <row r="45" spans="1:7" ht="18" customHeight="1" x14ac:dyDescent="0.2">
      <c r="A45" s="235" t="s">
        <v>65</v>
      </c>
      <c r="B45" s="235"/>
      <c r="C45" s="235"/>
      <c r="D45" s="235"/>
      <c r="E45" s="235"/>
      <c r="F45" s="235"/>
      <c r="G45" s="235"/>
    </row>
    <row r="46" spans="1:7" ht="18" customHeight="1" x14ac:dyDescent="0.2">
      <c r="A46" s="177">
        <v>1</v>
      </c>
      <c r="B46" s="85" t="s">
        <v>240</v>
      </c>
      <c r="C46" s="178">
        <f>REKAP!D204</f>
        <v>70.646233639654696</v>
      </c>
      <c r="D46" s="178">
        <f>REKAP!E204</f>
        <v>85.095238095238102</v>
      </c>
      <c r="E46" s="178">
        <f>REKAP!F204</f>
        <v>94.404761904761898</v>
      </c>
      <c r="F46" s="178">
        <f>REKAP!I204</f>
        <v>77.099813770537452</v>
      </c>
      <c r="G46" s="179" t="s">
        <v>506</v>
      </c>
    </row>
    <row r="47" spans="1:7" ht="18" customHeight="1" x14ac:dyDescent="0.2">
      <c r="A47" s="212"/>
      <c r="B47" s="170"/>
      <c r="C47" s="213"/>
      <c r="D47" s="213"/>
      <c r="E47" s="213"/>
      <c r="F47" s="213"/>
      <c r="G47" s="214"/>
    </row>
    <row r="48" spans="1:7" ht="18" customHeight="1" x14ac:dyDescent="0.2">
      <c r="A48" s="235" t="s">
        <v>66</v>
      </c>
      <c r="B48" s="235"/>
      <c r="C48" s="235"/>
      <c r="D48" s="235"/>
      <c r="E48" s="235"/>
      <c r="F48" s="235"/>
      <c r="G48" s="235"/>
    </row>
    <row r="49" spans="1:18" s="219" customFormat="1" ht="18" customHeight="1" x14ac:dyDescent="0.2">
      <c r="A49" s="177">
        <v>1</v>
      </c>
      <c r="B49" s="19" t="s">
        <v>18</v>
      </c>
      <c r="C49" s="178">
        <f>REKAP!D217</f>
        <v>68.280812324929983</v>
      </c>
      <c r="D49" s="178">
        <f>REKAP!E217</f>
        <v>91.640211640211646</v>
      </c>
      <c r="E49" s="178">
        <f>REKAP!F217</f>
        <v>91.428571428571431</v>
      </c>
      <c r="F49" s="178">
        <f>REKAP!I217</f>
        <v>76.424856053532537</v>
      </c>
      <c r="G49" s="179" t="s">
        <v>504</v>
      </c>
      <c r="R49" s="220"/>
    </row>
    <row r="50" spans="1:18" ht="18" customHeight="1" x14ac:dyDescent="0.2">
      <c r="A50" s="162"/>
      <c r="B50" s="163"/>
      <c r="C50" s="164"/>
      <c r="D50" s="164"/>
      <c r="E50" s="164"/>
      <c r="F50" s="164"/>
      <c r="G50" s="176"/>
    </row>
    <row r="51" spans="1:18" ht="18" customHeight="1" x14ac:dyDescent="0.2">
      <c r="A51" s="235" t="s">
        <v>19</v>
      </c>
      <c r="B51" s="235"/>
      <c r="C51" s="235"/>
      <c r="D51" s="235"/>
      <c r="E51" s="235"/>
      <c r="F51" s="235"/>
      <c r="G51" s="235"/>
    </row>
    <row r="52" spans="1:18" s="205" customFormat="1" ht="18" customHeight="1" x14ac:dyDescent="0.2">
      <c r="A52" s="202">
        <v>1</v>
      </c>
      <c r="B52" s="203" t="s">
        <v>511</v>
      </c>
      <c r="C52" s="204">
        <f>REKAP!D231</f>
        <v>74.519789547012778</v>
      </c>
      <c r="D52" s="204">
        <f>REKAP!E231</f>
        <v>78</v>
      </c>
      <c r="E52" s="204">
        <f>REKAP!F231</f>
        <v>100</v>
      </c>
      <c r="F52" s="204">
        <f>REKAP!I231</f>
        <v>79.03786320555831</v>
      </c>
      <c r="G52" s="203" t="s">
        <v>510</v>
      </c>
      <c r="H52" s="205">
        <f>SUM(A52,A57,A61,A64)</f>
        <v>8</v>
      </c>
      <c r="R52" s="208"/>
    </row>
    <row r="53" spans="1:18" ht="18" customHeight="1" x14ac:dyDescent="0.2">
      <c r="A53" s="162"/>
      <c r="B53" s="163"/>
      <c r="C53" s="164"/>
      <c r="D53" s="164"/>
      <c r="E53" s="164"/>
      <c r="F53" s="164"/>
      <c r="G53" s="176"/>
    </row>
    <row r="54" spans="1:18" ht="18" customHeight="1" x14ac:dyDescent="0.2">
      <c r="A54" s="235" t="s">
        <v>320</v>
      </c>
      <c r="B54" s="235"/>
      <c r="C54" s="235"/>
      <c r="D54" s="235"/>
      <c r="E54" s="235"/>
      <c r="F54" s="235"/>
      <c r="G54" s="235"/>
    </row>
    <row r="55" spans="1:18" ht="18" customHeight="1" x14ac:dyDescent="0.2">
      <c r="A55" s="177">
        <v>1</v>
      </c>
      <c r="B55" s="24" t="s">
        <v>403</v>
      </c>
      <c r="C55" s="178">
        <f>'SHOLAT JAMAAH'!AT310</f>
        <v>73.032545156140145</v>
      </c>
      <c r="D55" s="178">
        <f>'TAHSIN-TAHFIDZ'!AT310</f>
        <v>81.71875</v>
      </c>
      <c r="E55" s="178">
        <f>'TA''LIM'!AT310</f>
        <v>93.333333333333329</v>
      </c>
      <c r="F55" s="178">
        <f>REKAP!I303</f>
        <v>77.814904351491094</v>
      </c>
      <c r="G55" s="179" t="s">
        <v>502</v>
      </c>
    </row>
    <row r="56" spans="1:18" ht="18" customHeight="1" x14ac:dyDescent="0.2">
      <c r="A56" s="177">
        <v>2</v>
      </c>
      <c r="B56" s="24" t="s">
        <v>413</v>
      </c>
      <c r="C56" s="161">
        <f>REKAP!D308</f>
        <v>65.77000777000778</v>
      </c>
      <c r="D56" s="161">
        <f>REKAP!E308</f>
        <v>81.09375</v>
      </c>
      <c r="E56" s="161">
        <f>REKAP!F308</f>
        <v>90.666666666666671</v>
      </c>
      <c r="F56" s="161">
        <f>REKAP!I308</f>
        <v>72.569255050505063</v>
      </c>
      <c r="G56" s="201" t="s">
        <v>505</v>
      </c>
      <c r="R56" s="206">
        <v>3000000</v>
      </c>
    </row>
    <row r="57" spans="1:18" ht="18" customHeight="1" x14ac:dyDescent="0.2">
      <c r="A57" s="177">
        <v>3</v>
      </c>
      <c r="B57" s="24" t="s">
        <v>418</v>
      </c>
      <c r="C57" s="161">
        <f>'SHOLAT JAMAAH'!AT318</f>
        <v>67.791699942711958</v>
      </c>
      <c r="D57" s="161">
        <f>'TAHSIN-TAHFIDZ'!AT318</f>
        <v>83.28125</v>
      </c>
      <c r="E57" s="161">
        <f>'TA''LIM'!AT318</f>
        <v>95.666666666666671</v>
      </c>
      <c r="F57" s="161">
        <f>REKAP!I311</f>
        <v>75.070854962762766</v>
      </c>
      <c r="G57" s="179" t="s">
        <v>504</v>
      </c>
      <c r="R57" s="206">
        <v>10000000</v>
      </c>
    </row>
    <row r="58" spans="1:18" ht="18" customHeight="1" x14ac:dyDescent="0.2">
      <c r="A58" s="180"/>
      <c r="B58" s="173"/>
      <c r="C58" s="174"/>
      <c r="D58" s="174"/>
      <c r="E58" s="174"/>
      <c r="F58" s="198"/>
      <c r="G58" s="209"/>
      <c r="R58" s="206">
        <v>5000000</v>
      </c>
    </row>
    <row r="59" spans="1:18" ht="18" customHeight="1" x14ac:dyDescent="0.2">
      <c r="A59" s="235" t="s">
        <v>500</v>
      </c>
      <c r="B59" s="235"/>
      <c r="C59" s="235"/>
      <c r="D59" s="235"/>
      <c r="E59" s="235"/>
      <c r="F59" s="235"/>
      <c r="G59" s="235"/>
      <c r="R59" s="206">
        <v>2250000</v>
      </c>
    </row>
    <row r="60" spans="1:18" ht="18" customHeight="1" x14ac:dyDescent="0.2">
      <c r="A60" s="160">
        <v>1</v>
      </c>
      <c r="B60" s="13" t="s">
        <v>344</v>
      </c>
      <c r="C60" s="161">
        <f>REKAP!D339</f>
        <v>55.458192125572722</v>
      </c>
      <c r="D60" s="161">
        <f>REKAP!E339</f>
        <v>88.125</v>
      </c>
      <c r="E60" s="161">
        <f>REKAP!F339</f>
        <v>97.333333333333329</v>
      </c>
      <c r="F60" s="161">
        <f>REKAP!I339</f>
        <v>68.27282488162227</v>
      </c>
      <c r="G60" s="157" t="s">
        <v>503</v>
      </c>
    </row>
    <row r="61" spans="1:18" ht="18" customHeight="1" x14ac:dyDescent="0.2">
      <c r="A61" s="160">
        <v>2</v>
      </c>
      <c r="B61" s="19" t="s">
        <v>353</v>
      </c>
      <c r="C61" s="161">
        <f>'SHOLAT JAMAAH'!AT356</f>
        <v>72.032780400427455</v>
      </c>
      <c r="D61" s="161">
        <f>'TAHSIN-TAHFIDZ'!AT356</f>
        <v>78.4375</v>
      </c>
      <c r="E61" s="161">
        <f>'TA''LIM'!AT356</f>
        <v>98.333333333333329</v>
      </c>
      <c r="F61" s="161">
        <f>REKAP!I349</f>
        <v>77.258807260277848</v>
      </c>
      <c r="G61" s="179" t="s">
        <v>505</v>
      </c>
    </row>
    <row r="62" spans="1:18" ht="18" customHeight="1" x14ac:dyDescent="0.2">
      <c r="A62" s="180"/>
      <c r="B62" s="14"/>
      <c r="C62" s="174"/>
      <c r="D62" s="174"/>
      <c r="E62" s="174"/>
      <c r="F62" s="198"/>
      <c r="G62" s="199"/>
      <c r="R62" s="206">
        <f>SUM(R44:R61)</f>
        <v>20250000</v>
      </c>
    </row>
    <row r="63" spans="1:18" ht="18" customHeight="1" x14ac:dyDescent="0.2">
      <c r="A63" s="235" t="s">
        <v>20</v>
      </c>
      <c r="B63" s="235"/>
      <c r="C63" s="235"/>
      <c r="D63" s="235"/>
      <c r="E63" s="235"/>
      <c r="F63" s="235"/>
      <c r="G63" s="235"/>
    </row>
    <row r="64" spans="1:18" ht="18" customHeight="1" x14ac:dyDescent="0.2">
      <c r="A64" s="160">
        <v>2</v>
      </c>
      <c r="B64" s="24" t="s">
        <v>370</v>
      </c>
      <c r="C64" s="161">
        <f>REKAP!D371</f>
        <v>77.364176980545267</v>
      </c>
      <c r="D64" s="161">
        <f>REKAP!E371</f>
        <v>74.21875</v>
      </c>
      <c r="E64" s="161">
        <f>REKAP!F371</f>
        <v>92.1111111111111</v>
      </c>
      <c r="F64" s="161">
        <f>REKAP!I371</f>
        <v>78.947131704021089</v>
      </c>
      <c r="G64" s="157" t="s">
        <v>510</v>
      </c>
    </row>
    <row r="65" spans="1:9" ht="18" customHeight="1" x14ac:dyDescent="0.2">
      <c r="A65" s="221"/>
      <c r="B65" s="221"/>
      <c r="C65" s="221"/>
      <c r="D65" s="221"/>
      <c r="E65" s="221"/>
      <c r="F65" s="221"/>
      <c r="G65" s="221"/>
      <c r="H65" s="221"/>
      <c r="I65" s="221"/>
    </row>
    <row r="67" spans="1:9" x14ac:dyDescent="0.2">
      <c r="A67" s="155" t="s">
        <v>515</v>
      </c>
    </row>
    <row r="71" spans="1:9" x14ac:dyDescent="0.2">
      <c r="A71" s="165" t="s">
        <v>486</v>
      </c>
    </row>
    <row r="72" spans="1:9" x14ac:dyDescent="0.2">
      <c r="A72" s="155" t="s">
        <v>487</v>
      </c>
    </row>
  </sheetData>
  <mergeCells count="16">
    <mergeCell ref="A31:G31"/>
    <mergeCell ref="A3:G3"/>
    <mergeCell ref="A2:G2"/>
    <mergeCell ref="A63:G63"/>
    <mergeCell ref="A1:G1"/>
    <mergeCell ref="A41:G41"/>
    <mergeCell ref="A54:G54"/>
    <mergeCell ref="A59:G59"/>
    <mergeCell ref="A6:G6"/>
    <mergeCell ref="A25:G25"/>
    <mergeCell ref="A20:G20"/>
    <mergeCell ref="A15:G15"/>
    <mergeCell ref="A10:G10"/>
    <mergeCell ref="A51:G51"/>
    <mergeCell ref="A45:G45"/>
    <mergeCell ref="A48:G48"/>
  </mergeCells>
  <conditionalFormatting sqref="B8">
    <cfRule type="duplicateValues" dxfId="293" priority="39" stopIfTrue="1"/>
  </conditionalFormatting>
  <conditionalFormatting sqref="B27:B28 B30">
    <cfRule type="duplicateValues" dxfId="292" priority="37" stopIfTrue="1"/>
  </conditionalFormatting>
  <conditionalFormatting sqref="B43">
    <cfRule type="duplicateValues" dxfId="291" priority="34" stopIfTrue="1"/>
  </conditionalFormatting>
  <conditionalFormatting sqref="B60 B62">
    <cfRule type="duplicateValues" dxfId="290" priority="33" stopIfTrue="1"/>
  </conditionalFormatting>
  <conditionalFormatting sqref="B64">
    <cfRule type="duplicateValues" dxfId="289" priority="32" stopIfTrue="1"/>
  </conditionalFormatting>
  <conditionalFormatting sqref="B56">
    <cfRule type="duplicateValues" dxfId="288" priority="30" stopIfTrue="1"/>
  </conditionalFormatting>
  <conditionalFormatting sqref="F8 F12:F13 F21:F23 F27:F29 F43 F60:F61 F64 F32:F39 F56:F57 F17:F18">
    <cfRule type="cellIs" dxfId="287" priority="29" operator="greaterThan">
      <formula>80</formula>
    </cfRule>
  </conditionalFormatting>
  <conditionalFormatting sqref="B42">
    <cfRule type="duplicateValues" dxfId="286" priority="28" stopIfTrue="1"/>
  </conditionalFormatting>
  <conditionalFormatting sqref="B38">
    <cfRule type="duplicateValues" dxfId="285" priority="27" stopIfTrue="1"/>
  </conditionalFormatting>
  <conditionalFormatting sqref="B29">
    <cfRule type="duplicateValues" dxfId="284" priority="26" stopIfTrue="1"/>
  </conditionalFormatting>
  <conditionalFormatting sqref="B23">
    <cfRule type="duplicateValues" dxfId="283" priority="25" stopIfTrue="1"/>
  </conditionalFormatting>
  <conditionalFormatting sqref="B16">
    <cfRule type="duplicateValues" dxfId="282" priority="24" stopIfTrue="1"/>
  </conditionalFormatting>
  <conditionalFormatting sqref="B13">
    <cfRule type="duplicateValues" dxfId="281" priority="22" stopIfTrue="1"/>
  </conditionalFormatting>
  <conditionalFormatting sqref="B22">
    <cfRule type="duplicateValues" dxfId="280" priority="21" stopIfTrue="1"/>
  </conditionalFormatting>
  <conditionalFormatting sqref="B33:B34">
    <cfRule type="duplicateValues" dxfId="279" priority="20" stopIfTrue="1"/>
  </conditionalFormatting>
  <conditionalFormatting sqref="B55">
    <cfRule type="duplicateValues" dxfId="278" priority="19" stopIfTrue="1"/>
  </conditionalFormatting>
  <conditionalFormatting sqref="B61">
    <cfRule type="duplicateValues" dxfId="277" priority="17" stopIfTrue="1"/>
  </conditionalFormatting>
  <conditionalFormatting sqref="F52">
    <cfRule type="cellIs" dxfId="276" priority="14" operator="greaterThan">
      <formula>80</formula>
    </cfRule>
  </conditionalFormatting>
  <conditionalFormatting sqref="B7">
    <cfRule type="duplicateValues" dxfId="275" priority="11" stopIfTrue="1"/>
  </conditionalFormatting>
  <conditionalFormatting sqref="B17">
    <cfRule type="duplicateValues" dxfId="274" priority="10" stopIfTrue="1"/>
  </conditionalFormatting>
  <conditionalFormatting sqref="B26">
    <cfRule type="duplicateValues" dxfId="273" priority="9" stopIfTrue="1"/>
  </conditionalFormatting>
  <conditionalFormatting sqref="B35">
    <cfRule type="duplicateValues" dxfId="272" priority="8" stopIfTrue="1"/>
  </conditionalFormatting>
  <conditionalFormatting sqref="B37">
    <cfRule type="duplicateValues" dxfId="271" priority="7" stopIfTrue="1"/>
  </conditionalFormatting>
  <conditionalFormatting sqref="B46:B47">
    <cfRule type="duplicateValues" dxfId="270" priority="5" stopIfTrue="1"/>
  </conditionalFormatting>
  <conditionalFormatting sqref="B49">
    <cfRule type="duplicateValues" dxfId="269" priority="3" stopIfTrue="1"/>
  </conditionalFormatting>
  <conditionalFormatting sqref="B11">
    <cfRule type="duplicateValues" dxfId="268" priority="594" stopIfTrue="1"/>
  </conditionalFormatting>
  <conditionalFormatting sqref="B18">
    <cfRule type="duplicateValues" dxfId="267" priority="595" stopIfTrue="1"/>
  </conditionalFormatting>
  <conditionalFormatting sqref="B40">
    <cfRule type="duplicateValues" dxfId="266" priority="596" stopIfTrue="1"/>
  </conditionalFormatting>
  <conditionalFormatting sqref="B57">
    <cfRule type="duplicateValues" dxfId="265" priority="601" stopIfTrue="1"/>
  </conditionalFormatting>
  <conditionalFormatting sqref="B39 B32 B36">
    <cfRule type="duplicateValues" dxfId="264" priority="602" stopIfTrue="1"/>
  </conditionalFormatting>
  <pageMargins left="0.70866141732283472" right="0.70866141732283472" top="0.35433070866141736" bottom="0.35433070866141736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2"/>
  <sheetViews>
    <sheetView tabSelected="1" topLeftCell="A251" zoomScale="85" zoomScaleNormal="85" workbookViewId="0">
      <selection activeCell="J260" sqref="J260"/>
    </sheetView>
  </sheetViews>
  <sheetFormatPr defaultColWidth="9" defaultRowHeight="15" x14ac:dyDescent="0.2"/>
  <cols>
    <col min="1" max="1" width="3.5703125" style="36" customWidth="1"/>
    <col min="2" max="2" width="9.28515625" style="36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8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223" t="s">
        <v>50</v>
      </c>
      <c r="B1" s="223"/>
      <c r="C1" s="223"/>
      <c r="D1" s="223"/>
      <c r="E1" s="223"/>
      <c r="F1" s="223"/>
      <c r="G1" s="223"/>
      <c r="H1" s="223"/>
      <c r="I1" s="223"/>
    </row>
    <row r="2" spans="1:44" ht="18" customHeight="1" x14ac:dyDescent="0.2">
      <c r="A2" s="223" t="s">
        <v>512</v>
      </c>
      <c r="B2" s="223"/>
      <c r="C2" s="223"/>
      <c r="D2" s="223"/>
      <c r="E2" s="223"/>
      <c r="F2" s="223"/>
      <c r="G2" s="223"/>
      <c r="H2" s="223"/>
      <c r="I2" s="223"/>
    </row>
    <row r="3" spans="1:44" ht="18" customHeight="1" x14ac:dyDescent="0.2">
      <c r="A3" s="224" t="s">
        <v>513</v>
      </c>
      <c r="B3" s="224"/>
      <c r="C3" s="224"/>
      <c r="D3" s="224"/>
      <c r="E3" s="224"/>
      <c r="F3" s="224"/>
      <c r="G3" s="224"/>
      <c r="H3" s="224"/>
      <c r="I3" s="224"/>
      <c r="P3" s="225" t="s">
        <v>34</v>
      </c>
      <c r="Q3" s="225"/>
      <c r="R3" s="225"/>
      <c r="S3" s="225"/>
      <c r="T3" s="225"/>
      <c r="U3" s="15"/>
    </row>
    <row r="4" spans="1:44" s="2" customFormat="1" ht="18.75" customHeight="1" x14ac:dyDescent="0.2">
      <c r="A4" s="237" t="s">
        <v>0</v>
      </c>
      <c r="B4" s="226" t="s">
        <v>465</v>
      </c>
      <c r="C4" s="238" t="s">
        <v>1</v>
      </c>
      <c r="D4" s="239" t="s">
        <v>516</v>
      </c>
      <c r="E4" s="239" t="s">
        <v>14</v>
      </c>
      <c r="F4" s="240" t="s">
        <v>10</v>
      </c>
      <c r="G4" s="239" t="s">
        <v>11</v>
      </c>
      <c r="H4" s="239" t="s">
        <v>12</v>
      </c>
      <c r="I4" s="239" t="s">
        <v>51</v>
      </c>
      <c r="J4" s="7"/>
      <c r="L4" s="8" t="s">
        <v>4</v>
      </c>
      <c r="M4" s="4" t="s">
        <v>5</v>
      </c>
      <c r="O4" s="29"/>
      <c r="P4" s="4" t="s">
        <v>33</v>
      </c>
      <c r="Q4" s="222" t="s">
        <v>31</v>
      </c>
      <c r="R4" s="222" t="s">
        <v>32</v>
      </c>
      <c r="S4" s="222" t="s">
        <v>10</v>
      </c>
      <c r="T4" s="222" t="s">
        <v>13</v>
      </c>
      <c r="U4" s="222" t="s">
        <v>0</v>
      </c>
      <c r="V4" s="222" t="s">
        <v>35</v>
      </c>
      <c r="W4" s="222" t="s">
        <v>36</v>
      </c>
      <c r="X4" s="222" t="s">
        <v>29</v>
      </c>
      <c r="Y4" s="222"/>
      <c r="Z4" s="222"/>
      <c r="AA4" s="222"/>
      <c r="AB4" s="222" t="s">
        <v>28</v>
      </c>
      <c r="AC4" s="222"/>
      <c r="AD4" s="222"/>
      <c r="AE4" s="222"/>
      <c r="AF4" s="222" t="s">
        <v>37</v>
      </c>
      <c r="AG4" s="222"/>
      <c r="AH4" s="222"/>
      <c r="AI4" s="222"/>
      <c r="AJ4" s="222" t="s">
        <v>38</v>
      </c>
      <c r="AK4" s="222"/>
      <c r="AL4" s="222"/>
      <c r="AM4" s="222"/>
      <c r="AN4" s="222" t="s">
        <v>39</v>
      </c>
      <c r="AO4" s="222"/>
      <c r="AP4" s="222"/>
      <c r="AQ4" s="222"/>
      <c r="AR4" s="222" t="s">
        <v>44</v>
      </c>
    </row>
    <row r="5" spans="1:44" s="2" customFormat="1" ht="17.25" customHeight="1" x14ac:dyDescent="0.2">
      <c r="A5" s="237"/>
      <c r="B5" s="227"/>
      <c r="C5" s="238"/>
      <c r="D5" s="239"/>
      <c r="E5" s="239"/>
      <c r="F5" s="240"/>
      <c r="G5" s="239"/>
      <c r="H5" s="239"/>
      <c r="I5" s="239"/>
      <c r="J5" s="7"/>
      <c r="L5" s="9">
        <f>SUM(K6:K197)</f>
        <v>0</v>
      </c>
      <c r="M5" s="40">
        <f>SUM(K222:K416)</f>
        <v>0</v>
      </c>
      <c r="O5" s="29"/>
      <c r="P5" s="4"/>
      <c r="Q5" s="222"/>
      <c r="R5" s="222"/>
      <c r="S5" s="222"/>
      <c r="T5" s="222"/>
      <c r="U5" s="222"/>
      <c r="V5" s="222"/>
      <c r="W5" s="222"/>
      <c r="X5" s="88" t="s">
        <v>40</v>
      </c>
      <c r="Y5" s="88" t="s">
        <v>41</v>
      </c>
      <c r="Z5" s="88" t="s">
        <v>42</v>
      </c>
      <c r="AA5" s="88" t="s">
        <v>43</v>
      </c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40</v>
      </c>
      <c r="AG5" s="88" t="s">
        <v>41</v>
      </c>
      <c r="AH5" s="88" t="s">
        <v>42</v>
      </c>
      <c r="AI5" s="88" t="s">
        <v>43</v>
      </c>
      <c r="AJ5" s="88" t="s">
        <v>40</v>
      </c>
      <c r="AK5" s="88" t="s">
        <v>41</v>
      </c>
      <c r="AL5" s="88" t="s">
        <v>42</v>
      </c>
      <c r="AM5" s="88" t="s">
        <v>43</v>
      </c>
      <c r="AN5" s="88" t="s">
        <v>40</v>
      </c>
      <c r="AO5" s="88" t="s">
        <v>41</v>
      </c>
      <c r="AP5" s="88" t="s">
        <v>42</v>
      </c>
      <c r="AQ5" s="88" t="s">
        <v>43</v>
      </c>
      <c r="AR5" s="222"/>
    </row>
    <row r="6" spans="1:44" ht="16.5" customHeight="1" x14ac:dyDescent="0.2">
      <c r="A6" s="58">
        <v>1</v>
      </c>
      <c r="B6" s="89">
        <v>18101012</v>
      </c>
      <c r="C6" s="85" t="s">
        <v>67</v>
      </c>
      <c r="D6" s="21">
        <f>'SHOLAT JAMAAH'!AT6</f>
        <v>94.727182539682545</v>
      </c>
      <c r="E6" s="103">
        <f>'TAHSIN-TAHFIDZ'!AT6</f>
        <v>95.925925925925938</v>
      </c>
      <c r="F6" s="91">
        <f>'TA''LIM'!AT6</f>
        <v>95.357142857142861</v>
      </c>
      <c r="G6" s="91"/>
      <c r="H6" s="91"/>
      <c r="I6" s="91">
        <f>(D6*65%)+(E6*20%)+(F6*15%)</f>
        <v>95.06142526455028</v>
      </c>
      <c r="J6" s="60" t="s">
        <v>15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 t="s">
        <v>15</v>
      </c>
      <c r="AQ6" s="52"/>
      <c r="AR6" s="51"/>
    </row>
    <row r="7" spans="1:44" s="16" customFormat="1" ht="16.5" customHeight="1" x14ac:dyDescent="0.2">
      <c r="A7" s="58">
        <v>2</v>
      </c>
      <c r="B7" s="89">
        <v>18102052</v>
      </c>
      <c r="C7" s="85" t="s">
        <v>68</v>
      </c>
      <c r="D7" s="21">
        <f>'SHOLAT JAMAAH'!AT7</f>
        <v>83.985974945533755</v>
      </c>
      <c r="E7" s="103">
        <f>'TAHSIN-TAHFIDZ'!AT7</f>
        <v>84.894179894179885</v>
      </c>
      <c r="F7" s="91">
        <f>'TA''LIM'!AT7</f>
        <v>96.785714285714292</v>
      </c>
      <c r="G7" s="91"/>
      <c r="H7" s="91"/>
      <c r="I7" s="91">
        <f t="shared" ref="I7:I72" si="0">(D7*65%)+(E7*20%)+(F7*15%)</f>
        <v>86.087576836290054</v>
      </c>
      <c r="J7" s="185">
        <f>AVERAGE(I6:I25)</f>
        <v>88.176507391495974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1"/>
      <c r="AQ7" s="26"/>
      <c r="AR7" s="15"/>
    </row>
    <row r="8" spans="1:44" s="16" customFormat="1" ht="16.5" customHeight="1" x14ac:dyDescent="0.2">
      <c r="A8" s="58">
        <v>3</v>
      </c>
      <c r="B8" s="89">
        <v>18101167</v>
      </c>
      <c r="C8" s="19" t="s">
        <v>69</v>
      </c>
      <c r="D8" s="21">
        <f>'SHOLAT JAMAAH'!AT8</f>
        <v>98.25066137566138</v>
      </c>
      <c r="E8" s="103">
        <f>'TAHSIN-TAHFIDZ'!AT8</f>
        <v>94.629629629629619</v>
      </c>
      <c r="F8" s="91">
        <f>'TA''LIM'!AT8</f>
        <v>100</v>
      </c>
      <c r="G8" s="91"/>
      <c r="H8" s="91"/>
      <c r="I8" s="91">
        <f t="shared" si="0"/>
        <v>97.788855820105823</v>
      </c>
      <c r="J8" s="61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1"/>
      <c r="AQ8" s="26"/>
      <c r="AR8" s="15"/>
    </row>
    <row r="9" spans="1:44" s="130" customFormat="1" ht="16.5" hidden="1" customHeight="1" x14ac:dyDescent="0.2">
      <c r="A9" s="120">
        <v>4</v>
      </c>
      <c r="B9" s="121">
        <v>18108014</v>
      </c>
      <c r="C9" s="149" t="s">
        <v>70</v>
      </c>
      <c r="D9" s="124"/>
      <c r="E9" s="134"/>
      <c r="F9" s="135"/>
      <c r="G9" s="135"/>
      <c r="H9" s="135"/>
      <c r="I9" s="135"/>
      <c r="J9" s="126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6"/>
      <c r="AQ9" s="153"/>
      <c r="AR9" s="131"/>
    </row>
    <row r="10" spans="1:44" s="16" customFormat="1" ht="16.5" customHeight="1" x14ac:dyDescent="0.2">
      <c r="A10" s="58">
        <v>4</v>
      </c>
      <c r="B10" s="89">
        <v>18101183</v>
      </c>
      <c r="C10" s="20" t="s">
        <v>71</v>
      </c>
      <c r="D10" s="21">
        <f>'SHOLAT JAMAAH'!AT10</f>
        <v>83.030188085335141</v>
      </c>
      <c r="E10" s="103">
        <f>'TAHSIN-TAHFIDZ'!AT10</f>
        <v>88.798941798941811</v>
      </c>
      <c r="F10" s="91">
        <f>'TA''LIM'!AT10</f>
        <v>98.571428571428569</v>
      </c>
      <c r="G10" s="91"/>
      <c r="H10" s="91"/>
      <c r="I10" s="91">
        <f t="shared" si="0"/>
        <v>86.515124900970477</v>
      </c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1"/>
      <c r="AQ10" s="26"/>
      <c r="AR10" s="15"/>
    </row>
    <row r="11" spans="1:44" s="16" customFormat="1" ht="16.5" customHeight="1" x14ac:dyDescent="0.2">
      <c r="A11" s="58">
        <v>5</v>
      </c>
      <c r="B11" s="89">
        <v>18101192</v>
      </c>
      <c r="C11" s="85" t="s">
        <v>72</v>
      </c>
      <c r="D11" s="21">
        <f>'SHOLAT JAMAAH'!AT11</f>
        <v>85.441763375830888</v>
      </c>
      <c r="E11" s="103">
        <f>'TAHSIN-TAHFIDZ'!AT11</f>
        <v>90.965608465608469</v>
      </c>
      <c r="F11" s="91">
        <f>'TA''LIM'!AT11</f>
        <v>86.666666666666657</v>
      </c>
      <c r="G11" s="91"/>
      <c r="H11" s="91"/>
      <c r="I11" s="91">
        <f t="shared" si="0"/>
        <v>86.73026788741177</v>
      </c>
      <c r="J11" s="6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1"/>
      <c r="AQ11" s="26"/>
      <c r="AR11" s="15"/>
    </row>
    <row r="12" spans="1:44" s="16" customFormat="1" ht="16.5" customHeight="1" x14ac:dyDescent="0.2">
      <c r="A12" s="58">
        <v>6</v>
      </c>
      <c r="B12" s="89">
        <v>17101108</v>
      </c>
      <c r="C12" s="85" t="s">
        <v>73</v>
      </c>
      <c r="D12" s="21">
        <f>'SHOLAT JAMAAH'!AT12</f>
        <v>86.810282629248135</v>
      </c>
      <c r="E12" s="103">
        <f>'TAHSIN-TAHFIDZ'!AT12</f>
        <v>72.367724867724846</v>
      </c>
      <c r="F12" s="91">
        <f>'TA''LIM'!AT12</f>
        <v>100</v>
      </c>
      <c r="G12" s="91"/>
      <c r="H12" s="91"/>
      <c r="I12" s="91">
        <f t="shared" si="0"/>
        <v>85.900228682556261</v>
      </c>
      <c r="J12" s="6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1"/>
      <c r="AQ12" s="26"/>
      <c r="AR12" s="15"/>
    </row>
    <row r="13" spans="1:44" s="16" customFormat="1" ht="16.5" customHeight="1" x14ac:dyDescent="0.2">
      <c r="A13" s="58">
        <v>7</v>
      </c>
      <c r="B13" s="89">
        <v>18108007</v>
      </c>
      <c r="C13" s="19" t="s">
        <v>74</v>
      </c>
      <c r="D13" s="21">
        <f>'SHOLAT JAMAAH'!AT13</f>
        <v>90.670194003527328</v>
      </c>
      <c r="E13" s="103">
        <f>'TAHSIN-TAHFIDZ'!AT13</f>
        <v>94.629629629629633</v>
      </c>
      <c r="F13" s="91">
        <f>'TA''LIM'!AT13</f>
        <v>96.190476190476176</v>
      </c>
      <c r="G13" s="91"/>
      <c r="H13" s="91"/>
      <c r="I13" s="91">
        <f t="shared" si="0"/>
        <v>92.290123456790127</v>
      </c>
      <c r="J13" s="62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26"/>
      <c r="AR13" s="15"/>
    </row>
    <row r="14" spans="1:44" s="16" customFormat="1" ht="16.5" customHeight="1" x14ac:dyDescent="0.2">
      <c r="A14" s="58">
        <v>8</v>
      </c>
      <c r="B14" s="89">
        <v>18102053</v>
      </c>
      <c r="C14" s="85" t="s">
        <v>75</v>
      </c>
      <c r="D14" s="21">
        <f>'SHOLAT JAMAAH'!AT14</f>
        <v>91.61861967009024</v>
      </c>
      <c r="E14" s="103">
        <f>'TAHSIN-TAHFIDZ'!AT14</f>
        <v>85.955026455026456</v>
      </c>
      <c r="F14" s="91">
        <f>'TA''LIM'!AT14</f>
        <v>96.428571428571431</v>
      </c>
      <c r="G14" s="91"/>
      <c r="H14" s="91"/>
      <c r="I14" s="91">
        <f t="shared" si="0"/>
        <v>91.207393790849665</v>
      </c>
      <c r="J14" s="6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1"/>
      <c r="AQ14" s="26"/>
      <c r="AR14" s="15"/>
    </row>
    <row r="15" spans="1:44" s="16" customFormat="1" ht="16.5" customHeight="1" x14ac:dyDescent="0.2">
      <c r="A15" s="58">
        <v>9</v>
      </c>
      <c r="B15" s="89">
        <v>18101074</v>
      </c>
      <c r="C15" s="85" t="s">
        <v>76</v>
      </c>
      <c r="D15" s="21">
        <f>'SHOLAT JAMAAH'!AT15</f>
        <v>95.461017740429497</v>
      </c>
      <c r="E15" s="103">
        <f>'TAHSIN-TAHFIDZ'!AT15</f>
        <v>97.037037037037038</v>
      </c>
      <c r="F15" s="91">
        <f>'TA''LIM'!AT15</f>
        <v>98.571428571428569</v>
      </c>
      <c r="G15" s="91"/>
      <c r="H15" s="91"/>
      <c r="I15" s="91">
        <f t="shared" si="0"/>
        <v>96.242783224400881</v>
      </c>
      <c r="J15" s="6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1"/>
      <c r="AQ15" s="26"/>
      <c r="AR15" s="15"/>
    </row>
    <row r="16" spans="1:44" s="16" customFormat="1" ht="16.5" customHeight="1" x14ac:dyDescent="0.2">
      <c r="A16" s="58">
        <v>10</v>
      </c>
      <c r="B16" s="89">
        <v>18101196</v>
      </c>
      <c r="C16" s="85" t="s">
        <v>77</v>
      </c>
      <c r="D16" s="21">
        <f>'SHOLAT JAMAAH'!AT16</f>
        <v>71.498793962029254</v>
      </c>
      <c r="E16" s="103">
        <f>'TAHSIN-TAHFIDZ'!AT16</f>
        <v>78.111111111111114</v>
      </c>
      <c r="F16" s="91">
        <f>'TA''LIM'!AT16</f>
        <v>85.357142857142861</v>
      </c>
      <c r="G16" s="91"/>
      <c r="H16" s="91"/>
      <c r="I16" s="91">
        <f t="shared" si="0"/>
        <v>74.900009726112671</v>
      </c>
      <c r="J16" s="62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2"/>
      <c r="AQ16" s="26"/>
      <c r="AR16" s="15"/>
    </row>
    <row r="17" spans="1:50" s="16" customFormat="1" ht="16.5" customHeight="1" x14ac:dyDescent="0.2">
      <c r="A17" s="58">
        <v>11</v>
      </c>
      <c r="B17" s="89">
        <v>18101082</v>
      </c>
      <c r="C17" s="18" t="s">
        <v>78</v>
      </c>
      <c r="D17" s="21">
        <f>'SHOLAT JAMAAH'!AT17</f>
        <v>79.915577342047925</v>
      </c>
      <c r="E17" s="103">
        <f>'TAHSIN-TAHFIDZ'!AT17</f>
        <v>89.603174603174608</v>
      </c>
      <c r="F17" s="91">
        <f>'TA''LIM'!AT17</f>
        <v>92.023809523809533</v>
      </c>
      <c r="G17" s="91"/>
      <c r="H17" s="91"/>
      <c r="I17" s="91">
        <f t="shared" si="0"/>
        <v>83.669331621537509</v>
      </c>
      <c r="J17" s="62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2"/>
      <c r="AQ17" s="26"/>
      <c r="AR17" s="15"/>
    </row>
    <row r="18" spans="1:50" s="16" customFormat="1" ht="16.5" customHeight="1" x14ac:dyDescent="0.2">
      <c r="A18" s="58">
        <v>12</v>
      </c>
      <c r="B18" s="89">
        <v>18103036</v>
      </c>
      <c r="C18" s="19" t="s">
        <v>79</v>
      </c>
      <c r="D18" s="21">
        <f>'SHOLAT JAMAAH'!AT18</f>
        <v>83.546626984126988</v>
      </c>
      <c r="E18" s="103">
        <f>'TAHSIN-TAHFIDZ'!AT18</f>
        <v>86.17724867724867</v>
      </c>
      <c r="F18" s="91">
        <f>'TA''LIM'!AT18</f>
        <v>96.190476190476176</v>
      </c>
      <c r="G18" s="91"/>
      <c r="H18" s="91"/>
      <c r="I18" s="91">
        <f t="shared" si="0"/>
        <v>85.969328703703709</v>
      </c>
      <c r="J18" s="62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2"/>
      <c r="AQ18" s="26"/>
      <c r="AR18" s="15"/>
    </row>
    <row r="19" spans="1:50" s="16" customFormat="1" ht="16.5" customHeight="1" x14ac:dyDescent="0.2">
      <c r="A19" s="58">
        <v>13</v>
      </c>
      <c r="B19" s="89">
        <v>18102054</v>
      </c>
      <c r="C19" s="85" t="s">
        <v>80</v>
      </c>
      <c r="D19" s="21">
        <f>'SHOLAT JAMAAH'!AT19</f>
        <v>82.059504357298493</v>
      </c>
      <c r="E19" s="103">
        <f>'TAHSIN-TAHFIDZ'!AT19</f>
        <v>83.269841269841265</v>
      </c>
      <c r="F19" s="91">
        <f>'TA''LIM'!AT19</f>
        <v>93.928571428571431</v>
      </c>
      <c r="G19" s="91"/>
      <c r="H19" s="91"/>
      <c r="I19" s="91">
        <f t="shared" si="0"/>
        <v>84.081931800497983</v>
      </c>
      <c r="J19" s="62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2"/>
      <c r="AQ19" s="26"/>
      <c r="AR19" s="15"/>
    </row>
    <row r="20" spans="1:50" s="16" customFormat="1" ht="16.5" customHeight="1" x14ac:dyDescent="0.2">
      <c r="A20" s="58">
        <v>14</v>
      </c>
      <c r="B20" s="42">
        <v>18101207</v>
      </c>
      <c r="C20" s="19" t="s">
        <v>81</v>
      </c>
      <c r="D20" s="21">
        <f>'SHOLAT JAMAAH'!AT20</f>
        <v>95.348875661375658</v>
      </c>
      <c r="E20" s="103">
        <f>'TAHSIN-TAHFIDZ'!AT20</f>
        <v>95.555555555555571</v>
      </c>
      <c r="F20" s="91">
        <f>'TA''LIM'!AT20</f>
        <v>100</v>
      </c>
      <c r="G20" s="91"/>
      <c r="H20" s="91"/>
      <c r="I20" s="91">
        <f t="shared" si="0"/>
        <v>96.087880291005291</v>
      </c>
      <c r="J20" s="62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26"/>
      <c r="AR20" s="15"/>
    </row>
    <row r="21" spans="1:50" s="16" customFormat="1" ht="16.5" customHeight="1" x14ac:dyDescent="0.2">
      <c r="A21" s="58">
        <v>15</v>
      </c>
      <c r="B21" s="89">
        <v>18103034</v>
      </c>
      <c r="C21" s="85" t="s">
        <v>82</v>
      </c>
      <c r="D21" s="21">
        <f>'SHOLAT JAMAAH'!AT21</f>
        <v>91.761690787426076</v>
      </c>
      <c r="E21" s="103">
        <f>'TAHSIN-TAHFIDZ'!AT21</f>
        <v>91.296296296296291</v>
      </c>
      <c r="F21" s="91">
        <f>'TA''LIM'!AT21</f>
        <v>100</v>
      </c>
      <c r="G21" s="91"/>
      <c r="H21" s="91"/>
      <c r="I21" s="91">
        <f t="shared" si="0"/>
        <v>92.90435827108621</v>
      </c>
      <c r="J21" s="62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/>
      <c r="AQ21" s="26"/>
      <c r="AR21" s="15"/>
    </row>
    <row r="22" spans="1:50" s="16" customFormat="1" ht="16.5" customHeight="1" x14ac:dyDescent="0.2">
      <c r="A22" s="58">
        <v>16</v>
      </c>
      <c r="B22" s="89">
        <v>18101117</v>
      </c>
      <c r="C22" s="85" t="s">
        <v>83</v>
      </c>
      <c r="D22" s="21">
        <f>'SHOLAT JAMAAH'!AT22</f>
        <v>85.623054777466535</v>
      </c>
      <c r="E22" s="103">
        <f>'TAHSIN-TAHFIDZ'!AT22</f>
        <v>94.81481481481481</v>
      </c>
      <c r="F22" s="91">
        <f>'TA''LIM'!AT22</f>
        <v>98.571428571428569</v>
      </c>
      <c r="G22" s="91"/>
      <c r="H22" s="91"/>
      <c r="I22" s="91">
        <f t="shared" si="0"/>
        <v>89.4036628540305</v>
      </c>
      <c r="J22" s="62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2"/>
      <c r="AQ22" s="26"/>
      <c r="AR22" s="15"/>
    </row>
    <row r="23" spans="1:50" s="16" customFormat="1" ht="16.5" customHeight="1" x14ac:dyDescent="0.2">
      <c r="A23" s="58">
        <v>17</v>
      </c>
      <c r="B23" s="89">
        <v>17101192</v>
      </c>
      <c r="C23" s="19" t="s">
        <v>17</v>
      </c>
      <c r="D23" s="21">
        <f>'SHOLAT JAMAAH'!AT23</f>
        <v>60.395269889565029</v>
      </c>
      <c r="E23" s="103">
        <f>'TAHSIN-TAHFIDZ'!AT23</f>
        <v>54.423280423280417</v>
      </c>
      <c r="F23" s="91">
        <f>'TA''LIM'!AT23</f>
        <v>85.476190476190482</v>
      </c>
      <c r="G23" s="91"/>
      <c r="H23" s="91"/>
      <c r="I23" s="91">
        <f t="shared" si="0"/>
        <v>62.963010084301928</v>
      </c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1"/>
      <c r="AQ23" s="26"/>
      <c r="AR23" s="15"/>
    </row>
    <row r="24" spans="1:50" s="16" customFormat="1" ht="16.5" customHeight="1" x14ac:dyDescent="0.2">
      <c r="A24" s="58">
        <v>18</v>
      </c>
      <c r="B24" s="42">
        <v>18101208</v>
      </c>
      <c r="C24" s="19" t="s">
        <v>84</v>
      </c>
      <c r="D24" s="21">
        <f>'SHOLAT JAMAAH'!AT24</f>
        <v>88.280423280423292</v>
      </c>
      <c r="E24" s="103">
        <f>'TAHSIN-TAHFIDZ'!AT24</f>
        <v>86.455026455026456</v>
      </c>
      <c r="F24" s="91">
        <f>'TA''LIM'!AT24</f>
        <v>98.571428571428569</v>
      </c>
      <c r="G24" s="91"/>
      <c r="H24" s="91"/>
      <c r="I24" s="91">
        <f t="shared" si="0"/>
        <v>89.458994708994709</v>
      </c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1"/>
      <c r="AQ24" s="26"/>
      <c r="AR24" s="15"/>
    </row>
    <row r="25" spans="1:50" s="16" customFormat="1" ht="16.5" customHeight="1" x14ac:dyDescent="0.2">
      <c r="A25" s="58">
        <v>19</v>
      </c>
      <c r="B25" s="42">
        <v>18104024</v>
      </c>
      <c r="C25" s="19" t="s">
        <v>85</v>
      </c>
      <c r="D25" s="21">
        <f>'SHOLAT JAMAAH'!AT25</f>
        <v>97.8125</v>
      </c>
      <c r="E25" s="103">
        <f>'TAHSIN-TAHFIDZ'!AT25</f>
        <v>97.56613756613757</v>
      </c>
      <c r="F25" s="91">
        <f>'TA''LIM'!AT25</f>
        <v>100</v>
      </c>
      <c r="G25" s="91"/>
      <c r="H25" s="91"/>
      <c r="I25" s="91">
        <f t="shared" si="0"/>
        <v>98.09135251322752</v>
      </c>
      <c r="J25" s="62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2"/>
      <c r="AQ25" s="25"/>
    </row>
    <row r="26" spans="1:50" s="16" customFormat="1" ht="16.5" customHeight="1" x14ac:dyDescent="0.2">
      <c r="A26" s="166" t="s">
        <v>53</v>
      </c>
      <c r="B26" s="166"/>
      <c r="C26" s="166"/>
      <c r="D26" s="166"/>
      <c r="E26" s="166"/>
      <c r="F26" s="166"/>
      <c r="G26" s="166"/>
      <c r="H26" s="166"/>
      <c r="I26" s="216"/>
      <c r="J26" s="62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2"/>
      <c r="AQ26" s="25"/>
    </row>
    <row r="27" spans="1:50" s="16" customFormat="1" ht="16.5" customHeight="1" x14ac:dyDescent="0.2">
      <c r="A27" s="237" t="s">
        <v>0</v>
      </c>
      <c r="B27" s="226" t="s">
        <v>465</v>
      </c>
      <c r="C27" s="238" t="s">
        <v>1</v>
      </c>
      <c r="D27" s="239" t="s">
        <v>52</v>
      </c>
      <c r="E27" s="239" t="s">
        <v>14</v>
      </c>
      <c r="F27" s="240" t="s">
        <v>10</v>
      </c>
      <c r="G27" s="239" t="s">
        <v>11</v>
      </c>
      <c r="H27" s="239" t="s">
        <v>12</v>
      </c>
      <c r="I27" s="239" t="s">
        <v>51</v>
      </c>
      <c r="J27" s="62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2"/>
      <c r="AQ27" s="25"/>
    </row>
    <row r="28" spans="1:50" s="16" customFormat="1" ht="16.5" customHeight="1" x14ac:dyDescent="0.2">
      <c r="A28" s="237"/>
      <c r="B28" s="227"/>
      <c r="C28" s="238"/>
      <c r="D28" s="239"/>
      <c r="E28" s="239"/>
      <c r="F28" s="240"/>
      <c r="G28" s="239"/>
      <c r="H28" s="239"/>
      <c r="I28" s="239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6"/>
      <c r="AQ28" s="25"/>
    </row>
    <row r="29" spans="1:50" s="16" customFormat="1" ht="16.5" customHeight="1" x14ac:dyDescent="0.2">
      <c r="A29" s="58">
        <v>1</v>
      </c>
      <c r="B29" s="89">
        <v>18101072</v>
      </c>
      <c r="C29" s="85" t="s">
        <v>86</v>
      </c>
      <c r="D29" s="21">
        <f>'SHOLAT JAMAAH'!AT29</f>
        <v>76.713449268596335</v>
      </c>
      <c r="E29" s="103">
        <f>'TAHSIN-TAHFIDZ'!AT29</f>
        <v>92.380952380952365</v>
      </c>
      <c r="F29" s="91">
        <f>'TA''LIM'!AT29</f>
        <v>96.190476190476176</v>
      </c>
      <c r="G29" s="91"/>
      <c r="H29" s="91"/>
      <c r="I29" s="91">
        <f t="shared" si="0"/>
        <v>82.768503929349535</v>
      </c>
      <c r="J29" s="67" t="s">
        <v>6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7" t="s">
        <v>6</v>
      </c>
      <c r="AQ29" s="25"/>
      <c r="AW29" s="47"/>
      <c r="AX29" s="47"/>
    </row>
    <row r="30" spans="1:50" s="16" customFormat="1" ht="16.5" customHeight="1" x14ac:dyDescent="0.2">
      <c r="A30" s="58">
        <v>2</v>
      </c>
      <c r="B30" s="89">
        <v>18102004</v>
      </c>
      <c r="C30" s="85" t="s">
        <v>87</v>
      </c>
      <c r="D30" s="21">
        <f>'SHOLAT JAMAAH'!AT30</f>
        <v>91.892604263927794</v>
      </c>
      <c r="E30" s="103">
        <f>'TAHSIN-TAHFIDZ'!AT30</f>
        <v>92.5</v>
      </c>
      <c r="F30" s="91">
        <f>'TA''LIM'!AT30</f>
        <v>97.61904761904762</v>
      </c>
      <c r="G30" s="91"/>
      <c r="H30" s="91"/>
      <c r="I30" s="91">
        <f t="shared" si="0"/>
        <v>92.873049914410217</v>
      </c>
      <c r="J30" s="185">
        <f>AVERAGE(I29:I47)</f>
        <v>86.101470745717251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1"/>
      <c r="AQ30" s="25"/>
      <c r="AW30" s="50"/>
      <c r="AX30" s="50"/>
    </row>
    <row r="31" spans="1:50" s="16" customFormat="1" ht="16.5" customHeight="1" x14ac:dyDescent="0.2">
      <c r="A31" s="58">
        <v>3</v>
      </c>
      <c r="B31" s="89">
        <v>18102003</v>
      </c>
      <c r="C31" s="85" t="s">
        <v>88</v>
      </c>
      <c r="D31" s="21">
        <f>'SHOLAT JAMAAH'!AT31</f>
        <v>67.531590413943348</v>
      </c>
      <c r="E31" s="103">
        <f>'TAHSIN-TAHFIDZ'!AT31</f>
        <v>79.529100529100546</v>
      </c>
      <c r="F31" s="91">
        <f>'TA''LIM'!AT31</f>
        <v>95.357142857142861</v>
      </c>
      <c r="G31" s="91"/>
      <c r="H31" s="91"/>
      <c r="I31" s="91">
        <f t="shared" si="0"/>
        <v>74.104925303454721</v>
      </c>
      <c r="J31" s="61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1"/>
      <c r="AQ31" s="25"/>
      <c r="AW31" s="50"/>
      <c r="AX31" s="15"/>
    </row>
    <row r="32" spans="1:50" s="16" customFormat="1" ht="16.5" customHeight="1" x14ac:dyDescent="0.2">
      <c r="A32" s="58">
        <v>4</v>
      </c>
      <c r="B32" s="89">
        <v>18101017</v>
      </c>
      <c r="C32" s="85" t="s">
        <v>89</v>
      </c>
      <c r="D32" s="21">
        <f>'SHOLAT JAMAAH'!AT32</f>
        <v>69.691779489573605</v>
      </c>
      <c r="E32" s="103">
        <f>'TAHSIN-TAHFIDZ'!AT32</f>
        <v>90.714285714285722</v>
      </c>
      <c r="F32" s="91">
        <f>'TA''LIM'!AT32</f>
        <v>96.428571428571431</v>
      </c>
      <c r="G32" s="91"/>
      <c r="H32" s="91"/>
      <c r="I32" s="91">
        <f t="shared" si="0"/>
        <v>77.906799525365699</v>
      </c>
      <c r="J32" s="61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1"/>
      <c r="AQ32" s="25"/>
    </row>
    <row r="33" spans="1:43" s="16" customFormat="1" ht="16.5" customHeight="1" x14ac:dyDescent="0.2">
      <c r="A33" s="58">
        <v>5</v>
      </c>
      <c r="B33" s="89">
        <v>18101186</v>
      </c>
      <c r="C33" s="18" t="s">
        <v>90</v>
      </c>
      <c r="D33" s="21">
        <f>'SHOLAT JAMAAH'!AT33</f>
        <v>98.214285714285722</v>
      </c>
      <c r="E33" s="103">
        <f>'TAHSIN-TAHFIDZ'!AT33</f>
        <v>99.259259259259267</v>
      </c>
      <c r="F33" s="91">
        <f>'TA''LIM'!AT33</f>
        <v>100</v>
      </c>
      <c r="G33" s="91"/>
      <c r="H33" s="91"/>
      <c r="I33" s="91">
        <f t="shared" si="0"/>
        <v>98.69113756613757</v>
      </c>
      <c r="J33" s="61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1"/>
      <c r="AQ33" s="25"/>
    </row>
    <row r="34" spans="1:43" s="16" customFormat="1" ht="16.5" customHeight="1" x14ac:dyDescent="0.2">
      <c r="A34" s="58">
        <v>6</v>
      </c>
      <c r="B34" s="89">
        <v>18101133</v>
      </c>
      <c r="C34" s="85" t="s">
        <v>91</v>
      </c>
      <c r="D34" s="21">
        <f>'SHOLAT JAMAAH'!AT34</f>
        <v>90.928065670712726</v>
      </c>
      <c r="E34" s="103">
        <f>'TAHSIN-TAHFIDZ'!AT34</f>
        <v>86.30952380952381</v>
      </c>
      <c r="F34" s="91">
        <f>'TA''LIM'!AT34</f>
        <v>98.214285714285708</v>
      </c>
      <c r="G34" s="91"/>
      <c r="H34" s="91"/>
      <c r="I34" s="91">
        <f t="shared" si="0"/>
        <v>91.097290305010901</v>
      </c>
      <c r="J34" s="61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1"/>
      <c r="AQ34" s="25"/>
    </row>
    <row r="35" spans="1:43" s="16" customFormat="1" ht="16.5" customHeight="1" x14ac:dyDescent="0.2">
      <c r="A35" s="58">
        <v>7</v>
      </c>
      <c r="B35" s="89">
        <v>18101185</v>
      </c>
      <c r="C35" s="20" t="s">
        <v>92</v>
      </c>
      <c r="D35" s="21">
        <f>'SHOLAT JAMAAH'!AT35</f>
        <v>92.081679894179899</v>
      </c>
      <c r="E35" s="103">
        <f>'TAHSIN-TAHFIDZ'!AT35</f>
        <v>95.555555555555557</v>
      </c>
      <c r="F35" s="91">
        <f>'TA''LIM'!AT35</f>
        <v>97.619047619047606</v>
      </c>
      <c r="G35" s="91"/>
      <c r="H35" s="91"/>
      <c r="I35" s="91">
        <f t="shared" si="0"/>
        <v>93.60706018518519</v>
      </c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1"/>
      <c r="AQ35" s="25"/>
    </row>
    <row r="36" spans="1:43" s="16" customFormat="1" ht="16.5" customHeight="1" x14ac:dyDescent="0.2">
      <c r="A36" s="58">
        <v>8</v>
      </c>
      <c r="B36" s="89">
        <v>18101099</v>
      </c>
      <c r="C36" s="85" t="s">
        <v>93</v>
      </c>
      <c r="D36" s="21">
        <f>'SHOLAT JAMAAH'!AT36</f>
        <v>93.313686585745387</v>
      </c>
      <c r="E36" s="103">
        <f>'TAHSIN-TAHFIDZ'!AT36</f>
        <v>97.777777777777771</v>
      </c>
      <c r="F36" s="91">
        <f>'TA''LIM'!AT36</f>
        <v>100</v>
      </c>
      <c r="G36" s="91"/>
      <c r="H36" s="91"/>
      <c r="I36" s="91">
        <f t="shared" si="0"/>
        <v>95.209451836290057</v>
      </c>
      <c r="J36" s="61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1"/>
      <c r="AQ36" s="25"/>
    </row>
    <row r="37" spans="1:43" s="16" customFormat="1" ht="16.5" customHeight="1" x14ac:dyDescent="0.2">
      <c r="A37" s="58">
        <v>9</v>
      </c>
      <c r="B37" s="89">
        <v>18103038</v>
      </c>
      <c r="C37" s="85" t="s">
        <v>94</v>
      </c>
      <c r="D37" s="21">
        <f>'SHOLAT JAMAAH'!AT37</f>
        <v>84.837379396202934</v>
      </c>
      <c r="E37" s="103">
        <f>'TAHSIN-TAHFIDZ'!AT37</f>
        <v>88.769841269841251</v>
      </c>
      <c r="F37" s="91">
        <f>'TA''LIM'!AT37</f>
        <v>96.428571428571431</v>
      </c>
      <c r="G37" s="91"/>
      <c r="H37" s="91"/>
      <c r="I37" s="91">
        <f t="shared" si="0"/>
        <v>87.36255057578586</v>
      </c>
      <c r="J37" s="61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1"/>
      <c r="AQ37" s="25"/>
    </row>
    <row r="38" spans="1:43" s="16" customFormat="1" ht="16.5" customHeight="1" x14ac:dyDescent="0.2">
      <c r="A38" s="58">
        <v>10</v>
      </c>
      <c r="B38" s="89">
        <v>18101116</v>
      </c>
      <c r="C38" s="85" t="s">
        <v>95</v>
      </c>
      <c r="D38" s="21">
        <f>'SHOLAT JAMAAH'!AT38</f>
        <v>83.032601929660757</v>
      </c>
      <c r="E38" s="103">
        <f>'TAHSIN-TAHFIDZ'!AT38</f>
        <v>95</v>
      </c>
      <c r="F38" s="91">
        <f>'TA''LIM'!AT38</f>
        <v>90</v>
      </c>
      <c r="G38" s="91"/>
      <c r="H38" s="91"/>
      <c r="I38" s="91">
        <f t="shared" si="0"/>
        <v>86.471191254279489</v>
      </c>
      <c r="J38" s="61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1"/>
      <c r="AQ38" s="25"/>
    </row>
    <row r="39" spans="1:43" s="16" customFormat="1" ht="16.5" customHeight="1" x14ac:dyDescent="0.2">
      <c r="A39" s="58">
        <v>11</v>
      </c>
      <c r="B39" s="89">
        <v>18103041</v>
      </c>
      <c r="C39" s="85" t="s">
        <v>96</v>
      </c>
      <c r="D39" s="21">
        <f>'SHOLAT JAMAAH'!AT39</f>
        <v>76.432850918145036</v>
      </c>
      <c r="E39" s="103">
        <f>'TAHSIN-TAHFIDZ'!AT39</f>
        <v>88.611111111111114</v>
      </c>
      <c r="F39" s="91">
        <f>'TA''LIM'!AT39</f>
        <v>85</v>
      </c>
      <c r="G39" s="91"/>
      <c r="H39" s="91"/>
      <c r="I39" s="91">
        <f t="shared" si="0"/>
        <v>80.153575319016497</v>
      </c>
      <c r="J39" s="61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1"/>
      <c r="AQ39" s="25"/>
    </row>
    <row r="40" spans="1:43" s="16" customFormat="1" ht="16.5" customHeight="1" x14ac:dyDescent="0.2">
      <c r="A40" s="58">
        <v>12</v>
      </c>
      <c r="B40" s="89">
        <v>18101153</v>
      </c>
      <c r="C40" s="85" t="s">
        <v>97</v>
      </c>
      <c r="D40" s="21">
        <f>'SHOLAT JAMAAH'!AT40</f>
        <v>90.381077551793666</v>
      </c>
      <c r="E40" s="103">
        <f>'TAHSIN-TAHFIDZ'!AT40</f>
        <v>96.944444444444443</v>
      </c>
      <c r="F40" s="91">
        <f>'TA''LIM'!AT40</f>
        <v>100</v>
      </c>
      <c r="G40" s="91"/>
      <c r="H40" s="91"/>
      <c r="I40" s="91">
        <f t="shared" si="0"/>
        <v>93.136589297554778</v>
      </c>
      <c r="J40" s="61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1"/>
      <c r="AQ40" s="25"/>
    </row>
    <row r="41" spans="1:43" s="16" customFormat="1" ht="16.5" customHeight="1" x14ac:dyDescent="0.2">
      <c r="A41" s="58">
        <v>13</v>
      </c>
      <c r="B41" s="89">
        <v>18103049</v>
      </c>
      <c r="C41" s="19" t="s">
        <v>98</v>
      </c>
      <c r="D41" s="21">
        <f>'SHOLAT JAMAAH'!AT41</f>
        <v>97.455357142857139</v>
      </c>
      <c r="E41" s="103">
        <f>'TAHSIN-TAHFIDZ'!AT41</f>
        <v>97.777777777777786</v>
      </c>
      <c r="F41" s="91">
        <f>'TA''LIM'!AT41</f>
        <v>100</v>
      </c>
      <c r="G41" s="91"/>
      <c r="H41" s="91"/>
      <c r="I41" s="91">
        <f t="shared" si="0"/>
        <v>97.90153769841271</v>
      </c>
      <c r="J41" s="61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1"/>
      <c r="AQ41" s="25"/>
    </row>
    <row r="42" spans="1:43" s="16" customFormat="1" ht="16.5" customHeight="1" x14ac:dyDescent="0.2">
      <c r="A42" s="58">
        <v>14</v>
      </c>
      <c r="B42" s="89">
        <v>18104006</v>
      </c>
      <c r="C42" s="85" t="s">
        <v>99</v>
      </c>
      <c r="D42" s="21">
        <f>'SHOLAT JAMAAH'!AT42</f>
        <v>49.103745201784413</v>
      </c>
      <c r="E42" s="103">
        <f>'TAHSIN-TAHFIDZ'!AT42</f>
        <v>68.907407407407405</v>
      </c>
      <c r="F42" s="91">
        <f>'TA''LIM'!AT42</f>
        <v>80.119047619047606</v>
      </c>
      <c r="G42" s="91"/>
      <c r="H42" s="91"/>
      <c r="I42" s="91">
        <f t="shared" si="0"/>
        <v>57.716773005498489</v>
      </c>
      <c r="J42" s="61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61"/>
      <c r="AQ42" s="25"/>
    </row>
    <row r="43" spans="1:43" s="16" customFormat="1" ht="16.5" customHeight="1" x14ac:dyDescent="0.2">
      <c r="A43" s="58">
        <v>15</v>
      </c>
      <c r="B43" s="89">
        <v>18108011</v>
      </c>
      <c r="C43" s="19" t="s">
        <v>100</v>
      </c>
      <c r="D43" s="21">
        <f>'SHOLAT JAMAAH'!AT43</f>
        <v>69.679913632119522</v>
      </c>
      <c r="E43" s="103">
        <f>'TAHSIN-TAHFIDZ'!AT43</f>
        <v>71.817460317460302</v>
      </c>
      <c r="F43" s="91">
        <f>'TA''LIM'!AT43</f>
        <v>88.690476190476176</v>
      </c>
      <c r="G43" s="91"/>
      <c r="H43" s="91"/>
      <c r="I43" s="91">
        <f t="shared" si="0"/>
        <v>72.959007352941185</v>
      </c>
      <c r="J43" s="61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61"/>
      <c r="AQ43" s="25"/>
    </row>
    <row r="44" spans="1:43" s="16" customFormat="1" ht="16.5" customHeight="1" x14ac:dyDescent="0.2">
      <c r="A44" s="58">
        <v>16</v>
      </c>
      <c r="B44" s="89">
        <v>18108001</v>
      </c>
      <c r="C44" s="20" t="s">
        <v>101</v>
      </c>
      <c r="D44" s="21">
        <f>'SHOLAT JAMAAH'!AT44</f>
        <v>93.432247899159663</v>
      </c>
      <c r="E44" s="103">
        <f>'TAHSIN-TAHFIDZ'!AT44</f>
        <v>97.777777777777771</v>
      </c>
      <c r="F44" s="91">
        <f>'TA''LIM'!AT44</f>
        <v>95.833333333333329</v>
      </c>
      <c r="G44" s="91"/>
      <c r="H44" s="91"/>
      <c r="I44" s="91">
        <f t="shared" si="0"/>
        <v>94.661516690009336</v>
      </c>
      <c r="J44" s="6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61"/>
      <c r="AQ44" s="25"/>
    </row>
    <row r="45" spans="1:43" s="16" customFormat="1" ht="16.5" customHeight="1" x14ac:dyDescent="0.2">
      <c r="A45" s="58">
        <v>17</v>
      </c>
      <c r="B45" s="89">
        <v>18102047</v>
      </c>
      <c r="C45" s="85" t="s">
        <v>102</v>
      </c>
      <c r="D45" s="21">
        <f>'SHOLAT JAMAAH'!AT45</f>
        <v>90.070514316837844</v>
      </c>
      <c r="E45" s="103">
        <f>'TAHSIN-TAHFIDZ'!AT45</f>
        <v>97.037037037037038</v>
      </c>
      <c r="F45" s="91">
        <f>'TA''LIM'!AT45</f>
        <v>93.452380952380949</v>
      </c>
      <c r="G45" s="91"/>
      <c r="H45" s="91"/>
      <c r="I45" s="91">
        <f t="shared" si="0"/>
        <v>91.971098856209153</v>
      </c>
      <c r="J45" s="61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61"/>
      <c r="AQ45" s="25"/>
    </row>
    <row r="46" spans="1:43" s="16" customFormat="1" ht="16.5" customHeight="1" x14ac:dyDescent="0.2">
      <c r="A46" s="58">
        <v>18</v>
      </c>
      <c r="B46" s="89">
        <v>18101169</v>
      </c>
      <c r="C46" s="85" t="s">
        <v>103</v>
      </c>
      <c r="D46" s="21">
        <f>'SHOLAT JAMAAH'!AT46</f>
        <v>84.237180983504516</v>
      </c>
      <c r="E46" s="103">
        <f>'TAHSIN-TAHFIDZ'!AT46</f>
        <v>92.870370370370381</v>
      </c>
      <c r="F46" s="91">
        <f>'TA''LIM'!AT46</f>
        <v>94.047619047619037</v>
      </c>
      <c r="G46" s="91"/>
      <c r="H46" s="91"/>
      <c r="I46" s="91">
        <f t="shared" si="0"/>
        <v>87.435384570494875</v>
      </c>
      <c r="J46" s="61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61"/>
      <c r="AQ46" s="25"/>
    </row>
    <row r="47" spans="1:43" s="16" customFormat="1" ht="16.5" customHeight="1" x14ac:dyDescent="0.2">
      <c r="A47" s="58">
        <v>19</v>
      </c>
      <c r="B47" s="89">
        <v>18101081</v>
      </c>
      <c r="C47" s="85" t="s">
        <v>104</v>
      </c>
      <c r="D47" s="21">
        <f>'SHOLAT JAMAAH'!AT47</f>
        <v>72.802765045412087</v>
      </c>
      <c r="E47" s="103">
        <f>'TAHSIN-TAHFIDZ'!AT47</f>
        <v>91.018518518518505</v>
      </c>
      <c r="F47" s="91">
        <f>'TA''LIM'!AT47</f>
        <v>95.833333333333329</v>
      </c>
      <c r="G47" s="91"/>
      <c r="H47" s="91"/>
      <c r="I47" s="91">
        <f t="shared" si="0"/>
        <v>79.900500983221562</v>
      </c>
      <c r="J47" s="61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61"/>
      <c r="AQ47" s="25"/>
    </row>
    <row r="48" spans="1:43" s="130" customFormat="1" ht="16.5" customHeight="1" x14ac:dyDescent="0.2">
      <c r="A48" s="120">
        <v>20</v>
      </c>
      <c r="B48" s="121">
        <v>18101150</v>
      </c>
      <c r="C48" s="122" t="s">
        <v>105</v>
      </c>
      <c r="D48" s="124"/>
      <c r="E48" s="134"/>
      <c r="F48" s="135"/>
      <c r="G48" s="135"/>
      <c r="H48" s="135"/>
      <c r="I48" s="135"/>
      <c r="J48" s="126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6"/>
      <c r="AQ48" s="154"/>
    </row>
    <row r="49" spans="1:43" s="16" customFormat="1" ht="16.5" customHeight="1" x14ac:dyDescent="0.2">
      <c r="A49" s="166" t="s">
        <v>459</v>
      </c>
      <c r="B49" s="166"/>
      <c r="C49" s="166"/>
      <c r="D49" s="166"/>
      <c r="E49" s="166"/>
      <c r="F49" s="166"/>
      <c r="G49" s="166"/>
      <c r="H49" s="166"/>
      <c r="I49" s="216"/>
      <c r="J49" s="61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1"/>
      <c r="AQ49" s="25"/>
    </row>
    <row r="50" spans="1:43" s="16" customFormat="1" ht="16.5" customHeight="1" x14ac:dyDescent="0.2">
      <c r="A50" s="237" t="s">
        <v>0</v>
      </c>
      <c r="B50" s="226" t="s">
        <v>465</v>
      </c>
      <c r="C50" s="238" t="s">
        <v>1</v>
      </c>
      <c r="D50" s="239" t="s">
        <v>52</v>
      </c>
      <c r="E50" s="239" t="s">
        <v>14</v>
      </c>
      <c r="F50" s="240" t="s">
        <v>10</v>
      </c>
      <c r="G50" s="239" t="s">
        <v>11</v>
      </c>
      <c r="H50" s="239" t="s">
        <v>12</v>
      </c>
      <c r="I50" s="239" t="s">
        <v>51</v>
      </c>
      <c r="J50" s="61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1"/>
      <c r="AQ50" s="25"/>
    </row>
    <row r="51" spans="1:43" s="16" customFormat="1" ht="16.5" customHeight="1" x14ac:dyDescent="0.2">
      <c r="A51" s="237"/>
      <c r="B51" s="227"/>
      <c r="C51" s="238"/>
      <c r="D51" s="239"/>
      <c r="E51" s="239"/>
      <c r="F51" s="240"/>
      <c r="G51" s="239"/>
      <c r="H51" s="239"/>
      <c r="I51" s="239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8"/>
      <c r="AQ51" s="25"/>
    </row>
    <row r="52" spans="1:43" s="16" customFormat="1" ht="16.5" customHeight="1" x14ac:dyDescent="0.2">
      <c r="A52" s="58">
        <v>1</v>
      </c>
      <c r="B52" s="89">
        <v>18104003</v>
      </c>
      <c r="C52" s="19" t="s">
        <v>106</v>
      </c>
      <c r="D52" s="21">
        <f>'SHOLAT JAMAAH'!AT52</f>
        <v>67.303182384064741</v>
      </c>
      <c r="E52" s="103">
        <f>'TAHSIN-TAHFIDZ'!AT52</f>
        <v>83.544973544973544</v>
      </c>
      <c r="F52" s="91">
        <f>'TA''LIM'!AT52</f>
        <v>100</v>
      </c>
      <c r="G52" s="91"/>
      <c r="H52" s="91"/>
      <c r="I52" s="91">
        <f t="shared" si="0"/>
        <v>75.456063258636789</v>
      </c>
      <c r="J52" s="67" t="s">
        <v>107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67" t="s">
        <v>107</v>
      </c>
      <c r="AQ52" s="25"/>
    </row>
    <row r="53" spans="1:43" s="130" customFormat="1" ht="16.5" hidden="1" customHeight="1" x14ac:dyDescent="0.2">
      <c r="A53" s="120">
        <v>2</v>
      </c>
      <c r="B53" s="121">
        <v>18101018</v>
      </c>
      <c r="C53" s="122" t="s">
        <v>108</v>
      </c>
      <c r="D53" s="124">
        <f>'SHOLAT JAMAAH'!AT53</f>
        <v>31.630355846042118</v>
      </c>
      <c r="E53" s="134">
        <f>'TAHSIN-TAHFIDZ'!AT53</f>
        <v>60.912698412698411</v>
      </c>
      <c r="F53" s="135">
        <f>'TA''LIM'!AT53</f>
        <v>89.404761904761898</v>
      </c>
      <c r="G53" s="135"/>
      <c r="H53" s="135"/>
      <c r="I53" s="135">
        <f t="shared" si="0"/>
        <v>46.152985268181347</v>
      </c>
      <c r="J53" s="126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6"/>
      <c r="AQ53" s="154"/>
    </row>
    <row r="54" spans="1:43" s="16" customFormat="1" ht="16.5" customHeight="1" x14ac:dyDescent="0.2">
      <c r="A54" s="58">
        <v>3</v>
      </c>
      <c r="B54" s="89">
        <v>18101047</v>
      </c>
      <c r="C54" s="85" t="s">
        <v>109</v>
      </c>
      <c r="D54" s="21">
        <f>'SHOLAT JAMAAH'!AT54</f>
        <v>84.926956893868663</v>
      </c>
      <c r="E54" s="103">
        <f>'TAHSIN-TAHFIDZ'!AT54</f>
        <v>92.513227513227505</v>
      </c>
      <c r="F54" s="91">
        <f>'TA''LIM'!AT54</f>
        <v>95.238095238095227</v>
      </c>
      <c r="G54" s="91"/>
      <c r="H54" s="91"/>
      <c r="I54" s="91">
        <f t="shared" si="0"/>
        <v>87.990881769374411</v>
      </c>
      <c r="J54" s="185">
        <f>AVERAGE(I52:I72)</f>
        <v>87.709817620602365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61"/>
      <c r="AQ54" s="25"/>
    </row>
    <row r="55" spans="1:43" s="16" customFormat="1" ht="16.5" customHeight="1" x14ac:dyDescent="0.2">
      <c r="A55" s="58">
        <v>4</v>
      </c>
      <c r="B55" s="89">
        <v>18101214</v>
      </c>
      <c r="C55" s="116" t="s">
        <v>469</v>
      </c>
      <c r="D55" s="21">
        <f>'SHOLAT JAMAAH'!AT55</f>
        <v>81.08165488417589</v>
      </c>
      <c r="E55" s="103">
        <f>'TAHSIN-TAHFIDZ'!AT55</f>
        <v>99.145299145299148</v>
      </c>
      <c r="F55" s="91">
        <f>'TA''LIM'!AT55</f>
        <v>92.051282051282044</v>
      </c>
      <c r="G55" s="91"/>
      <c r="H55" s="91"/>
      <c r="I55" s="91">
        <f t="shared" si="0"/>
        <v>86.339827811466463</v>
      </c>
      <c r="J55" s="61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61"/>
      <c r="AQ55" s="25"/>
    </row>
    <row r="56" spans="1:43" s="16" customFormat="1" ht="16.5" customHeight="1" x14ac:dyDescent="0.2">
      <c r="A56" s="58">
        <v>5</v>
      </c>
      <c r="B56" s="42">
        <v>18101204</v>
      </c>
      <c r="C56" s="19" t="s">
        <v>110</v>
      </c>
      <c r="D56" s="21">
        <f>'SHOLAT JAMAAH'!AT56</f>
        <v>96.898634453781511</v>
      </c>
      <c r="E56" s="103">
        <f>'TAHSIN-TAHFIDZ'!AT56</f>
        <v>94.761904761904773</v>
      </c>
      <c r="F56" s="91">
        <f>'TA''LIM'!AT56</f>
        <v>98.214285714285708</v>
      </c>
      <c r="G56" s="91"/>
      <c r="H56" s="91"/>
      <c r="I56" s="91">
        <f t="shared" si="0"/>
        <v>96.6686362044818</v>
      </c>
      <c r="J56" s="61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61"/>
      <c r="AQ56" s="25"/>
    </row>
    <row r="57" spans="1:43" s="16" customFormat="1" ht="16.5" customHeight="1" x14ac:dyDescent="0.2">
      <c r="A57" s="58">
        <v>6</v>
      </c>
      <c r="B57" s="89">
        <v>18101161</v>
      </c>
      <c r="C57" s="85" t="s">
        <v>111</v>
      </c>
      <c r="D57" s="21">
        <f>'SHOLAT JAMAAH'!AT57</f>
        <v>93.76984126984128</v>
      </c>
      <c r="E57" s="103">
        <f>'TAHSIN-TAHFIDZ'!AT57</f>
        <v>93.161375661375658</v>
      </c>
      <c r="F57" s="91">
        <f>'TA''LIM'!AT57</f>
        <v>98.571428571428569</v>
      </c>
      <c r="G57" s="91"/>
      <c r="H57" s="91"/>
      <c r="I57" s="91">
        <f t="shared" si="0"/>
        <v>94.368386243386254</v>
      </c>
      <c r="J57" s="61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61"/>
      <c r="AQ57" s="25"/>
    </row>
    <row r="58" spans="1:43" s="16" customFormat="1" ht="16.5" customHeight="1" x14ac:dyDescent="0.2">
      <c r="A58" s="58">
        <v>7</v>
      </c>
      <c r="B58" s="89">
        <v>18103056</v>
      </c>
      <c r="C58" s="85" t="s">
        <v>112</v>
      </c>
      <c r="D58" s="21">
        <f>'SHOLAT JAMAAH'!AT58</f>
        <v>98.392857142857139</v>
      </c>
      <c r="E58" s="103">
        <f>'TAHSIN-TAHFIDZ'!AT58</f>
        <v>100</v>
      </c>
      <c r="F58" s="91">
        <f>'TA''LIM'!AT58</f>
        <v>100</v>
      </c>
      <c r="G58" s="91"/>
      <c r="H58" s="91"/>
      <c r="I58" s="91">
        <f t="shared" si="0"/>
        <v>98.955357142857139</v>
      </c>
      <c r="J58" s="61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61"/>
      <c r="AQ58" s="25"/>
    </row>
    <row r="59" spans="1:43" s="16" customFormat="1" ht="16.5" customHeight="1" x14ac:dyDescent="0.2">
      <c r="A59" s="58">
        <v>8</v>
      </c>
      <c r="B59" s="89">
        <v>18102037</v>
      </c>
      <c r="C59" s="85" t="s">
        <v>113</v>
      </c>
      <c r="D59" s="21">
        <f>'SHOLAT JAMAAH'!AT59</f>
        <v>88.576291627762217</v>
      </c>
      <c r="E59" s="103">
        <f>'TAHSIN-TAHFIDZ'!AT59</f>
        <v>95.873015873015873</v>
      </c>
      <c r="F59" s="91">
        <f>'TA''LIM'!AT59</f>
        <v>98.214285714285708</v>
      </c>
      <c r="G59" s="91"/>
      <c r="H59" s="91"/>
      <c r="I59" s="91">
        <f t="shared" si="0"/>
        <v>91.481335589791485</v>
      </c>
      <c r="J59" s="61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61"/>
      <c r="AQ59" s="25"/>
    </row>
    <row r="60" spans="1:43" s="16" customFormat="1" ht="16.5" customHeight="1" x14ac:dyDescent="0.2">
      <c r="A60" s="58">
        <v>9</v>
      </c>
      <c r="B60" s="89">
        <v>18103019</v>
      </c>
      <c r="C60" s="85" t="s">
        <v>114</v>
      </c>
      <c r="D60" s="21">
        <f>'SHOLAT JAMAAH'!AT60</f>
        <v>96.964285714285722</v>
      </c>
      <c r="E60" s="103">
        <f>'TAHSIN-TAHFIDZ'!AT60</f>
        <v>100</v>
      </c>
      <c r="F60" s="91">
        <f>'TA''LIM'!AT60</f>
        <v>100</v>
      </c>
      <c r="G60" s="91"/>
      <c r="H60" s="91"/>
      <c r="I60" s="91">
        <f t="shared" si="0"/>
        <v>98.026785714285722</v>
      </c>
      <c r="J60" s="61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61"/>
      <c r="AQ60" s="25"/>
    </row>
    <row r="61" spans="1:43" s="16" customFormat="1" ht="16.5" customHeight="1" x14ac:dyDescent="0.2">
      <c r="A61" s="58">
        <v>10</v>
      </c>
      <c r="B61" s="89">
        <v>18103043</v>
      </c>
      <c r="C61" s="85" t="s">
        <v>115</v>
      </c>
      <c r="D61" s="21">
        <f>'SHOLAT JAMAAH'!AT61</f>
        <v>72.606792717086819</v>
      </c>
      <c r="E61" s="103">
        <f>'TAHSIN-TAHFIDZ'!AT61</f>
        <v>83.796296296296291</v>
      </c>
      <c r="F61" s="91">
        <f>'TA''LIM'!AT61</f>
        <v>91.904761904761898</v>
      </c>
      <c r="G61" s="91"/>
      <c r="H61" s="91"/>
      <c r="I61" s="91">
        <f t="shared" si="0"/>
        <v>77.739388811079976</v>
      </c>
      <c r="J61" s="61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61"/>
      <c r="AQ61" s="25"/>
    </row>
    <row r="62" spans="1:43" s="16" customFormat="1" ht="16.5" customHeight="1" x14ac:dyDescent="0.2">
      <c r="A62" s="58">
        <v>11</v>
      </c>
      <c r="B62" s="89">
        <v>18101028</v>
      </c>
      <c r="C62" s="85" t="s">
        <v>116</v>
      </c>
      <c r="D62" s="21">
        <f>'SHOLAT JAMAAH'!AT62</f>
        <v>92.99155773420479</v>
      </c>
      <c r="E62" s="103">
        <f>'TAHSIN-TAHFIDZ'!AT62</f>
        <v>99.047619047619051</v>
      </c>
      <c r="F62" s="91">
        <f>'TA''LIM'!AT62</f>
        <v>100</v>
      </c>
      <c r="G62" s="91"/>
      <c r="H62" s="91"/>
      <c r="I62" s="91">
        <f t="shared" si="0"/>
        <v>95.254036336756926</v>
      </c>
      <c r="J62" s="61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61"/>
      <c r="AQ62" s="25"/>
    </row>
    <row r="63" spans="1:43" s="16" customFormat="1" ht="16.5" customHeight="1" x14ac:dyDescent="0.2">
      <c r="A63" s="58">
        <v>12</v>
      </c>
      <c r="B63" s="89">
        <v>18101165</v>
      </c>
      <c r="C63" s="20" t="s">
        <v>117</v>
      </c>
      <c r="D63" s="21">
        <f>'SHOLAT JAMAAH'!AT63</f>
        <v>82.154917522564588</v>
      </c>
      <c r="E63" s="103">
        <f>'TAHSIN-TAHFIDZ'!AT63</f>
        <v>95.873015873015873</v>
      </c>
      <c r="F63" s="91">
        <f>'TA''LIM'!AT63</f>
        <v>97.142857142857139</v>
      </c>
      <c r="G63" s="91"/>
      <c r="H63" s="91"/>
      <c r="I63" s="91">
        <f t="shared" si="0"/>
        <v>87.146728135698723</v>
      </c>
      <c r="J63" s="6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61"/>
      <c r="AQ63" s="25"/>
    </row>
    <row r="64" spans="1:43" s="16" customFormat="1" ht="16.5" customHeight="1" x14ac:dyDescent="0.2">
      <c r="A64" s="58">
        <v>13</v>
      </c>
      <c r="B64" s="42">
        <v>18101203</v>
      </c>
      <c r="C64" s="19" t="s">
        <v>118</v>
      </c>
      <c r="D64" s="21">
        <f>'SHOLAT JAMAAH'!AT64</f>
        <v>93.07208994708995</v>
      </c>
      <c r="E64" s="103">
        <f>'TAHSIN-TAHFIDZ'!AT64</f>
        <v>89.126984126984127</v>
      </c>
      <c r="F64" s="91">
        <f>'TA''LIM'!AT64</f>
        <v>100</v>
      </c>
      <c r="G64" s="91"/>
      <c r="H64" s="91"/>
      <c r="I64" s="91">
        <f t="shared" si="0"/>
        <v>93.322255291005291</v>
      </c>
      <c r="J64" s="61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61"/>
      <c r="AQ64" s="25"/>
    </row>
    <row r="65" spans="1:43" s="16" customFormat="1" ht="16.5" customHeight="1" x14ac:dyDescent="0.2">
      <c r="A65" s="58">
        <v>14</v>
      </c>
      <c r="B65" s="89">
        <v>18101179</v>
      </c>
      <c r="C65" s="19" t="s">
        <v>119</v>
      </c>
      <c r="D65" s="21">
        <f>'SHOLAT JAMAAH'!AT65</f>
        <v>90.28847650171177</v>
      </c>
      <c r="E65" s="103">
        <f>'TAHSIN-TAHFIDZ'!AT65</f>
        <v>97.142857142857139</v>
      </c>
      <c r="F65" s="91">
        <f>'TA''LIM'!AT65</f>
        <v>98.571428571428569</v>
      </c>
      <c r="G65" s="91"/>
      <c r="H65" s="91"/>
      <c r="I65" s="91">
        <f t="shared" si="0"/>
        <v>92.901795440398359</v>
      </c>
      <c r="J65" s="61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61"/>
      <c r="AQ65" s="25"/>
    </row>
    <row r="66" spans="1:43" s="16" customFormat="1" ht="16.5" customHeight="1" x14ac:dyDescent="0.2">
      <c r="A66" s="58">
        <v>15</v>
      </c>
      <c r="B66" s="89">
        <v>18101119</v>
      </c>
      <c r="C66" s="85" t="s">
        <v>120</v>
      </c>
      <c r="D66" s="21">
        <f>'SHOLAT JAMAAH'!AT66</f>
        <v>97.798980703392473</v>
      </c>
      <c r="E66" s="103">
        <f>'TAHSIN-TAHFIDZ'!AT66</f>
        <v>99.047619047619051</v>
      </c>
      <c r="F66" s="91">
        <f>'TA''LIM'!AT66</f>
        <v>98.214285714285708</v>
      </c>
      <c r="G66" s="91"/>
      <c r="H66" s="91"/>
      <c r="I66" s="91">
        <f t="shared" si="0"/>
        <v>98.11100412387178</v>
      </c>
      <c r="J66" s="61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61"/>
      <c r="AQ66" s="25"/>
    </row>
    <row r="67" spans="1:43" s="16" customFormat="1" ht="16.5" customHeight="1" x14ac:dyDescent="0.2">
      <c r="A67" s="58">
        <v>16</v>
      </c>
      <c r="B67" s="89">
        <v>18104007</v>
      </c>
      <c r="C67" s="85" t="s">
        <v>121</v>
      </c>
      <c r="D67" s="21">
        <f>'SHOLAT JAMAAH'!AT67</f>
        <v>84.347961406784933</v>
      </c>
      <c r="E67" s="103">
        <f>'TAHSIN-TAHFIDZ'!AT67</f>
        <v>91.269841269841265</v>
      </c>
      <c r="F67" s="91">
        <f>'TA''LIM'!AT67</f>
        <v>96.785714285714292</v>
      </c>
      <c r="G67" s="91"/>
      <c r="H67" s="91"/>
      <c r="I67" s="91">
        <f t="shared" si="0"/>
        <v>87.598000311235609</v>
      </c>
      <c r="J67" s="61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61"/>
      <c r="AQ67" s="25"/>
    </row>
    <row r="68" spans="1:43" s="16" customFormat="1" ht="16.5" customHeight="1" x14ac:dyDescent="0.2">
      <c r="A68" s="58">
        <v>17</v>
      </c>
      <c r="B68" s="89">
        <v>18101151</v>
      </c>
      <c r="C68" s="85" t="s">
        <v>122</v>
      </c>
      <c r="D68" s="21">
        <f>'SHOLAT JAMAAH'!AT68</f>
        <v>56.189989884842831</v>
      </c>
      <c r="E68" s="103">
        <f>'TAHSIN-TAHFIDZ'!AT68</f>
        <v>70.396825396825378</v>
      </c>
      <c r="F68" s="91">
        <f>'TA''LIM'!AT68</f>
        <v>90.357142857142861</v>
      </c>
      <c r="G68" s="91"/>
      <c r="H68" s="91"/>
      <c r="I68" s="91">
        <f t="shared" si="0"/>
        <v>64.15642993308434</v>
      </c>
      <c r="J68" s="61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61"/>
      <c r="AQ68" s="25"/>
    </row>
    <row r="69" spans="1:43" s="16" customFormat="1" ht="16.5" customHeight="1" x14ac:dyDescent="0.2">
      <c r="A69" s="58">
        <v>18</v>
      </c>
      <c r="B69" s="89">
        <v>18104012</v>
      </c>
      <c r="C69" s="19" t="s">
        <v>123</v>
      </c>
      <c r="D69" s="21">
        <f>'SHOLAT JAMAAH'!AT69</f>
        <v>83.688822751322746</v>
      </c>
      <c r="E69" s="103">
        <f>'TAHSIN-TAHFIDZ'!AT69</f>
        <v>87.222222222222214</v>
      </c>
      <c r="F69" s="91">
        <f>'TA''LIM'!AT69</f>
        <v>86.190476190476176</v>
      </c>
      <c r="G69" s="91"/>
      <c r="H69" s="91"/>
      <c r="I69" s="91">
        <f t="shared" si="0"/>
        <v>84.770750661375658</v>
      </c>
      <c r="J69" s="61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61"/>
      <c r="AQ69" s="25"/>
    </row>
    <row r="70" spans="1:43" s="16" customFormat="1" ht="16.5" customHeight="1" x14ac:dyDescent="0.2">
      <c r="A70" s="58">
        <v>19</v>
      </c>
      <c r="B70" s="42">
        <v>18102070</v>
      </c>
      <c r="C70" s="19" t="s">
        <v>124</v>
      </c>
      <c r="D70" s="21">
        <f>'SHOLAT JAMAAH'!AT70</f>
        <v>99.196428571428569</v>
      </c>
      <c r="E70" s="103">
        <f>'TAHSIN-TAHFIDZ'!AT70</f>
        <v>98.306878306878318</v>
      </c>
      <c r="F70" s="91">
        <f>'TA''LIM'!AT70</f>
        <v>100</v>
      </c>
      <c r="G70" s="91"/>
      <c r="H70" s="91"/>
      <c r="I70" s="91">
        <f t="shared" si="0"/>
        <v>99.139054232804227</v>
      </c>
      <c r="J70" s="61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61"/>
      <c r="AQ70" s="25"/>
    </row>
    <row r="71" spans="1:43" s="16" customFormat="1" ht="16.5" hidden="1" customHeight="1" x14ac:dyDescent="0.2">
      <c r="A71" s="120"/>
      <c r="B71" s="121">
        <v>18101193</v>
      </c>
      <c r="C71" s="122" t="s">
        <v>125</v>
      </c>
      <c r="D71" s="21"/>
      <c r="E71" s="103"/>
      <c r="F71" s="91"/>
      <c r="G71" s="135"/>
      <c r="H71" s="135"/>
      <c r="I71" s="135"/>
      <c r="J71" s="61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61"/>
      <c r="AQ71" s="25"/>
    </row>
    <row r="72" spans="1:43" s="16" customFormat="1" ht="16.5" customHeight="1" x14ac:dyDescent="0.2">
      <c r="A72" s="58">
        <v>20</v>
      </c>
      <c r="B72" s="89">
        <v>18101166</v>
      </c>
      <c r="C72" s="85" t="s">
        <v>126</v>
      </c>
      <c r="D72" s="21">
        <f>'SHOLAT JAMAAH'!AT72</f>
        <v>98.38458994708995</v>
      </c>
      <c r="E72" s="103">
        <f>'TAHSIN-TAHFIDZ'!AT72</f>
        <v>98.333333333333329</v>
      </c>
      <c r="F72" s="91">
        <f>'TA''LIM'!AT72</f>
        <v>100</v>
      </c>
      <c r="G72" s="91"/>
      <c r="H72" s="91"/>
      <c r="I72" s="91">
        <f t="shared" si="0"/>
        <v>98.61665013227514</v>
      </c>
      <c r="J72" s="61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61"/>
      <c r="AQ72" s="25"/>
    </row>
    <row r="73" spans="1:43" s="16" customFormat="1" ht="16.5" customHeight="1" x14ac:dyDescent="0.2">
      <c r="A73" s="166" t="s">
        <v>508</v>
      </c>
      <c r="B73" s="166"/>
      <c r="C73" s="166"/>
      <c r="D73" s="166"/>
      <c r="E73" s="166"/>
      <c r="F73" s="166"/>
      <c r="G73" s="166"/>
      <c r="H73" s="166"/>
      <c r="I73" s="216"/>
      <c r="J73" s="61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1"/>
      <c r="AQ73" s="25"/>
    </row>
    <row r="74" spans="1:43" s="16" customFormat="1" ht="16.5" customHeight="1" x14ac:dyDescent="0.2">
      <c r="A74" s="237" t="s">
        <v>0</v>
      </c>
      <c r="B74" s="226" t="s">
        <v>465</v>
      </c>
      <c r="C74" s="238" t="s">
        <v>1</v>
      </c>
      <c r="D74" s="239" t="s">
        <v>52</v>
      </c>
      <c r="E74" s="239" t="s">
        <v>14</v>
      </c>
      <c r="F74" s="240" t="s">
        <v>10</v>
      </c>
      <c r="G74" s="239" t="s">
        <v>11</v>
      </c>
      <c r="H74" s="239" t="s">
        <v>12</v>
      </c>
      <c r="I74" s="239" t="s">
        <v>51</v>
      </c>
      <c r="J74" s="61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1"/>
      <c r="AQ74" s="25"/>
    </row>
    <row r="75" spans="1:43" s="16" customFormat="1" ht="16.5" customHeight="1" x14ac:dyDescent="0.2">
      <c r="A75" s="237"/>
      <c r="B75" s="227"/>
      <c r="C75" s="238"/>
      <c r="D75" s="239"/>
      <c r="E75" s="239"/>
      <c r="F75" s="240"/>
      <c r="G75" s="239"/>
      <c r="H75" s="239"/>
      <c r="I75" s="239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8"/>
      <c r="AQ75" s="25"/>
    </row>
    <row r="76" spans="1:43" s="16" customFormat="1" ht="16.5" customHeight="1" x14ac:dyDescent="0.2">
      <c r="A76" s="58">
        <v>1</v>
      </c>
      <c r="B76" s="89">
        <v>18101188</v>
      </c>
      <c r="C76" s="85" t="s">
        <v>127</v>
      </c>
      <c r="D76" s="21">
        <f>'SHOLAT JAMAAH'!AT76</f>
        <v>93.716931216931215</v>
      </c>
      <c r="E76" s="103">
        <f>'TAHSIN-TAHFIDZ'!AT76</f>
        <v>100</v>
      </c>
      <c r="F76" s="91">
        <f>'TA''LIM'!AT76</f>
        <v>98.461538461538467</v>
      </c>
      <c r="G76" s="91"/>
      <c r="H76" s="91"/>
      <c r="I76" s="91">
        <f t="shared" ref="I76:I95" si="1">(D76*65%)+(E76*20%)+(F76*15%)</f>
        <v>95.685236060236065</v>
      </c>
      <c r="J76" s="67" t="s">
        <v>128</v>
      </c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67" t="s">
        <v>128</v>
      </c>
      <c r="AQ76" s="25"/>
    </row>
    <row r="77" spans="1:43" s="16" customFormat="1" ht="16.5" customHeight="1" x14ac:dyDescent="0.2">
      <c r="A77" s="58">
        <v>2</v>
      </c>
      <c r="B77" s="89">
        <v>18102040</v>
      </c>
      <c r="C77" s="85" t="s">
        <v>129</v>
      </c>
      <c r="D77" s="21">
        <f>'SHOLAT JAMAAH'!AT77</f>
        <v>77.493580765639578</v>
      </c>
      <c r="E77" s="103">
        <f>'TAHSIN-TAHFIDZ'!AT77</f>
        <v>98.412698412698418</v>
      </c>
      <c r="F77" s="91">
        <f>'TA''LIM'!AT77</f>
        <v>100</v>
      </c>
      <c r="G77" s="91"/>
      <c r="H77" s="91"/>
      <c r="I77" s="91">
        <f t="shared" si="1"/>
        <v>85.053367180205413</v>
      </c>
      <c r="J77" s="185">
        <f>AVERAGE(I76:I95)</f>
        <v>86.317236364744673</v>
      </c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61"/>
      <c r="AQ77" s="25"/>
    </row>
    <row r="78" spans="1:43" s="16" customFormat="1" ht="16.5" customHeight="1" x14ac:dyDescent="0.2">
      <c r="A78" s="58">
        <v>3</v>
      </c>
      <c r="B78" s="89">
        <v>18101147</v>
      </c>
      <c r="C78" s="85" t="s">
        <v>130</v>
      </c>
      <c r="D78" s="21">
        <f>'SHOLAT JAMAAH'!AT78</f>
        <v>85.178182384064741</v>
      </c>
      <c r="E78" s="103">
        <f>'TAHSIN-TAHFIDZ'!AT78</f>
        <v>99.206349206349202</v>
      </c>
      <c r="F78" s="91">
        <f>'TA''LIM'!AT78</f>
        <v>95.512820512820497</v>
      </c>
      <c r="G78" s="91"/>
      <c r="H78" s="91"/>
      <c r="I78" s="91">
        <f t="shared" si="1"/>
        <v>89.534011467835015</v>
      </c>
      <c r="J78" s="61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61"/>
      <c r="AQ78" s="25"/>
    </row>
    <row r="79" spans="1:43" s="16" customFormat="1" ht="16.5" customHeight="1" x14ac:dyDescent="0.2">
      <c r="A79" s="58">
        <v>4</v>
      </c>
      <c r="B79" s="89">
        <v>18101092</v>
      </c>
      <c r="C79" s="85" t="s">
        <v>131</v>
      </c>
      <c r="D79" s="21">
        <f>'SHOLAT JAMAAH'!AT79</f>
        <v>73.95736072206661</v>
      </c>
      <c r="E79" s="103">
        <f>'TAHSIN-TAHFIDZ'!AT79</f>
        <v>94.444444444444443</v>
      </c>
      <c r="F79" s="91">
        <f>'TA''LIM'!AT79</f>
        <v>96.538461538461533</v>
      </c>
      <c r="G79" s="91"/>
      <c r="H79" s="91"/>
      <c r="I79" s="91">
        <f t="shared" si="1"/>
        <v>81.441942589001414</v>
      </c>
      <c r="J79" s="61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61"/>
      <c r="AQ79" s="25"/>
    </row>
    <row r="80" spans="1:43" s="16" customFormat="1" ht="16.5" customHeight="1" x14ac:dyDescent="0.2">
      <c r="A80" s="58">
        <v>5</v>
      </c>
      <c r="B80" s="89">
        <v>18101134</v>
      </c>
      <c r="C80" s="85" t="s">
        <v>132</v>
      </c>
      <c r="D80" s="21">
        <f>'SHOLAT JAMAAH'!AT80</f>
        <v>85.734126984126988</v>
      </c>
      <c r="E80" s="103">
        <f>'TAHSIN-TAHFIDZ'!AT80</f>
        <v>97.61904761904762</v>
      </c>
      <c r="F80" s="91">
        <f>'TA''LIM'!AT80</f>
        <v>91.025641025641036</v>
      </c>
      <c r="G80" s="91"/>
      <c r="H80" s="91"/>
      <c r="I80" s="91">
        <f t="shared" si="1"/>
        <v>88.904838217338238</v>
      </c>
      <c r="J80" s="61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61"/>
      <c r="AQ80" s="25"/>
    </row>
    <row r="81" spans="1:43" s="16" customFormat="1" ht="16.5" customHeight="1" x14ac:dyDescent="0.2">
      <c r="A81" s="58">
        <v>6</v>
      </c>
      <c r="B81" s="89">
        <v>18101144</v>
      </c>
      <c r="C81" s="85" t="s">
        <v>133</v>
      </c>
      <c r="D81" s="21">
        <f>'SHOLAT JAMAAH'!AT81</f>
        <v>89.437927948957352</v>
      </c>
      <c r="E81" s="103">
        <f>'TAHSIN-TAHFIDZ'!AT81</f>
        <v>96.825396825396822</v>
      </c>
      <c r="F81" s="91">
        <f>'TA''LIM'!AT81</f>
        <v>92.948717948717942</v>
      </c>
      <c r="G81" s="91"/>
      <c r="H81" s="91"/>
      <c r="I81" s="91">
        <f t="shared" si="1"/>
        <v>91.44204022420935</v>
      </c>
      <c r="J81" s="61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61"/>
      <c r="AQ81" s="25"/>
    </row>
    <row r="82" spans="1:43" s="16" customFormat="1" ht="16.5" customHeight="1" x14ac:dyDescent="0.2">
      <c r="A82" s="58">
        <v>7</v>
      </c>
      <c r="B82" s="89">
        <v>18101125</v>
      </c>
      <c r="C82" s="85" t="s">
        <v>134</v>
      </c>
      <c r="D82" s="21">
        <f>'SHOLAT JAMAAH'!AT82</f>
        <v>53.842689853719264</v>
      </c>
      <c r="E82" s="103">
        <f>'TAHSIN-TAHFIDZ'!AT82</f>
        <v>88.662131519274382</v>
      </c>
      <c r="F82" s="91">
        <f>'TA''LIM'!AT82</f>
        <v>81.025641025641036</v>
      </c>
      <c r="G82" s="91"/>
      <c r="H82" s="91"/>
      <c r="I82" s="91">
        <f t="shared" si="1"/>
        <v>64.884020862618556</v>
      </c>
      <c r="J82" s="61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61"/>
      <c r="AQ82" s="25"/>
    </row>
    <row r="83" spans="1:43" s="16" customFormat="1" ht="16.5" customHeight="1" x14ac:dyDescent="0.2">
      <c r="A83" s="58">
        <v>8</v>
      </c>
      <c r="B83" s="89">
        <v>18101137</v>
      </c>
      <c r="C83" s="85" t="s">
        <v>135</v>
      </c>
      <c r="D83" s="21">
        <f>'SHOLAT JAMAAH'!AT83</f>
        <v>65.537921365127247</v>
      </c>
      <c r="E83" s="103">
        <f>'TAHSIN-TAHFIDZ'!AT83</f>
        <v>86.30952380952381</v>
      </c>
      <c r="F83" s="91">
        <f>'TA''LIM'!AT83</f>
        <v>93.589743589743577</v>
      </c>
      <c r="G83" s="91"/>
      <c r="H83" s="91"/>
      <c r="I83" s="91">
        <f t="shared" si="1"/>
        <v>73.900015187699012</v>
      </c>
      <c r="J83" s="61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61"/>
      <c r="AQ83" s="25"/>
    </row>
    <row r="84" spans="1:43" s="16" customFormat="1" ht="16.5" customHeight="1" x14ac:dyDescent="0.2">
      <c r="A84" s="58">
        <v>9</v>
      </c>
      <c r="B84" s="89">
        <v>18102049</v>
      </c>
      <c r="C84" s="85" t="s">
        <v>136</v>
      </c>
      <c r="D84" s="21">
        <f>'SHOLAT JAMAAH'!AT84</f>
        <v>85.463113275613281</v>
      </c>
      <c r="E84" s="103">
        <f>'TAHSIN-TAHFIDZ'!AT84</f>
        <v>96.428571428571431</v>
      </c>
      <c r="F84" s="91">
        <f>'TA''LIM'!AT84</f>
        <v>100</v>
      </c>
      <c r="G84" s="91"/>
      <c r="H84" s="91"/>
      <c r="I84" s="91">
        <f t="shared" si="1"/>
        <v>89.836737914862923</v>
      </c>
      <c r="J84" s="61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61"/>
      <c r="AQ84" s="25"/>
    </row>
    <row r="85" spans="1:43" s="16" customFormat="1" ht="16.5" customHeight="1" x14ac:dyDescent="0.2">
      <c r="A85" s="58">
        <v>10</v>
      </c>
      <c r="B85" s="58">
        <v>18101212</v>
      </c>
      <c r="C85" s="85" t="s">
        <v>446</v>
      </c>
      <c r="D85" s="21">
        <f>'SHOLAT JAMAAH'!AT85</f>
        <v>74.893764913372749</v>
      </c>
      <c r="E85" s="103">
        <f>'TAHSIN-TAHFIDZ'!AT85</f>
        <v>88.782051282051285</v>
      </c>
      <c r="F85" s="91">
        <f>'TA''LIM'!AT85</f>
        <v>93.974358974358964</v>
      </c>
      <c r="G85" s="91"/>
      <c r="H85" s="91"/>
      <c r="I85" s="91">
        <f t="shared" si="1"/>
        <v>80.533511296256393</v>
      </c>
      <c r="J85" s="61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61"/>
      <c r="AQ85" s="25"/>
    </row>
    <row r="86" spans="1:43" s="16" customFormat="1" ht="16.5" customHeight="1" x14ac:dyDescent="0.2">
      <c r="A86" s="58">
        <v>11</v>
      </c>
      <c r="B86" s="89">
        <v>18103067</v>
      </c>
      <c r="C86" s="19" t="s">
        <v>137</v>
      </c>
      <c r="D86" s="21">
        <f>'SHOLAT JAMAAH'!AT86</f>
        <v>82.730314347961411</v>
      </c>
      <c r="E86" s="103">
        <f>'TAHSIN-TAHFIDZ'!AT86</f>
        <v>95.238095238095255</v>
      </c>
      <c r="F86" s="91">
        <f>'TA''LIM'!AT86</f>
        <v>95.897435897435884</v>
      </c>
      <c r="G86" s="91"/>
      <c r="H86" s="91"/>
      <c r="I86" s="91">
        <f t="shared" si="1"/>
        <v>87.206938758409365</v>
      </c>
      <c r="J86" s="61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61"/>
      <c r="AQ86" s="25"/>
    </row>
    <row r="87" spans="1:43" s="16" customFormat="1" ht="16.5" customHeight="1" x14ac:dyDescent="0.2">
      <c r="A87" s="58">
        <v>12</v>
      </c>
      <c r="B87" s="89">
        <v>18101105</v>
      </c>
      <c r="C87" s="85" t="s">
        <v>138</v>
      </c>
      <c r="D87" s="21">
        <f>'SHOLAT JAMAAH'!AT87</f>
        <v>56.302812791783381</v>
      </c>
      <c r="E87" s="103">
        <f>'TAHSIN-TAHFIDZ'!AT87</f>
        <v>83.772675736961446</v>
      </c>
      <c r="F87" s="91">
        <f>'TA''LIM'!AT87</f>
        <v>88.71794871794873</v>
      </c>
      <c r="G87" s="91"/>
      <c r="H87" s="91"/>
      <c r="I87" s="91">
        <f t="shared" si="1"/>
        <v>66.659055769743802</v>
      </c>
      <c r="J87" s="61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61"/>
      <c r="AQ87" s="25"/>
    </row>
    <row r="88" spans="1:43" s="16" customFormat="1" ht="16.5" customHeight="1" x14ac:dyDescent="0.2">
      <c r="A88" s="58">
        <v>13</v>
      </c>
      <c r="B88" s="89">
        <v>18101054</v>
      </c>
      <c r="C88" s="85" t="s">
        <v>139</v>
      </c>
      <c r="D88" s="21">
        <f>'SHOLAT JAMAAH'!AT88</f>
        <v>82.50933706816059</v>
      </c>
      <c r="E88" s="103">
        <f>'TAHSIN-TAHFIDZ'!AT88</f>
        <v>95.1388888888889</v>
      </c>
      <c r="F88" s="91">
        <f>'TA''LIM'!AT88</f>
        <v>98.07692307692308</v>
      </c>
      <c r="G88" s="91"/>
      <c r="H88" s="91"/>
      <c r="I88" s="91">
        <f t="shared" si="1"/>
        <v>87.370385333620632</v>
      </c>
      <c r="J88" s="61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61"/>
      <c r="AQ88" s="25"/>
    </row>
    <row r="89" spans="1:43" s="16" customFormat="1" ht="16.5" customHeight="1" x14ac:dyDescent="0.2">
      <c r="A89" s="58">
        <v>14</v>
      </c>
      <c r="B89" s="89">
        <v>18108020</v>
      </c>
      <c r="C89" s="19" t="s">
        <v>140</v>
      </c>
      <c r="D89" s="21">
        <f>'SHOLAT JAMAAH'!AT89</f>
        <v>90.161550731403651</v>
      </c>
      <c r="E89" s="103">
        <f>'TAHSIN-TAHFIDZ'!AT89</f>
        <v>93.154761904761926</v>
      </c>
      <c r="F89" s="91">
        <f>'TA''LIM'!AT89</f>
        <v>100</v>
      </c>
      <c r="G89" s="91"/>
      <c r="H89" s="91"/>
      <c r="I89" s="91">
        <f t="shared" si="1"/>
        <v>92.235960356364757</v>
      </c>
      <c r="J89" s="61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61"/>
      <c r="AQ89" s="25"/>
    </row>
    <row r="90" spans="1:43" s="16" customFormat="1" ht="16.5" customHeight="1" x14ac:dyDescent="0.2">
      <c r="A90" s="58">
        <v>15</v>
      </c>
      <c r="B90" s="89">
        <v>18103048</v>
      </c>
      <c r="C90" s="19" t="s">
        <v>141</v>
      </c>
      <c r="D90" s="21">
        <f>'SHOLAT JAMAAH'!AT90</f>
        <v>94.991732804232797</v>
      </c>
      <c r="E90" s="103">
        <f>'TAHSIN-TAHFIDZ'!AT90</f>
        <v>98.412698412698418</v>
      </c>
      <c r="F90" s="91">
        <f>'TA''LIM'!AT90</f>
        <v>100</v>
      </c>
      <c r="G90" s="91"/>
      <c r="H90" s="91"/>
      <c r="I90" s="91">
        <f t="shared" si="1"/>
        <v>96.427166005291014</v>
      </c>
      <c r="J90" s="61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61"/>
      <c r="AQ90" s="25"/>
    </row>
    <row r="91" spans="1:43" s="16" customFormat="1" ht="16.5" customHeight="1" x14ac:dyDescent="0.2">
      <c r="A91" s="58">
        <v>16</v>
      </c>
      <c r="B91" s="89">
        <v>18103037</v>
      </c>
      <c r="C91" s="85" t="s">
        <v>142</v>
      </c>
      <c r="D91" s="21">
        <f>'SHOLAT JAMAAH'!AT91</f>
        <v>75.340316682228448</v>
      </c>
      <c r="E91" s="103">
        <f>'TAHSIN-TAHFIDZ'!AT91</f>
        <v>94.246031746031761</v>
      </c>
      <c r="F91" s="91">
        <f>'TA''LIM'!AT91</f>
        <v>95.897435897435884</v>
      </c>
      <c r="G91" s="91"/>
      <c r="H91" s="91"/>
      <c r="I91" s="91">
        <f t="shared" si="1"/>
        <v>82.205027577270229</v>
      </c>
      <c r="J91" s="61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61"/>
      <c r="AQ91" s="25"/>
    </row>
    <row r="92" spans="1:43" s="16" customFormat="1" ht="16.5" customHeight="1" x14ac:dyDescent="0.2">
      <c r="A92" s="58">
        <v>17</v>
      </c>
      <c r="B92" s="89">
        <v>18101009</v>
      </c>
      <c r="C92" s="85" t="s">
        <v>143</v>
      </c>
      <c r="D92" s="21">
        <f>'SHOLAT JAMAAH'!AT92</f>
        <v>95.25958994708995</v>
      </c>
      <c r="E92" s="103">
        <f>'TAHSIN-TAHFIDZ'!AT92</f>
        <v>99.206349206349202</v>
      </c>
      <c r="F92" s="91">
        <f>'TA''LIM'!AT92</f>
        <v>97.435897435897431</v>
      </c>
      <c r="G92" s="91"/>
      <c r="H92" s="91"/>
      <c r="I92" s="91">
        <f t="shared" si="1"/>
        <v>96.375387922262917</v>
      </c>
      <c r="J92" s="61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61"/>
      <c r="AQ92" s="25"/>
    </row>
    <row r="93" spans="1:43" s="16" customFormat="1" ht="16.5" customHeight="1" x14ac:dyDescent="0.2">
      <c r="A93" s="58">
        <v>18</v>
      </c>
      <c r="B93" s="89">
        <v>18101036</v>
      </c>
      <c r="C93" s="85" t="s">
        <v>144</v>
      </c>
      <c r="D93" s="21">
        <f>'SHOLAT JAMAAH'!AT93</f>
        <v>93.402194211017743</v>
      </c>
      <c r="E93" s="103">
        <f>'TAHSIN-TAHFIDZ'!AT93</f>
        <v>96.825396825396837</v>
      </c>
      <c r="F93" s="91">
        <f>'TA''LIM'!AT93</f>
        <v>95.512820512820497</v>
      </c>
      <c r="G93" s="91"/>
      <c r="H93" s="91"/>
      <c r="I93" s="91">
        <f t="shared" si="1"/>
        <v>94.40342867916398</v>
      </c>
      <c r="J93" s="61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61"/>
      <c r="AQ93" s="25"/>
    </row>
    <row r="94" spans="1:43" s="16" customFormat="1" ht="16.5" customHeight="1" x14ac:dyDescent="0.2">
      <c r="A94" s="58">
        <v>19</v>
      </c>
      <c r="B94" s="89">
        <v>18108003</v>
      </c>
      <c r="C94" s="19" t="s">
        <v>145</v>
      </c>
      <c r="D94" s="21">
        <f>'SHOLAT JAMAAH'!AT94</f>
        <v>83.022720199190786</v>
      </c>
      <c r="E94" s="103">
        <f>'TAHSIN-TAHFIDZ'!AT94</f>
        <v>93.650793650793645</v>
      </c>
      <c r="F94" s="91">
        <f>'TA''LIM'!AT94</f>
        <v>96.538461538461533</v>
      </c>
      <c r="G94" s="91"/>
      <c r="H94" s="91"/>
      <c r="I94" s="91">
        <f t="shared" si="1"/>
        <v>87.175696090401971</v>
      </c>
      <c r="J94" s="61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61"/>
      <c r="AQ94" s="25"/>
    </row>
    <row r="95" spans="1:43" s="16" customFormat="1" ht="16.5" customHeight="1" x14ac:dyDescent="0.2">
      <c r="A95" s="58">
        <v>20</v>
      </c>
      <c r="B95" s="89">
        <v>18103018</v>
      </c>
      <c r="C95" s="24" t="s">
        <v>146</v>
      </c>
      <c r="D95" s="21">
        <f>'SHOLAT JAMAAH'!AT95</f>
        <v>94.693877551020393</v>
      </c>
      <c r="E95" s="103">
        <f>'TAHSIN-TAHFIDZ'!AT95</f>
        <v>98.958333333333329</v>
      </c>
      <c r="F95" s="91">
        <f>'TA''LIM'!AT95</f>
        <v>91.515151515151516</v>
      </c>
      <c r="G95" s="91"/>
      <c r="H95" s="91"/>
      <c r="I95" s="91">
        <f t="shared" si="1"/>
        <v>95.069959802102659</v>
      </c>
      <c r="J95" s="61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61"/>
      <c r="AQ95" s="25"/>
    </row>
    <row r="96" spans="1:43" s="16" customFormat="1" ht="16.5" customHeight="1" x14ac:dyDescent="0.2">
      <c r="A96" s="166" t="s">
        <v>458</v>
      </c>
      <c r="B96" s="166"/>
      <c r="C96" s="166"/>
      <c r="D96" s="166"/>
      <c r="E96" s="166"/>
      <c r="F96" s="166"/>
      <c r="G96" s="166"/>
      <c r="H96" s="166"/>
      <c r="I96" s="216"/>
      <c r="J96" s="61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1"/>
      <c r="AQ96" s="25"/>
    </row>
    <row r="97" spans="1:43" s="16" customFormat="1" ht="16.5" customHeight="1" x14ac:dyDescent="0.2">
      <c r="A97" s="226" t="s">
        <v>0</v>
      </c>
      <c r="B97" s="226" t="s">
        <v>465</v>
      </c>
      <c r="C97" s="228" t="s">
        <v>1</v>
      </c>
      <c r="D97" s="230" t="s">
        <v>52</v>
      </c>
      <c r="E97" s="230" t="s">
        <v>14</v>
      </c>
      <c r="F97" s="230" t="s">
        <v>10</v>
      </c>
      <c r="G97" s="239" t="s">
        <v>11</v>
      </c>
      <c r="H97" s="239" t="s">
        <v>12</v>
      </c>
      <c r="I97" s="239" t="s">
        <v>51</v>
      </c>
      <c r="J97" s="61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1"/>
      <c r="AQ97" s="25"/>
    </row>
    <row r="98" spans="1:43" s="16" customFormat="1" ht="16.5" customHeight="1" x14ac:dyDescent="0.2">
      <c r="A98" s="227"/>
      <c r="B98" s="227"/>
      <c r="C98" s="229"/>
      <c r="D98" s="231"/>
      <c r="E98" s="231"/>
      <c r="F98" s="231"/>
      <c r="G98" s="239"/>
      <c r="H98" s="239"/>
      <c r="I98" s="239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8"/>
      <c r="AQ98" s="25"/>
    </row>
    <row r="99" spans="1:43" s="16" customFormat="1" ht="16.5" customHeight="1" x14ac:dyDescent="0.2">
      <c r="A99" s="58">
        <v>1</v>
      </c>
      <c r="B99" s="89">
        <v>18103014</v>
      </c>
      <c r="C99" s="85" t="s">
        <v>147</v>
      </c>
      <c r="D99" s="21">
        <f>'SHOLAT JAMAAH'!AT99</f>
        <v>96.018518518518505</v>
      </c>
      <c r="E99" s="103">
        <f>'TAHSIN-TAHFIDZ'!AT99</f>
        <v>100</v>
      </c>
      <c r="F99" s="91">
        <f>'TA''LIM'!AT99</f>
        <v>100</v>
      </c>
      <c r="G99" s="91"/>
      <c r="H99" s="91"/>
      <c r="I99" s="91">
        <f t="shared" ref="I99:I118" si="2">(D99*65%)+(E99*20%)+(F99*15%)</f>
        <v>97.412037037037038</v>
      </c>
      <c r="J99" s="67" t="s">
        <v>148</v>
      </c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67" t="s">
        <v>148</v>
      </c>
      <c r="AQ99" s="25"/>
    </row>
    <row r="100" spans="1:43" s="16" customFormat="1" ht="16.5" customHeight="1" x14ac:dyDescent="0.2">
      <c r="A100" s="58">
        <v>2</v>
      </c>
      <c r="B100" s="89">
        <v>18102063</v>
      </c>
      <c r="C100" s="20" t="s">
        <v>149</v>
      </c>
      <c r="D100" s="21">
        <f>'SHOLAT JAMAAH'!AT100</f>
        <v>67.621517205916192</v>
      </c>
      <c r="E100" s="103">
        <f>'TAHSIN-TAHFIDZ'!AT100</f>
        <v>84.777777777777771</v>
      </c>
      <c r="F100" s="91">
        <f>'TA''LIM'!AT100</f>
        <v>84.88095238095238</v>
      </c>
      <c r="G100" s="91"/>
      <c r="H100" s="91"/>
      <c r="I100" s="91">
        <f t="shared" si="2"/>
        <v>73.641684596543939</v>
      </c>
      <c r="J100" s="185">
        <f>AVERAGE(I99:I118)</f>
        <v>88.558094799119004</v>
      </c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61"/>
      <c r="AQ100" s="25"/>
    </row>
    <row r="101" spans="1:43" s="16" customFormat="1" ht="16.5" customHeight="1" x14ac:dyDescent="0.2">
      <c r="A101" s="58">
        <v>3</v>
      </c>
      <c r="B101" s="89">
        <v>18101038</v>
      </c>
      <c r="C101" s="85" t="s">
        <v>150</v>
      </c>
      <c r="D101" s="21">
        <f>'SHOLAT JAMAAH'!AT101</f>
        <v>95.315806878306887</v>
      </c>
      <c r="E101" s="103">
        <f>'TAHSIN-TAHFIDZ'!AT101</f>
        <v>97.18518518518519</v>
      </c>
      <c r="F101" s="91">
        <f>'TA''LIM'!AT101</f>
        <v>94.404761904761898</v>
      </c>
      <c r="G101" s="91"/>
      <c r="H101" s="91"/>
      <c r="I101" s="91">
        <f t="shared" si="2"/>
        <v>95.553025793650789</v>
      </c>
      <c r="J101" s="61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61"/>
      <c r="AQ101" s="25"/>
    </row>
    <row r="102" spans="1:43" s="16" customFormat="1" ht="16.5" customHeight="1" x14ac:dyDescent="0.2">
      <c r="A102" s="58">
        <v>4</v>
      </c>
      <c r="B102" s="89">
        <v>18103044</v>
      </c>
      <c r="C102" s="85" t="s">
        <v>151</v>
      </c>
      <c r="D102" s="21">
        <f>'SHOLAT JAMAAH'!AT102</f>
        <v>64.231053532524115</v>
      </c>
      <c r="E102" s="103">
        <f>'TAHSIN-TAHFIDZ'!AT102</f>
        <v>84.148148148148138</v>
      </c>
      <c r="F102" s="91">
        <f>'TA''LIM'!AT102</f>
        <v>91.190476190476176</v>
      </c>
      <c r="G102" s="91"/>
      <c r="H102" s="91"/>
      <c r="I102" s="91">
        <f t="shared" si="2"/>
        <v>72.258385854341739</v>
      </c>
      <c r="J102" s="61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61"/>
      <c r="AQ102" s="25"/>
    </row>
    <row r="103" spans="1:43" s="16" customFormat="1" ht="16.5" customHeight="1" x14ac:dyDescent="0.2">
      <c r="A103" s="58">
        <v>5</v>
      </c>
      <c r="B103" s="89">
        <v>18101039</v>
      </c>
      <c r="C103" s="85" t="s">
        <v>152</v>
      </c>
      <c r="D103" s="21">
        <f>'SHOLAT JAMAAH'!AT103</f>
        <v>86.618133364456881</v>
      </c>
      <c r="E103" s="103">
        <f>'TAHSIN-TAHFIDZ'!AT103</f>
        <v>98.518518518518519</v>
      </c>
      <c r="F103" s="91">
        <f>'TA''LIM'!AT103</f>
        <v>98.214285714285708</v>
      </c>
      <c r="G103" s="91"/>
      <c r="H103" s="91"/>
      <c r="I103" s="91">
        <f t="shared" si="2"/>
        <v>90.737633247743545</v>
      </c>
      <c r="J103" s="61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61"/>
      <c r="AQ103" s="25"/>
    </row>
    <row r="104" spans="1:43" s="16" customFormat="1" ht="16.5" customHeight="1" x14ac:dyDescent="0.2">
      <c r="A104" s="58">
        <v>6</v>
      </c>
      <c r="B104" s="89">
        <v>18103045</v>
      </c>
      <c r="C104" s="19" t="s">
        <v>153</v>
      </c>
      <c r="D104" s="21">
        <f>'SHOLAT JAMAAH'!AT104</f>
        <v>82.62147914721443</v>
      </c>
      <c r="E104" s="103">
        <f>'TAHSIN-TAHFIDZ'!AT104</f>
        <v>88.703703703703709</v>
      </c>
      <c r="F104" s="91">
        <f>'TA''LIM'!AT104</f>
        <v>96.190476190476176</v>
      </c>
      <c r="G104" s="91"/>
      <c r="H104" s="91"/>
      <c r="I104" s="91">
        <f t="shared" si="2"/>
        <v>85.873273615001551</v>
      </c>
      <c r="J104" s="61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61"/>
      <c r="AQ104" s="25"/>
    </row>
    <row r="105" spans="1:43" s="16" customFormat="1" ht="16.5" customHeight="1" x14ac:dyDescent="0.2">
      <c r="A105" s="58">
        <v>7</v>
      </c>
      <c r="B105" s="89">
        <v>18101124</v>
      </c>
      <c r="C105" s="85" t="s">
        <v>154</v>
      </c>
      <c r="D105" s="21">
        <f>'SHOLAT JAMAAH'!AT105</f>
        <v>92.804232804232797</v>
      </c>
      <c r="E105" s="103">
        <f>'TAHSIN-TAHFIDZ'!AT105</f>
        <v>97.037037037037038</v>
      </c>
      <c r="F105" s="91">
        <f>'TA''LIM'!AT105</f>
        <v>100</v>
      </c>
      <c r="G105" s="91"/>
      <c r="H105" s="91"/>
      <c r="I105" s="91">
        <f t="shared" si="2"/>
        <v>94.730158730158735</v>
      </c>
      <c r="J105" s="61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61"/>
      <c r="AQ105" s="25"/>
    </row>
    <row r="106" spans="1:43" s="16" customFormat="1" ht="16.5" customHeight="1" x14ac:dyDescent="0.2">
      <c r="A106" s="58">
        <v>8</v>
      </c>
      <c r="B106" s="89">
        <v>18101107</v>
      </c>
      <c r="C106" s="85" t="s">
        <v>155</v>
      </c>
      <c r="D106" s="21">
        <f>'SHOLAT JAMAAH'!AT106</f>
        <v>70.21282979003567</v>
      </c>
      <c r="E106" s="103">
        <f>'TAHSIN-TAHFIDZ'!AT106</f>
        <v>82.703703703703709</v>
      </c>
      <c r="F106" s="91">
        <f>'TA''LIM'!AT106</f>
        <v>97.619047619047606</v>
      </c>
      <c r="G106" s="91"/>
      <c r="H106" s="91"/>
      <c r="I106" s="91">
        <f t="shared" si="2"/>
        <v>76.82193724712107</v>
      </c>
      <c r="J106" s="61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61"/>
      <c r="AQ106" s="25"/>
    </row>
    <row r="107" spans="1:43" s="16" customFormat="1" ht="16.5" customHeight="1" x14ac:dyDescent="0.2">
      <c r="A107" s="58">
        <v>9</v>
      </c>
      <c r="B107" s="89">
        <v>18101004</v>
      </c>
      <c r="C107" s="19" t="s">
        <v>156</v>
      </c>
      <c r="D107" s="21">
        <f>'SHOLAT JAMAAH'!AT107</f>
        <v>90.884589947089935</v>
      </c>
      <c r="E107" s="103">
        <f>'TAHSIN-TAHFIDZ'!AT107</f>
        <v>100</v>
      </c>
      <c r="F107" s="91">
        <f>'TA''LIM'!AT107</f>
        <v>94.047619047619037</v>
      </c>
      <c r="G107" s="91"/>
      <c r="H107" s="91"/>
      <c r="I107" s="91">
        <f t="shared" si="2"/>
        <v>93.182126322751316</v>
      </c>
      <c r="J107" s="61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61"/>
      <c r="AQ107" s="25"/>
    </row>
    <row r="108" spans="1:43" s="16" customFormat="1" ht="16.5" customHeight="1" x14ac:dyDescent="0.2">
      <c r="A108" s="58">
        <v>10</v>
      </c>
      <c r="B108" s="89">
        <v>18101162</v>
      </c>
      <c r="C108" s="19" t="s">
        <v>157</v>
      </c>
      <c r="D108" s="21">
        <f>'SHOLAT JAMAAH'!AT108</f>
        <v>92.523148148148152</v>
      </c>
      <c r="E108" s="103">
        <f>'TAHSIN-TAHFIDZ'!AT108</f>
        <v>95.259259259259267</v>
      </c>
      <c r="F108" s="91">
        <f>'TA''LIM'!AT108</f>
        <v>94.761904761904745</v>
      </c>
      <c r="G108" s="91"/>
      <c r="H108" s="91"/>
      <c r="I108" s="91">
        <f t="shared" si="2"/>
        <v>93.406183862433863</v>
      </c>
      <c r="J108" s="61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61"/>
      <c r="AQ108" s="25"/>
    </row>
    <row r="109" spans="1:43" s="16" customFormat="1" ht="16.5" customHeight="1" x14ac:dyDescent="0.2">
      <c r="A109" s="58">
        <v>11</v>
      </c>
      <c r="B109" s="89">
        <v>18101015</v>
      </c>
      <c r="C109" s="85" t="s">
        <v>158</v>
      </c>
      <c r="D109" s="21">
        <f>'SHOLAT JAMAAH'!AT109</f>
        <v>85.371732026143775</v>
      </c>
      <c r="E109" s="103">
        <f>'TAHSIN-TAHFIDZ'!AT109</f>
        <v>96.592592592592595</v>
      </c>
      <c r="F109" s="91">
        <f>'TA''LIM'!AT109</f>
        <v>95.833333333333329</v>
      </c>
      <c r="G109" s="91"/>
      <c r="H109" s="91"/>
      <c r="I109" s="91">
        <f t="shared" si="2"/>
        <v>89.185144335511978</v>
      </c>
      <c r="J109" s="61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61"/>
      <c r="AQ109" s="25"/>
    </row>
    <row r="110" spans="1:43" s="16" customFormat="1" ht="16.5" customHeight="1" x14ac:dyDescent="0.2">
      <c r="A110" s="58">
        <v>12</v>
      </c>
      <c r="B110" s="89">
        <v>18101148</v>
      </c>
      <c r="C110" s="19" t="s">
        <v>159</v>
      </c>
      <c r="D110" s="21">
        <f>'SHOLAT JAMAAH'!AT110</f>
        <v>81.911375661375658</v>
      </c>
      <c r="E110" s="103">
        <f>'TAHSIN-TAHFIDZ'!AT110</f>
        <v>92.888888888888886</v>
      </c>
      <c r="F110" s="91">
        <f>'TA''LIM'!AT110</f>
        <v>92.307692307692307</v>
      </c>
      <c r="G110" s="91"/>
      <c r="H110" s="91"/>
      <c r="I110" s="91">
        <f t="shared" si="2"/>
        <v>85.666325803825799</v>
      </c>
      <c r="J110" s="61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61"/>
      <c r="AQ110" s="25"/>
    </row>
    <row r="111" spans="1:43" s="16" customFormat="1" ht="16.5" customHeight="1" x14ac:dyDescent="0.2">
      <c r="A111" s="58">
        <v>13</v>
      </c>
      <c r="B111" s="89">
        <v>18101146</v>
      </c>
      <c r="C111" s="85" t="s">
        <v>160</v>
      </c>
      <c r="D111" s="21">
        <f>'SHOLAT JAMAAH'!AT111</f>
        <v>95.051256613756607</v>
      </c>
      <c r="E111" s="103">
        <f>'TAHSIN-TAHFIDZ'!AT111</f>
        <v>100</v>
      </c>
      <c r="F111" s="91">
        <f>'TA''LIM'!AT111</f>
        <v>95.238095238095227</v>
      </c>
      <c r="G111" s="91"/>
      <c r="H111" s="91"/>
      <c r="I111" s="91">
        <f t="shared" si="2"/>
        <v>96.069031084656075</v>
      </c>
      <c r="J111" s="61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61"/>
      <c r="AQ111" s="25"/>
    </row>
    <row r="112" spans="1:43" s="16" customFormat="1" ht="16.5" customHeight="1" x14ac:dyDescent="0.2">
      <c r="A112" s="58">
        <v>14</v>
      </c>
      <c r="B112" s="89">
        <v>18101024</v>
      </c>
      <c r="C112" s="85" t="s">
        <v>16</v>
      </c>
      <c r="D112" s="21">
        <f>'SHOLAT JAMAAH'!AT112</f>
        <v>92.958002645502646</v>
      </c>
      <c r="E112" s="103">
        <f>'TAHSIN-TAHFIDZ'!AT112</f>
        <v>98.666666666666671</v>
      </c>
      <c r="F112" s="91">
        <f>'TA''LIM'!AT112</f>
        <v>96.190476190476176</v>
      </c>
      <c r="G112" s="91"/>
      <c r="H112" s="91"/>
      <c r="I112" s="91">
        <f t="shared" si="2"/>
        <v>94.584606481481487</v>
      </c>
      <c r="J112" s="61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61"/>
      <c r="AQ112" s="25"/>
    </row>
    <row r="113" spans="1:43" s="16" customFormat="1" ht="16.5" customHeight="1" x14ac:dyDescent="0.2">
      <c r="A113" s="58">
        <v>15</v>
      </c>
      <c r="B113" s="89">
        <v>18101164</v>
      </c>
      <c r="C113" s="19" t="s">
        <v>161</v>
      </c>
      <c r="D113" s="21">
        <f>'SHOLAT JAMAAH'!AT113</f>
        <v>89.663476501711784</v>
      </c>
      <c r="E113" s="103">
        <f>'TAHSIN-TAHFIDZ'!AT113</f>
        <v>98</v>
      </c>
      <c r="F113" s="91">
        <f>'TA''LIM'!AT113</f>
        <v>95.833333333333329</v>
      </c>
      <c r="G113" s="91"/>
      <c r="H113" s="91"/>
      <c r="I113" s="91">
        <f t="shared" si="2"/>
        <v>92.25625972611266</v>
      </c>
      <c r="J113" s="61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61"/>
      <c r="AQ113" s="25"/>
    </row>
    <row r="114" spans="1:43" s="16" customFormat="1" ht="16.5" customHeight="1" x14ac:dyDescent="0.2">
      <c r="A114" s="58">
        <v>16</v>
      </c>
      <c r="B114" s="89">
        <v>18101095</v>
      </c>
      <c r="C114" s="85" t="s">
        <v>162</v>
      </c>
      <c r="D114" s="21">
        <f>'SHOLAT JAMAAH'!AT114</f>
        <v>93.011690787426062</v>
      </c>
      <c r="E114" s="103">
        <f>'TAHSIN-TAHFIDZ'!AT114</f>
        <v>100</v>
      </c>
      <c r="F114" s="91">
        <f>'TA''LIM'!AT114</f>
        <v>97.619047619047606</v>
      </c>
      <c r="G114" s="91"/>
      <c r="H114" s="91"/>
      <c r="I114" s="91">
        <f t="shared" si="2"/>
        <v>95.100456154684082</v>
      </c>
      <c r="J114" s="61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61"/>
      <c r="AQ114" s="25"/>
    </row>
    <row r="115" spans="1:43" s="16" customFormat="1" ht="16.5" customHeight="1" x14ac:dyDescent="0.2">
      <c r="A115" s="58">
        <v>17</v>
      </c>
      <c r="B115" s="89">
        <v>18101033</v>
      </c>
      <c r="C115" s="19" t="s">
        <v>163</v>
      </c>
      <c r="D115" s="21">
        <f>'SHOLAT JAMAAH'!AT115</f>
        <v>69.934835045129148</v>
      </c>
      <c r="E115" s="103">
        <f>'TAHSIN-TAHFIDZ'!AT115</f>
        <v>86.703703703703709</v>
      </c>
      <c r="F115" s="91">
        <f>'TA''LIM'!AT115</f>
        <v>96.190476190476176</v>
      </c>
      <c r="G115" s="91"/>
      <c r="H115" s="91"/>
      <c r="I115" s="91">
        <f t="shared" si="2"/>
        <v>77.22695494864611</v>
      </c>
      <c r="J115" s="61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61"/>
      <c r="AQ115" s="25"/>
    </row>
    <row r="116" spans="1:43" s="16" customFormat="1" ht="16.5" customHeight="1" x14ac:dyDescent="0.2">
      <c r="A116" s="58">
        <v>18</v>
      </c>
      <c r="B116" s="58">
        <v>18102071</v>
      </c>
      <c r="C116" s="85" t="s">
        <v>447</v>
      </c>
      <c r="D116" s="21">
        <f>'SHOLAT JAMAAH'!AT116</f>
        <v>98.935574229691881</v>
      </c>
      <c r="E116" s="103">
        <f>'TAHSIN-TAHFIDZ'!AT116</f>
        <v>100</v>
      </c>
      <c r="F116" s="91">
        <f>'TA''LIM'!AT116</f>
        <v>100</v>
      </c>
      <c r="G116" s="91"/>
      <c r="H116" s="91"/>
      <c r="I116" s="91">
        <f t="shared" si="2"/>
        <v>99.308123249299726</v>
      </c>
      <c r="J116" s="61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61"/>
      <c r="AQ116" s="25"/>
    </row>
    <row r="117" spans="1:43" s="16" customFormat="1" ht="16.5" customHeight="1" x14ac:dyDescent="0.2">
      <c r="A117" s="58">
        <v>19</v>
      </c>
      <c r="B117" s="89">
        <v>18101104</v>
      </c>
      <c r="C117" s="19" t="s">
        <v>164</v>
      </c>
      <c r="D117" s="21">
        <f>'SHOLAT JAMAAH'!AT117</f>
        <v>84.027680516651102</v>
      </c>
      <c r="E117" s="103">
        <f>'TAHSIN-TAHFIDZ'!AT117</f>
        <v>90.037037037037038</v>
      </c>
      <c r="F117" s="91">
        <f>'TA''LIM'!AT117</f>
        <v>95.238095238095227</v>
      </c>
      <c r="G117" s="91"/>
      <c r="H117" s="91"/>
      <c r="I117" s="91">
        <f t="shared" si="2"/>
        <v>86.911114028944908</v>
      </c>
      <c r="J117" s="61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61"/>
      <c r="AQ117" s="25"/>
    </row>
    <row r="118" spans="1:43" s="16" customFormat="1" ht="16.5" customHeight="1" x14ac:dyDescent="0.2">
      <c r="A118" s="58">
        <v>20</v>
      </c>
      <c r="B118" s="89">
        <v>18101141</v>
      </c>
      <c r="C118" s="13" t="s">
        <v>165</v>
      </c>
      <c r="D118" s="21">
        <f>'SHOLAT JAMAAH'!AT118</f>
        <v>76.984126984126988</v>
      </c>
      <c r="E118" s="103">
        <f>'TAHSIN-TAHFIDZ'!AT118</f>
        <v>90.18518518518519</v>
      </c>
      <c r="F118" s="91">
        <f>'TA''LIM'!AT118</f>
        <v>87.738095238095227</v>
      </c>
      <c r="G118" s="91"/>
      <c r="H118" s="91"/>
      <c r="I118" s="91">
        <f t="shared" si="2"/>
        <v>81.237433862433861</v>
      </c>
      <c r="J118" s="61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61"/>
      <c r="AQ118" s="25"/>
    </row>
    <row r="119" spans="1:43" s="16" customFormat="1" ht="16.5" customHeight="1" x14ac:dyDescent="0.2">
      <c r="A119" s="224" t="s">
        <v>478</v>
      </c>
      <c r="B119" s="224"/>
      <c r="C119" s="224"/>
      <c r="D119" s="224"/>
      <c r="E119" s="224"/>
      <c r="F119" s="224"/>
      <c r="G119" s="224"/>
      <c r="H119" s="224"/>
      <c r="I119" s="224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1"/>
      <c r="AQ119" s="25"/>
    </row>
    <row r="120" spans="1:43" s="16" customFormat="1" ht="16.5" customHeight="1" x14ac:dyDescent="0.2">
      <c r="A120" s="237" t="s">
        <v>0</v>
      </c>
      <c r="B120" s="226" t="s">
        <v>465</v>
      </c>
      <c r="C120" s="238" t="s">
        <v>1</v>
      </c>
      <c r="D120" s="239" t="s">
        <v>52</v>
      </c>
      <c r="E120" s="239" t="s">
        <v>14</v>
      </c>
      <c r="F120" s="240" t="s">
        <v>10</v>
      </c>
      <c r="G120" s="239" t="s">
        <v>11</v>
      </c>
      <c r="H120" s="239" t="s">
        <v>12</v>
      </c>
      <c r="I120" s="239" t="s">
        <v>51</v>
      </c>
      <c r="J120" s="61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1"/>
      <c r="AQ120" s="25"/>
    </row>
    <row r="121" spans="1:43" s="16" customFormat="1" ht="16.5" customHeight="1" x14ac:dyDescent="0.2">
      <c r="A121" s="237"/>
      <c r="B121" s="227"/>
      <c r="C121" s="238"/>
      <c r="D121" s="239"/>
      <c r="E121" s="239"/>
      <c r="F121" s="240"/>
      <c r="G121" s="239"/>
      <c r="H121" s="239"/>
      <c r="I121" s="239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8"/>
      <c r="AQ121" s="25"/>
    </row>
    <row r="122" spans="1:43" s="16" customFormat="1" ht="16.5" customHeight="1" x14ac:dyDescent="0.2">
      <c r="A122" s="58">
        <v>1</v>
      </c>
      <c r="B122" s="89">
        <v>18101002</v>
      </c>
      <c r="C122" s="85" t="s">
        <v>166</v>
      </c>
      <c r="D122" s="21">
        <f>'SHOLAT JAMAAH'!AT122</f>
        <v>56.926645658263304</v>
      </c>
      <c r="E122" s="103">
        <f>'TAHSIN-TAHFIDZ'!AT122</f>
        <v>68.462962962962976</v>
      </c>
      <c r="F122" s="91">
        <f>'TA''LIM'!AT122</f>
        <v>98.571428571428569</v>
      </c>
      <c r="G122" s="91"/>
      <c r="H122" s="91"/>
      <c r="I122" s="91">
        <f t="shared" ref="I122:I147" si="3">(D122*65%)+(E122*20%)+(F122*15%)</f>
        <v>65.480626556178038</v>
      </c>
      <c r="J122" s="67" t="s">
        <v>167</v>
      </c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67" t="s">
        <v>167</v>
      </c>
      <c r="AQ122" s="25"/>
    </row>
    <row r="123" spans="1:43" s="16" customFormat="1" ht="16.5" customHeight="1" x14ac:dyDescent="0.2">
      <c r="A123" s="58">
        <v>2</v>
      </c>
      <c r="B123" s="89">
        <v>18102005</v>
      </c>
      <c r="C123" s="85" t="s">
        <v>168</v>
      </c>
      <c r="D123" s="21">
        <f>'SHOLAT JAMAAH'!AT123</f>
        <v>73.749902738873331</v>
      </c>
      <c r="E123" s="103">
        <f>'TAHSIN-TAHFIDZ'!AT123</f>
        <v>78.5</v>
      </c>
      <c r="F123" s="91">
        <f>'TA''LIM'!AT123</f>
        <v>100</v>
      </c>
      <c r="G123" s="91"/>
      <c r="H123" s="91"/>
      <c r="I123" s="91">
        <f t="shared" si="3"/>
        <v>78.637436780267677</v>
      </c>
      <c r="J123" s="185">
        <f>AVERAGE(I122:I141)</f>
        <v>83.644619863343877</v>
      </c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61"/>
      <c r="AQ123" s="25"/>
    </row>
    <row r="124" spans="1:43" s="16" customFormat="1" ht="16.5" customHeight="1" x14ac:dyDescent="0.2">
      <c r="A124" s="58">
        <v>3</v>
      </c>
      <c r="B124" s="89">
        <v>18101180</v>
      </c>
      <c r="C124" s="19" t="s">
        <v>169</v>
      </c>
      <c r="D124" s="21">
        <f>'SHOLAT JAMAAH'!AT124</f>
        <v>67.709597727980068</v>
      </c>
      <c r="E124" s="103">
        <f>'TAHSIN-TAHFIDZ'!AT124</f>
        <v>78.066137566137556</v>
      </c>
      <c r="F124" s="91">
        <f>'TA''LIM'!AT124</f>
        <v>92.857142857142861</v>
      </c>
      <c r="G124" s="91"/>
      <c r="H124" s="91"/>
      <c r="I124" s="91">
        <f t="shared" si="3"/>
        <v>73.553037464985991</v>
      </c>
      <c r="J124" s="61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61"/>
      <c r="AQ124" s="25"/>
    </row>
    <row r="125" spans="1:43" s="16" customFormat="1" ht="16.5" customHeight="1" x14ac:dyDescent="0.2">
      <c r="A125" s="58">
        <v>4</v>
      </c>
      <c r="B125" s="89">
        <v>18104004</v>
      </c>
      <c r="C125" s="85" t="s">
        <v>170</v>
      </c>
      <c r="D125" s="21">
        <f>'SHOLAT JAMAAH'!AT125</f>
        <v>73.913301431683777</v>
      </c>
      <c r="E125" s="103">
        <f>'TAHSIN-TAHFIDZ'!AT125</f>
        <v>77.055555555555571</v>
      </c>
      <c r="F125" s="91">
        <f>'TA''LIM'!AT125</f>
        <v>93.333333333333329</v>
      </c>
      <c r="G125" s="91"/>
      <c r="H125" s="91"/>
      <c r="I125" s="91">
        <f t="shared" si="3"/>
        <v>77.454757041705577</v>
      </c>
      <c r="J125" s="61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61"/>
      <c r="AQ125" s="25"/>
    </row>
    <row r="126" spans="1:43" s="16" customFormat="1" ht="16.5" customHeight="1" x14ac:dyDescent="0.2">
      <c r="A126" s="58">
        <v>5</v>
      </c>
      <c r="B126" s="42">
        <v>18104020</v>
      </c>
      <c r="C126" s="19" t="s">
        <v>171</v>
      </c>
      <c r="D126" s="21">
        <f>'SHOLAT JAMAAH'!AT126</f>
        <v>98.554894179894177</v>
      </c>
      <c r="E126" s="103">
        <f>'TAHSIN-TAHFIDZ'!AT126</f>
        <v>86.462962962962962</v>
      </c>
      <c r="F126" s="91">
        <f>'TA''LIM'!AT126</f>
        <v>98.214285714285708</v>
      </c>
      <c r="G126" s="91"/>
      <c r="H126" s="91"/>
      <c r="I126" s="91">
        <f t="shared" si="3"/>
        <v>96.085416666666674</v>
      </c>
      <c r="J126" s="61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61"/>
      <c r="AQ126" s="25"/>
    </row>
    <row r="127" spans="1:43" s="16" customFormat="1" ht="16.5" customHeight="1" x14ac:dyDescent="0.2">
      <c r="A127" s="58">
        <v>6</v>
      </c>
      <c r="B127" s="42">
        <v>18101200</v>
      </c>
      <c r="C127" s="19" t="s">
        <v>172</v>
      </c>
      <c r="D127" s="21">
        <f>'SHOLAT JAMAAH'!AT127</f>
        <v>97.804232804232811</v>
      </c>
      <c r="E127" s="103">
        <f>'TAHSIN-TAHFIDZ'!AT127</f>
        <v>100</v>
      </c>
      <c r="F127" s="91">
        <f>'TA''LIM'!AT127</f>
        <v>98.571428571428569</v>
      </c>
      <c r="G127" s="91"/>
      <c r="H127" s="91"/>
      <c r="I127" s="91">
        <f t="shared" si="3"/>
        <v>98.358465608465622</v>
      </c>
      <c r="J127" s="61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61"/>
      <c r="AQ127" s="25"/>
    </row>
    <row r="128" spans="1:43" s="16" customFormat="1" ht="16.5" customHeight="1" x14ac:dyDescent="0.2">
      <c r="A128" s="58">
        <v>7</v>
      </c>
      <c r="B128" s="89">
        <v>18101157</v>
      </c>
      <c r="C128" s="85" t="s">
        <v>173</v>
      </c>
      <c r="D128" s="21">
        <f>'SHOLAT JAMAAH'!AT128</f>
        <v>93.258928571428569</v>
      </c>
      <c r="E128" s="103">
        <f>'TAHSIN-TAHFIDZ'!AT128</f>
        <v>98.425925925925924</v>
      </c>
      <c r="F128" s="91">
        <f>'TA''LIM'!AT128</f>
        <v>98.214285714285708</v>
      </c>
      <c r="G128" s="91"/>
      <c r="H128" s="91"/>
      <c r="I128" s="91">
        <f t="shared" si="3"/>
        <v>95.035631613756621</v>
      </c>
      <c r="J128" s="61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61"/>
      <c r="AQ128" s="25"/>
    </row>
    <row r="129" spans="1:43" s="16" customFormat="1" ht="16.5" customHeight="1" x14ac:dyDescent="0.2">
      <c r="A129" s="58">
        <v>8</v>
      </c>
      <c r="B129" s="89">
        <v>18102041</v>
      </c>
      <c r="C129" s="85" t="s">
        <v>174</v>
      </c>
      <c r="D129" s="21">
        <f>'SHOLAT JAMAAH'!AT129</f>
        <v>95.948498964803321</v>
      </c>
      <c r="E129" s="103">
        <f>'TAHSIN-TAHFIDZ'!AT129</f>
        <v>99.333333333333329</v>
      </c>
      <c r="F129" s="91">
        <f>'TA''LIM'!AT129</f>
        <v>100</v>
      </c>
      <c r="G129" s="91"/>
      <c r="H129" s="91"/>
      <c r="I129" s="91">
        <f t="shared" si="3"/>
        <v>97.233190993788838</v>
      </c>
      <c r="J129" s="61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61"/>
      <c r="AQ129" s="25"/>
    </row>
    <row r="130" spans="1:43" s="16" customFormat="1" ht="16.5" customHeight="1" x14ac:dyDescent="0.2">
      <c r="A130" s="58">
        <v>9</v>
      </c>
      <c r="B130" s="89">
        <v>18102050</v>
      </c>
      <c r="C130" s="85" t="s">
        <v>175</v>
      </c>
      <c r="D130" s="21">
        <f>'SHOLAT JAMAAH'!AT130</f>
        <v>49.636729691876752</v>
      </c>
      <c r="E130" s="103">
        <f>'TAHSIN-TAHFIDZ'!AT130</f>
        <v>69.214285714285722</v>
      </c>
      <c r="F130" s="91">
        <f>'TA''LIM'!AT130</f>
        <v>80.357142857142861</v>
      </c>
      <c r="G130" s="91"/>
      <c r="H130" s="91"/>
      <c r="I130" s="91">
        <f t="shared" si="3"/>
        <v>58.16030287114846</v>
      </c>
      <c r="J130" s="61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61"/>
      <c r="AQ130" s="25"/>
    </row>
    <row r="131" spans="1:43" s="16" customFormat="1" ht="16.5" customHeight="1" x14ac:dyDescent="0.2">
      <c r="A131" s="58">
        <v>10</v>
      </c>
      <c r="B131" s="89">
        <v>18101032</v>
      </c>
      <c r="C131" s="85" t="s">
        <v>176</v>
      </c>
      <c r="D131" s="21">
        <f>'SHOLAT JAMAAH'!AT131</f>
        <v>78.311060535325254</v>
      </c>
      <c r="E131" s="103">
        <f>'TAHSIN-TAHFIDZ'!AT131</f>
        <v>74.833333333333329</v>
      </c>
      <c r="F131" s="91">
        <f>'TA''LIM'!AT131</f>
        <v>95.833333333333329</v>
      </c>
      <c r="G131" s="91"/>
      <c r="H131" s="91"/>
      <c r="I131" s="91">
        <f t="shared" si="3"/>
        <v>80.243856014628079</v>
      </c>
      <c r="J131" s="61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61"/>
      <c r="AQ131" s="25"/>
    </row>
    <row r="132" spans="1:43" s="16" customFormat="1" ht="16.5" customHeight="1" x14ac:dyDescent="0.2">
      <c r="A132" s="58">
        <v>11</v>
      </c>
      <c r="B132" s="89">
        <v>18102064</v>
      </c>
      <c r="C132" s="19" t="s">
        <v>177</v>
      </c>
      <c r="D132" s="21">
        <f>'SHOLAT JAMAAH'!AT132</f>
        <v>70.385141375390745</v>
      </c>
      <c r="E132" s="103">
        <f>'TAHSIN-TAHFIDZ'!AT132</f>
        <v>93.928571428571431</v>
      </c>
      <c r="F132" s="91">
        <f>'TA''LIM'!AT132</f>
        <v>95.833333333333329</v>
      </c>
      <c r="G132" s="91"/>
      <c r="H132" s="91"/>
      <c r="I132" s="91">
        <f t="shared" si="3"/>
        <v>78.911056179718273</v>
      </c>
      <c r="J132" s="61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61"/>
      <c r="AQ132" s="25"/>
    </row>
    <row r="133" spans="1:43" s="16" customFormat="1" ht="16.5" customHeight="1" x14ac:dyDescent="0.2">
      <c r="A133" s="58">
        <v>12</v>
      </c>
      <c r="B133" s="89">
        <v>18102058</v>
      </c>
      <c r="C133" s="19" t="s">
        <v>178</v>
      </c>
      <c r="D133" s="21">
        <f>'SHOLAT JAMAAH'!AT133</f>
        <v>96.964285714285722</v>
      </c>
      <c r="E133" s="103">
        <f>'TAHSIN-TAHFIDZ'!AT133</f>
        <v>98.333333333333329</v>
      </c>
      <c r="F133" s="91">
        <f>'TA''LIM'!AT133</f>
        <v>100</v>
      </c>
      <c r="G133" s="91"/>
      <c r="H133" s="91"/>
      <c r="I133" s="91">
        <f t="shared" si="3"/>
        <v>97.693452380952394</v>
      </c>
      <c r="J133" s="61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61"/>
      <c r="AQ133" s="25"/>
    </row>
    <row r="134" spans="1:43" s="16" customFormat="1" ht="16.5" customHeight="1" x14ac:dyDescent="0.2">
      <c r="A134" s="58">
        <v>13</v>
      </c>
      <c r="B134" s="89">
        <v>18101112</v>
      </c>
      <c r="C134" s="85" t="s">
        <v>179</v>
      </c>
      <c r="D134" s="21">
        <f>'SHOLAT JAMAAH'!AT134</f>
        <v>93.116732804232782</v>
      </c>
      <c r="E134" s="103">
        <f>'TAHSIN-TAHFIDZ'!AT134</f>
        <v>98.666666666666671</v>
      </c>
      <c r="F134" s="91">
        <f>'TA''LIM'!AT134</f>
        <v>100</v>
      </c>
      <c r="G134" s="91"/>
      <c r="H134" s="91"/>
      <c r="I134" s="91">
        <f t="shared" si="3"/>
        <v>95.259209656084636</v>
      </c>
      <c r="J134" s="61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61"/>
      <c r="AQ134" s="25"/>
    </row>
    <row r="135" spans="1:43" s="16" customFormat="1" ht="16.5" customHeight="1" x14ac:dyDescent="0.2">
      <c r="A135" s="58">
        <v>14</v>
      </c>
      <c r="B135" s="89">
        <v>18101025</v>
      </c>
      <c r="C135" s="19" t="s">
        <v>180</v>
      </c>
      <c r="D135" s="21">
        <f>'SHOLAT JAMAAH'!AT135</f>
        <v>79.183590102707754</v>
      </c>
      <c r="E135" s="103">
        <f>'TAHSIN-TAHFIDZ'!AT135</f>
        <v>89.870370370370381</v>
      </c>
      <c r="F135" s="91">
        <f>'TA''LIM'!AT135</f>
        <v>96.785714285714292</v>
      </c>
      <c r="G135" s="91"/>
      <c r="H135" s="91"/>
      <c r="I135" s="91">
        <f t="shared" si="3"/>
        <v>83.961264783691263</v>
      </c>
      <c r="J135" s="61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61"/>
      <c r="AQ135" s="25"/>
    </row>
    <row r="136" spans="1:43" s="16" customFormat="1" ht="16.5" customHeight="1" x14ac:dyDescent="0.2">
      <c r="A136" s="58">
        <v>15</v>
      </c>
      <c r="B136" s="89">
        <v>18102055</v>
      </c>
      <c r="C136" s="85" t="s">
        <v>181</v>
      </c>
      <c r="D136" s="21">
        <f>'SHOLAT JAMAAH'!AT136</f>
        <v>98.298319327731079</v>
      </c>
      <c r="E136" s="103">
        <f>'TAHSIN-TAHFIDZ'!AT136</f>
        <v>95.925925925925924</v>
      </c>
      <c r="F136" s="91">
        <f>'TA''LIM'!AT136</f>
        <v>100</v>
      </c>
      <c r="G136" s="91"/>
      <c r="H136" s="91"/>
      <c r="I136" s="91">
        <f t="shared" si="3"/>
        <v>98.079092748210385</v>
      </c>
      <c r="J136" s="61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61"/>
      <c r="AQ136" s="25"/>
    </row>
    <row r="137" spans="1:43" s="16" customFormat="1" ht="16.5" customHeight="1" x14ac:dyDescent="0.2">
      <c r="A137" s="58">
        <v>16</v>
      </c>
      <c r="B137" s="89">
        <v>18101097</v>
      </c>
      <c r="C137" s="85" t="s">
        <v>182</v>
      </c>
      <c r="D137" s="21">
        <f>'SHOLAT JAMAAH'!AT137</f>
        <v>87.475976501711784</v>
      </c>
      <c r="E137" s="103">
        <f>'TAHSIN-TAHFIDZ'!AT137</f>
        <v>97.481481481481481</v>
      </c>
      <c r="F137" s="91">
        <f>'TA''LIM'!AT137</f>
        <v>97.619047619047606</v>
      </c>
      <c r="G137" s="91"/>
      <c r="H137" s="91"/>
      <c r="I137" s="91">
        <f t="shared" si="3"/>
        <v>90.998538165266098</v>
      </c>
      <c r="J137" s="61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61"/>
      <c r="AQ137" s="25"/>
    </row>
    <row r="138" spans="1:43" s="16" customFormat="1" ht="16.5" customHeight="1" x14ac:dyDescent="0.2">
      <c r="A138" s="58">
        <v>17</v>
      </c>
      <c r="B138" s="89">
        <v>18103031</v>
      </c>
      <c r="C138" s="85" t="s">
        <v>183</v>
      </c>
      <c r="D138" s="21">
        <f>'SHOLAT JAMAAH'!AT138</f>
        <v>94.366732804232797</v>
      </c>
      <c r="E138" s="103">
        <f>'TAHSIN-TAHFIDZ'!AT138</f>
        <v>95.925925925925924</v>
      </c>
      <c r="F138" s="91">
        <f>'TA''LIM'!AT138</f>
        <v>98.214285714285708</v>
      </c>
      <c r="G138" s="91"/>
      <c r="H138" s="91"/>
      <c r="I138" s="91">
        <f t="shared" si="3"/>
        <v>95.255704365079367</v>
      </c>
      <c r="J138" s="61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61"/>
      <c r="AQ138" s="25"/>
    </row>
    <row r="139" spans="1:43" s="16" customFormat="1" ht="16.5" customHeight="1" x14ac:dyDescent="0.2">
      <c r="A139" s="58">
        <v>18</v>
      </c>
      <c r="B139" s="89">
        <v>18102026</v>
      </c>
      <c r="C139" s="85" t="s">
        <v>184</v>
      </c>
      <c r="D139" s="21">
        <f>'SHOLAT JAMAAH'!AT139</f>
        <v>91.128676470588218</v>
      </c>
      <c r="E139" s="103">
        <f>'TAHSIN-TAHFIDZ'!AT139</f>
        <v>96.574074074074076</v>
      </c>
      <c r="F139" s="91">
        <f>'TA''LIM'!AT139</f>
        <v>95.833333333333329</v>
      </c>
      <c r="G139" s="91"/>
      <c r="H139" s="91"/>
      <c r="I139" s="91">
        <f t="shared" si="3"/>
        <v>92.923454520697163</v>
      </c>
      <c r="J139" s="61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61"/>
      <c r="AQ139" s="25"/>
    </row>
    <row r="140" spans="1:43" s="16" customFormat="1" ht="16.5" customHeight="1" x14ac:dyDescent="0.2">
      <c r="A140" s="58">
        <v>19</v>
      </c>
      <c r="B140" s="89">
        <v>18101030</v>
      </c>
      <c r="C140" s="85" t="s">
        <v>185</v>
      </c>
      <c r="D140" s="21">
        <f>'SHOLAT JAMAAH'!AT140</f>
        <v>69.736130563336445</v>
      </c>
      <c r="E140" s="103">
        <f>'TAHSIN-TAHFIDZ'!AT140</f>
        <v>86.481481481481495</v>
      </c>
      <c r="F140" s="91">
        <f>'TA''LIM'!AT140</f>
        <v>100</v>
      </c>
      <c r="G140" s="91"/>
      <c r="H140" s="91"/>
      <c r="I140" s="91">
        <f t="shared" si="3"/>
        <v>77.624781162464998</v>
      </c>
      <c r="J140" s="61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61"/>
      <c r="AQ140" s="25"/>
    </row>
    <row r="141" spans="1:43" s="16" customFormat="1" ht="16.5" customHeight="1" x14ac:dyDescent="0.2">
      <c r="A141" s="58">
        <v>20</v>
      </c>
      <c r="B141" s="89">
        <v>18103068</v>
      </c>
      <c r="C141" s="19" t="s">
        <v>186</v>
      </c>
      <c r="D141" s="21">
        <f>'SHOLAT JAMAAH'!AT141</f>
        <v>33.171957671957671</v>
      </c>
      <c r="E141" s="103">
        <f>'TAHSIN-TAHFIDZ'!AT141</f>
        <v>52.888888888888893</v>
      </c>
      <c r="F141" s="91">
        <f>'TA''LIM'!AT141</f>
        <v>65.357142857142861</v>
      </c>
      <c r="G141" s="91"/>
      <c r="H141" s="91"/>
      <c r="I141" s="91">
        <f t="shared" si="3"/>
        <v>41.943121693121697</v>
      </c>
      <c r="J141" s="61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61"/>
      <c r="AQ141" s="25"/>
    </row>
    <row r="142" spans="1:43" s="16" customFormat="1" ht="16.5" customHeight="1" x14ac:dyDescent="0.2">
      <c r="A142" s="224" t="s">
        <v>54</v>
      </c>
      <c r="B142" s="224"/>
      <c r="C142" s="224"/>
      <c r="D142" s="224"/>
      <c r="E142" s="224"/>
      <c r="F142" s="224"/>
      <c r="G142" s="224"/>
      <c r="H142" s="224"/>
      <c r="I142" s="224"/>
      <c r="J142" s="61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1"/>
      <c r="AQ142" s="25"/>
    </row>
    <row r="143" spans="1:43" s="16" customFormat="1" ht="16.5" customHeight="1" x14ac:dyDescent="0.2">
      <c r="A143" s="237" t="s">
        <v>0</v>
      </c>
      <c r="B143" s="226" t="s">
        <v>465</v>
      </c>
      <c r="C143" s="238" t="s">
        <v>1</v>
      </c>
      <c r="D143" s="239" t="s">
        <v>52</v>
      </c>
      <c r="E143" s="239" t="s">
        <v>14</v>
      </c>
      <c r="F143" s="240" t="s">
        <v>10</v>
      </c>
      <c r="G143" s="239" t="s">
        <v>11</v>
      </c>
      <c r="H143" s="239" t="s">
        <v>12</v>
      </c>
      <c r="I143" s="239" t="s">
        <v>51</v>
      </c>
      <c r="J143" s="61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1"/>
      <c r="AQ143" s="25"/>
    </row>
    <row r="144" spans="1:43" s="16" customFormat="1" ht="16.5" customHeight="1" x14ac:dyDescent="0.2">
      <c r="A144" s="237"/>
      <c r="B144" s="227"/>
      <c r="C144" s="238"/>
      <c r="D144" s="239"/>
      <c r="E144" s="239"/>
      <c r="F144" s="240"/>
      <c r="G144" s="239"/>
      <c r="H144" s="239"/>
      <c r="I144" s="239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8"/>
      <c r="AQ144" s="25"/>
    </row>
    <row r="145" spans="1:43" s="16" customFormat="1" ht="16.5" customHeight="1" x14ac:dyDescent="0.2">
      <c r="A145" s="58">
        <v>1</v>
      </c>
      <c r="B145" s="89">
        <v>18103069</v>
      </c>
      <c r="C145" s="19" t="s">
        <v>187</v>
      </c>
      <c r="D145" s="21">
        <f>'SHOLAT JAMAAH'!AT145</f>
        <v>84.817246342981633</v>
      </c>
      <c r="E145" s="103">
        <f>'TAHSIN-TAHFIDZ'!AT145</f>
        <v>93.333333333333329</v>
      </c>
      <c r="F145" s="91">
        <f>'TA''LIM'!AT145</f>
        <v>98.571428571428569</v>
      </c>
      <c r="G145" s="91"/>
      <c r="H145" s="91"/>
      <c r="I145" s="91">
        <f t="shared" si="3"/>
        <v>88.583591075319021</v>
      </c>
      <c r="J145" s="67" t="s">
        <v>23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67" t="s">
        <v>23</v>
      </c>
      <c r="AQ145" s="25"/>
    </row>
    <row r="146" spans="1:43" s="16" customFormat="1" ht="16.5" customHeight="1" x14ac:dyDescent="0.2">
      <c r="A146" s="58">
        <v>2</v>
      </c>
      <c r="B146" s="89">
        <v>18101194</v>
      </c>
      <c r="C146" s="85" t="s">
        <v>188</v>
      </c>
      <c r="D146" s="21">
        <f>'SHOLAT JAMAAH'!AT146</f>
        <v>85.986227824463114</v>
      </c>
      <c r="E146" s="103">
        <f>'TAHSIN-TAHFIDZ'!AT146</f>
        <v>99.166666666666671</v>
      </c>
      <c r="F146" s="91">
        <f>'TA''LIM'!AT146</f>
        <v>98.214285714285708</v>
      </c>
      <c r="G146" s="91"/>
      <c r="H146" s="91"/>
      <c r="I146" s="91">
        <f t="shared" si="3"/>
        <v>90.456524276377223</v>
      </c>
      <c r="J146" s="185">
        <f>AVERAGE(I145:I164)</f>
        <v>90.93020589001469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61"/>
      <c r="AQ146" s="25"/>
    </row>
    <row r="147" spans="1:43" s="16" customFormat="1" ht="16.5" customHeight="1" x14ac:dyDescent="0.2">
      <c r="A147" s="58">
        <v>3</v>
      </c>
      <c r="B147" s="89">
        <v>18103013</v>
      </c>
      <c r="C147" s="85" t="s">
        <v>189</v>
      </c>
      <c r="D147" s="21">
        <f>'SHOLAT JAMAAH'!AT147</f>
        <v>93.661784158107693</v>
      </c>
      <c r="E147" s="103">
        <f>'TAHSIN-TAHFIDZ'!AT147</f>
        <v>99.259259259259267</v>
      </c>
      <c r="F147" s="91">
        <f>'TA''LIM'!AT147</f>
        <v>98.571428571428569</v>
      </c>
      <c r="G147" s="91"/>
      <c r="H147" s="91"/>
      <c r="I147" s="91">
        <f t="shared" si="3"/>
        <v>95.517725840336141</v>
      </c>
      <c r="J147" s="61"/>
      <c r="K147" s="58"/>
      <c r="L147" s="58"/>
      <c r="M147" s="58"/>
      <c r="N147" s="58" t="s">
        <v>460</v>
      </c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61"/>
      <c r="AQ147" s="25"/>
    </row>
    <row r="148" spans="1:43" s="16" customFormat="1" ht="16.5" customHeight="1" x14ac:dyDescent="0.2">
      <c r="A148" s="58">
        <v>4</v>
      </c>
      <c r="B148" s="89">
        <v>18102042</v>
      </c>
      <c r="C148" s="85" t="s">
        <v>190</v>
      </c>
      <c r="D148" s="21">
        <f>'SHOLAT JAMAAH'!AT148</f>
        <v>94.040713507625256</v>
      </c>
      <c r="E148" s="103">
        <f>'TAHSIN-TAHFIDZ'!AT148</f>
        <v>97.037037037037038</v>
      </c>
      <c r="F148" s="91">
        <f>'TA''LIM'!AT148</f>
        <v>96.785714285714292</v>
      </c>
      <c r="G148" s="91"/>
      <c r="H148" s="91"/>
      <c r="I148" s="91">
        <f t="shared" ref="I148:I210" si="4">(D148*65%)+(E148*20%)+(F148*15%)</f>
        <v>95.051728330220968</v>
      </c>
      <c r="J148" s="61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61"/>
      <c r="AQ148" s="25"/>
    </row>
    <row r="149" spans="1:43" s="16" customFormat="1" ht="16.5" customHeight="1" x14ac:dyDescent="0.2">
      <c r="A149" s="58">
        <v>5</v>
      </c>
      <c r="B149" s="89">
        <v>18103007</v>
      </c>
      <c r="C149" s="85" t="s">
        <v>191</v>
      </c>
      <c r="D149" s="21">
        <f>'SHOLAT JAMAAH'!AT149</f>
        <v>88.139297385620907</v>
      </c>
      <c r="E149" s="103">
        <f>'TAHSIN-TAHFIDZ'!AT149</f>
        <v>88.203703703703709</v>
      </c>
      <c r="F149" s="91">
        <f>'TA''LIM'!AT149</f>
        <v>100</v>
      </c>
      <c r="G149" s="91"/>
      <c r="H149" s="91"/>
      <c r="I149" s="91">
        <f t="shared" si="4"/>
        <v>89.931284041394335</v>
      </c>
      <c r="J149" s="61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61"/>
      <c r="AQ149" s="25"/>
    </row>
    <row r="150" spans="1:43" s="16" customFormat="1" ht="16.5" customHeight="1" x14ac:dyDescent="0.2">
      <c r="A150" s="58">
        <v>6</v>
      </c>
      <c r="B150" s="89">
        <v>18101046</v>
      </c>
      <c r="C150" s="19" t="s">
        <v>192</v>
      </c>
      <c r="D150" s="21">
        <f>'SHOLAT JAMAAH'!AT150</f>
        <v>78.73578827242396</v>
      </c>
      <c r="E150" s="103">
        <f>'TAHSIN-TAHFIDZ'!AT150</f>
        <v>99.259259259259267</v>
      </c>
      <c r="F150" s="91">
        <f>'TA''LIM'!AT150</f>
        <v>86.904761904761912</v>
      </c>
      <c r="G150" s="91"/>
      <c r="H150" s="91"/>
      <c r="I150" s="91">
        <f t="shared" si="4"/>
        <v>84.065828514641723</v>
      </c>
      <c r="J150" s="61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61"/>
      <c r="AQ150" s="25"/>
    </row>
    <row r="151" spans="1:43" s="16" customFormat="1" ht="16.5" customHeight="1" x14ac:dyDescent="0.2">
      <c r="A151" s="58">
        <v>7</v>
      </c>
      <c r="B151" s="89">
        <v>18101181</v>
      </c>
      <c r="C151" s="19" t="s">
        <v>193</v>
      </c>
      <c r="D151" s="21">
        <f>'SHOLAT JAMAAH'!AT151</f>
        <v>95.923980703392459</v>
      </c>
      <c r="E151" s="103">
        <f>'TAHSIN-TAHFIDZ'!AT151</f>
        <v>99.259259259259267</v>
      </c>
      <c r="F151" s="91">
        <f>'TA''LIM'!AT151</f>
        <v>98.214285714285708</v>
      </c>
      <c r="G151" s="91"/>
      <c r="H151" s="91"/>
      <c r="I151" s="91">
        <f t="shared" si="4"/>
        <v>96.934582166199817</v>
      </c>
      <c r="J151" s="61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61"/>
      <c r="AQ151" s="25"/>
    </row>
    <row r="152" spans="1:43" s="16" customFormat="1" ht="16.5" customHeight="1" x14ac:dyDescent="0.2">
      <c r="A152" s="58">
        <v>8</v>
      </c>
      <c r="B152" s="89">
        <v>18101171</v>
      </c>
      <c r="C152" s="85" t="s">
        <v>194</v>
      </c>
      <c r="D152" s="21">
        <f>'SHOLAT JAMAAH'!AT152</f>
        <v>89.660461406784947</v>
      </c>
      <c r="E152" s="103">
        <f>'TAHSIN-TAHFIDZ'!AT152</f>
        <v>83.574074074074076</v>
      </c>
      <c r="F152" s="91">
        <f>'TA''LIM'!AT152</f>
        <v>95.833333333333329</v>
      </c>
      <c r="G152" s="91"/>
      <c r="H152" s="91"/>
      <c r="I152" s="91">
        <f t="shared" si="4"/>
        <v>89.369114729225032</v>
      </c>
      <c r="J152" s="61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61"/>
      <c r="AQ152" s="25"/>
    </row>
    <row r="153" spans="1:43" s="16" customFormat="1" ht="16.5" customHeight="1" x14ac:dyDescent="0.2">
      <c r="A153" s="58">
        <v>9</v>
      </c>
      <c r="B153" s="89">
        <v>18108016</v>
      </c>
      <c r="C153" s="19" t="s">
        <v>195</v>
      </c>
      <c r="D153" s="21">
        <f>'SHOLAT JAMAAH'!AT153</f>
        <v>97.494747899159663</v>
      </c>
      <c r="E153" s="103">
        <f>'TAHSIN-TAHFIDZ'!AT153</f>
        <v>100</v>
      </c>
      <c r="F153" s="91">
        <f>'TA''LIM'!AT153</f>
        <v>98.214285714285708</v>
      </c>
      <c r="G153" s="91"/>
      <c r="H153" s="91"/>
      <c r="I153" s="91">
        <f t="shared" si="4"/>
        <v>98.103728991596654</v>
      </c>
      <c r="J153" s="61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61"/>
      <c r="AQ153" s="25"/>
    </row>
    <row r="154" spans="1:43" s="16" customFormat="1" ht="16.5" customHeight="1" x14ac:dyDescent="0.2">
      <c r="A154" s="58">
        <v>10</v>
      </c>
      <c r="B154" s="89">
        <v>18101058</v>
      </c>
      <c r="C154" s="19" t="s">
        <v>196</v>
      </c>
      <c r="D154" s="21">
        <f>'SHOLAT JAMAAH'!AT154</f>
        <v>75.698569657748152</v>
      </c>
      <c r="E154" s="103">
        <f>'TAHSIN-TAHFIDZ'!AT154</f>
        <v>86.021164021164026</v>
      </c>
      <c r="F154" s="91">
        <f>'TA''LIM'!AT154</f>
        <v>95.833333333333329</v>
      </c>
      <c r="G154" s="91"/>
      <c r="H154" s="91"/>
      <c r="I154" s="91">
        <f t="shared" si="4"/>
        <v>80.783303081769105</v>
      </c>
      <c r="J154" s="61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61"/>
      <c r="AQ154" s="25"/>
    </row>
    <row r="155" spans="1:43" s="16" customFormat="1" ht="16.5" customHeight="1" x14ac:dyDescent="0.2">
      <c r="A155" s="58">
        <v>11</v>
      </c>
      <c r="B155" s="89">
        <v>18101101</v>
      </c>
      <c r="C155" s="85" t="s">
        <v>197</v>
      </c>
      <c r="D155" s="21">
        <f>'SHOLAT JAMAAH'!AT155</f>
        <v>96.956018518518519</v>
      </c>
      <c r="E155" s="103">
        <f>'TAHSIN-TAHFIDZ'!AT155</f>
        <v>99.259259259259267</v>
      </c>
      <c r="F155" s="91">
        <f>'TA''LIM'!AT155</f>
        <v>97.619047619047606</v>
      </c>
      <c r="G155" s="91"/>
      <c r="H155" s="91"/>
      <c r="I155" s="91">
        <f t="shared" si="4"/>
        <v>97.516121031746025</v>
      </c>
      <c r="J155" s="61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61"/>
      <c r="AQ155" s="25"/>
    </row>
    <row r="156" spans="1:43" s="16" customFormat="1" ht="16.5" customHeight="1" x14ac:dyDescent="0.2">
      <c r="A156" s="58">
        <v>12</v>
      </c>
      <c r="B156" s="89">
        <v>18101055</v>
      </c>
      <c r="C156" s="85" t="s">
        <v>198</v>
      </c>
      <c r="D156" s="21">
        <f>'SHOLAT JAMAAH'!AT156</f>
        <v>86.697790227201978</v>
      </c>
      <c r="E156" s="103">
        <f>'TAHSIN-TAHFIDZ'!AT156</f>
        <v>96.581196581196593</v>
      </c>
      <c r="F156" s="91">
        <f>'TA''LIM'!AT156</f>
        <v>95.833333333333329</v>
      </c>
      <c r="G156" s="91"/>
      <c r="H156" s="91"/>
      <c r="I156" s="91">
        <f t="shared" si="4"/>
        <v>90.044802963920603</v>
      </c>
      <c r="J156" s="61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61"/>
      <c r="AQ156" s="25"/>
    </row>
    <row r="157" spans="1:43" s="16" customFormat="1" ht="16.5" customHeight="1" x14ac:dyDescent="0.2">
      <c r="A157" s="58">
        <v>13</v>
      </c>
      <c r="B157" s="89">
        <v>18102019</v>
      </c>
      <c r="C157" s="85" t="s">
        <v>199</v>
      </c>
      <c r="D157" s="21">
        <f>'SHOLAT JAMAAH'!AT157</f>
        <v>89.039060068471827</v>
      </c>
      <c r="E157" s="103">
        <f>'TAHSIN-TAHFIDZ'!AT157</f>
        <v>95.462962962962962</v>
      </c>
      <c r="F157" s="91">
        <f>'TA''LIM'!AT157</f>
        <v>90.595238095238102</v>
      </c>
      <c r="G157" s="91"/>
      <c r="H157" s="91"/>
      <c r="I157" s="91">
        <f t="shared" si="4"/>
        <v>90.557267351385008</v>
      </c>
      <c r="J157" s="61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61"/>
      <c r="AQ157" s="25"/>
    </row>
    <row r="158" spans="1:43" s="16" customFormat="1" ht="16.5" customHeight="1" x14ac:dyDescent="0.2">
      <c r="A158" s="58">
        <v>14</v>
      </c>
      <c r="B158" s="89">
        <v>18101102</v>
      </c>
      <c r="C158" s="85" t="s">
        <v>200</v>
      </c>
      <c r="D158" s="21">
        <f>'SHOLAT JAMAAH'!AT158</f>
        <v>92.000661375661366</v>
      </c>
      <c r="E158" s="103">
        <f>'TAHSIN-TAHFIDZ'!AT158</f>
        <v>96.944444444444429</v>
      </c>
      <c r="F158" s="91">
        <f>'TA''LIM'!AT158</f>
        <v>100</v>
      </c>
      <c r="G158" s="91"/>
      <c r="H158" s="91"/>
      <c r="I158" s="91">
        <f t="shared" si="4"/>
        <v>94.189318783068785</v>
      </c>
      <c r="J158" s="61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61"/>
      <c r="AQ158" s="25"/>
    </row>
    <row r="159" spans="1:43" s="16" customFormat="1" ht="16.5" customHeight="1" x14ac:dyDescent="0.2">
      <c r="A159" s="58">
        <v>15</v>
      </c>
      <c r="B159" s="89">
        <v>18101051</v>
      </c>
      <c r="C159" s="19" t="s">
        <v>201</v>
      </c>
      <c r="D159" s="21">
        <f>'SHOLAT JAMAAH'!AT159</f>
        <v>94.642857142857139</v>
      </c>
      <c r="E159" s="103">
        <f>'TAHSIN-TAHFIDZ'!AT159</f>
        <v>100</v>
      </c>
      <c r="F159" s="91">
        <f>'TA''LIM'!AT159</f>
        <v>100</v>
      </c>
      <c r="G159" s="91"/>
      <c r="H159" s="91"/>
      <c r="I159" s="91">
        <f t="shared" si="4"/>
        <v>96.517857142857139</v>
      </c>
      <c r="J159" s="61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61"/>
      <c r="AQ159" s="25"/>
    </row>
    <row r="160" spans="1:43" s="16" customFormat="1" ht="16.5" customHeight="1" x14ac:dyDescent="0.2">
      <c r="A160" s="58">
        <v>16</v>
      </c>
      <c r="B160" s="89">
        <v>18102007</v>
      </c>
      <c r="C160" s="85" t="s">
        <v>202</v>
      </c>
      <c r="D160" s="21">
        <f>'SHOLAT JAMAAH'!AT160</f>
        <v>81.984126984126974</v>
      </c>
      <c r="E160" s="103">
        <f>'TAHSIN-TAHFIDZ'!AT160</f>
        <v>95.370370370370381</v>
      </c>
      <c r="F160" s="91">
        <f>'TA''LIM'!AT160</f>
        <v>95.833333333333329</v>
      </c>
      <c r="G160" s="91"/>
      <c r="H160" s="91"/>
      <c r="I160" s="91">
        <f t="shared" si="4"/>
        <v>86.738756613756607</v>
      </c>
      <c r="J160" s="61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61"/>
      <c r="AQ160" s="25"/>
    </row>
    <row r="161" spans="1:43" s="16" customFormat="1" ht="16.5" customHeight="1" x14ac:dyDescent="0.2">
      <c r="A161" s="58">
        <v>17</v>
      </c>
      <c r="B161" s="89">
        <v>18101170</v>
      </c>
      <c r="C161" s="19" t="s">
        <v>203</v>
      </c>
      <c r="D161" s="21">
        <f>'SHOLAT JAMAAH'!AT161</f>
        <v>82.584228135698723</v>
      </c>
      <c r="E161" s="103">
        <f>'TAHSIN-TAHFIDZ'!AT161</f>
        <v>74.391534391534393</v>
      </c>
      <c r="F161" s="91">
        <f>'TA''LIM'!AT161</f>
        <v>91.428571428571431</v>
      </c>
      <c r="G161" s="91"/>
      <c r="H161" s="91"/>
      <c r="I161" s="91">
        <f t="shared" si="4"/>
        <v>82.272340880796762</v>
      </c>
      <c r="J161" s="61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61"/>
      <c r="AQ161" s="25"/>
    </row>
    <row r="162" spans="1:43" s="16" customFormat="1" ht="16.5" customHeight="1" x14ac:dyDescent="0.2">
      <c r="A162" s="58">
        <v>18</v>
      </c>
      <c r="B162" s="89">
        <v>18102059</v>
      </c>
      <c r="C162" s="19" t="s">
        <v>204</v>
      </c>
      <c r="D162" s="21">
        <f>'SHOLAT JAMAAH'!AT162</f>
        <v>90.336718020541539</v>
      </c>
      <c r="E162" s="103">
        <f>'TAHSIN-TAHFIDZ'!AT162</f>
        <v>92.936507936507937</v>
      </c>
      <c r="F162" s="91">
        <f>'TA''LIM'!AT162</f>
        <v>94.404761904761898</v>
      </c>
      <c r="G162" s="91"/>
      <c r="H162" s="91"/>
      <c r="I162" s="91">
        <f t="shared" si="4"/>
        <v>91.466882586367859</v>
      </c>
      <c r="J162" s="61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61"/>
      <c r="AQ162" s="25"/>
    </row>
    <row r="163" spans="1:43" s="16" customFormat="1" ht="16.5" customHeight="1" x14ac:dyDescent="0.2">
      <c r="A163" s="58">
        <v>19</v>
      </c>
      <c r="B163" s="89">
        <v>18103020</v>
      </c>
      <c r="C163" s="19" t="s">
        <v>205</v>
      </c>
      <c r="D163" s="21">
        <f>'SHOLAT JAMAAH'!AT163</f>
        <v>93.768382352941174</v>
      </c>
      <c r="E163" s="103">
        <f>'TAHSIN-TAHFIDZ'!AT163</f>
        <v>99.259259259259267</v>
      </c>
      <c r="F163" s="91">
        <f>'TA''LIM'!AT163</f>
        <v>100</v>
      </c>
      <c r="G163" s="91"/>
      <c r="H163" s="91"/>
      <c r="I163" s="91">
        <f t="shared" si="4"/>
        <v>95.801300381263616</v>
      </c>
      <c r="J163" s="61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61"/>
      <c r="AQ163" s="25"/>
    </row>
    <row r="164" spans="1:43" s="16" customFormat="1" ht="16.5" customHeight="1" x14ac:dyDescent="0.2">
      <c r="A164" s="58">
        <v>20</v>
      </c>
      <c r="B164" s="89">
        <v>18101172</v>
      </c>
      <c r="C164" s="19" t="s">
        <v>206</v>
      </c>
      <c r="D164" s="21">
        <f>'SHOLAT JAMAAH'!AT164</f>
        <v>83.465316682228448</v>
      </c>
      <c r="E164" s="103">
        <f>'TAHSIN-TAHFIDZ'!AT164</f>
        <v>81.444444444444443</v>
      </c>
      <c r="F164" s="91">
        <f>'TA''LIM'!AT164</f>
        <v>94.404761904761898</v>
      </c>
      <c r="G164" s="91"/>
      <c r="H164" s="91"/>
      <c r="I164" s="91">
        <f t="shared" si="4"/>
        <v>84.702059018051671</v>
      </c>
      <c r="J164" s="61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61"/>
      <c r="AQ164" s="25"/>
    </row>
    <row r="165" spans="1:43" s="16" customFormat="1" ht="16.5" customHeight="1" x14ac:dyDescent="0.2">
      <c r="A165" s="224" t="s">
        <v>55</v>
      </c>
      <c r="B165" s="224"/>
      <c r="C165" s="224"/>
      <c r="D165" s="224"/>
      <c r="E165" s="224"/>
      <c r="F165" s="224"/>
      <c r="G165" s="224"/>
      <c r="H165" s="224"/>
      <c r="I165" s="224"/>
      <c r="J165" s="61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1"/>
      <c r="AQ165" s="25"/>
    </row>
    <row r="166" spans="1:43" s="16" customFormat="1" ht="16.5" customHeight="1" x14ac:dyDescent="0.2">
      <c r="A166" s="237" t="s">
        <v>0</v>
      </c>
      <c r="B166" s="226" t="s">
        <v>465</v>
      </c>
      <c r="C166" s="238" t="s">
        <v>1</v>
      </c>
      <c r="D166" s="239" t="s">
        <v>52</v>
      </c>
      <c r="E166" s="239" t="s">
        <v>14</v>
      </c>
      <c r="F166" s="240" t="s">
        <v>10</v>
      </c>
      <c r="G166" s="239" t="s">
        <v>11</v>
      </c>
      <c r="H166" s="239" t="s">
        <v>12</v>
      </c>
      <c r="I166" s="239" t="s">
        <v>51</v>
      </c>
      <c r="J166" s="61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1"/>
      <c r="AQ166" s="25"/>
    </row>
    <row r="167" spans="1:43" s="16" customFormat="1" ht="16.5" customHeight="1" x14ac:dyDescent="0.2">
      <c r="A167" s="237"/>
      <c r="B167" s="227"/>
      <c r="C167" s="238"/>
      <c r="D167" s="239"/>
      <c r="E167" s="239"/>
      <c r="F167" s="240"/>
      <c r="G167" s="239"/>
      <c r="H167" s="239"/>
      <c r="I167" s="239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8"/>
      <c r="AQ167" s="25"/>
    </row>
    <row r="168" spans="1:43" s="16" customFormat="1" ht="16.5" customHeight="1" x14ac:dyDescent="0.2">
      <c r="A168" s="58">
        <v>1</v>
      </c>
      <c r="B168" s="89">
        <v>18102018</v>
      </c>
      <c r="C168" s="85" t="s">
        <v>207</v>
      </c>
      <c r="D168" s="21">
        <f>'SHOLAT JAMAAH'!AT168</f>
        <v>84.29252256458139</v>
      </c>
      <c r="E168" s="103">
        <f>'TAHSIN-TAHFIDZ'!AT168</f>
        <v>99.166666666666671</v>
      </c>
      <c r="F168" s="91">
        <f>'TA''LIM'!AT168</f>
        <v>94.404761904761898</v>
      </c>
      <c r="G168" s="91"/>
      <c r="H168" s="91"/>
      <c r="I168" s="91">
        <f t="shared" si="4"/>
        <v>88.784187286025514</v>
      </c>
      <c r="J168" s="61" t="s">
        <v>7</v>
      </c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61" t="s">
        <v>7</v>
      </c>
      <c r="AQ168" s="25"/>
    </row>
    <row r="169" spans="1:43" s="16" customFormat="1" ht="16.5" customHeight="1" x14ac:dyDescent="0.2">
      <c r="A169" s="58">
        <v>2</v>
      </c>
      <c r="B169" s="89">
        <v>18103004</v>
      </c>
      <c r="C169" s="85" t="s">
        <v>208</v>
      </c>
      <c r="D169" s="21">
        <f>'SHOLAT JAMAAH'!AT169</f>
        <v>79.235819327731093</v>
      </c>
      <c r="E169" s="103">
        <f>'TAHSIN-TAHFIDZ'!AT169</f>
        <v>100</v>
      </c>
      <c r="F169" s="91">
        <f>'TA''LIM'!AT169</f>
        <v>98.571428571428569</v>
      </c>
      <c r="G169" s="91"/>
      <c r="H169" s="91"/>
      <c r="I169" s="91">
        <f t="shared" si="4"/>
        <v>86.288996848739487</v>
      </c>
      <c r="J169" s="185">
        <f>AVERAGE(I168:I187)</f>
        <v>91.305988375585272</v>
      </c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61"/>
      <c r="AQ169" s="25"/>
    </row>
    <row r="170" spans="1:43" s="16" customFormat="1" ht="16.5" customHeight="1" x14ac:dyDescent="0.2">
      <c r="A170" s="58">
        <v>3</v>
      </c>
      <c r="B170" s="89">
        <v>18103035</v>
      </c>
      <c r="C170" s="85" t="s">
        <v>209</v>
      </c>
      <c r="D170" s="21">
        <f>'SHOLAT JAMAAH'!AT170</f>
        <v>86.471463585434165</v>
      </c>
      <c r="E170" s="103">
        <f>'TAHSIN-TAHFIDZ'!AT170</f>
        <v>94.354497354497354</v>
      </c>
      <c r="F170" s="91">
        <f>'TA''LIM'!AT170</f>
        <v>98.214285714285708</v>
      </c>
      <c r="G170" s="91"/>
      <c r="H170" s="91"/>
      <c r="I170" s="91">
        <f t="shared" si="4"/>
        <v>89.809493658574539</v>
      </c>
      <c r="J170" s="61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61"/>
      <c r="AQ170" s="25"/>
    </row>
    <row r="171" spans="1:43" s="16" customFormat="1" ht="16.5" customHeight="1" x14ac:dyDescent="0.2">
      <c r="A171" s="58">
        <v>4</v>
      </c>
      <c r="B171" s="89">
        <v>18108013</v>
      </c>
      <c r="C171" s="19" t="s">
        <v>507</v>
      </c>
      <c r="D171" s="21">
        <f>'SHOLAT JAMAAH'!AT171</f>
        <v>93.234905073140368</v>
      </c>
      <c r="E171" s="103">
        <f>'TAHSIN-TAHFIDZ'!AT171</f>
        <v>98.425925925925924</v>
      </c>
      <c r="F171" s="91">
        <f>'TA''LIM'!AT171</f>
        <v>96.190476190476176</v>
      </c>
      <c r="G171" s="91"/>
      <c r="H171" s="91"/>
      <c r="I171" s="91">
        <f t="shared" si="4"/>
        <v>94.716444911297856</v>
      </c>
      <c r="J171" s="61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61"/>
      <c r="AQ171" s="25"/>
    </row>
    <row r="172" spans="1:43" s="16" customFormat="1" ht="16.5" customHeight="1" x14ac:dyDescent="0.2">
      <c r="A172" s="58">
        <v>5</v>
      </c>
      <c r="B172" s="89">
        <v>18103001</v>
      </c>
      <c r="C172" s="85" t="s">
        <v>211</v>
      </c>
      <c r="D172" s="21">
        <f>'SHOLAT JAMAAH'!AT172</f>
        <v>96.866732804232797</v>
      </c>
      <c r="E172" s="103">
        <f>'TAHSIN-TAHFIDZ'!AT172</f>
        <v>100</v>
      </c>
      <c r="F172" s="91">
        <f>'TA''LIM'!AT172</f>
        <v>100</v>
      </c>
      <c r="G172" s="91"/>
      <c r="H172" s="91"/>
      <c r="I172" s="91">
        <f t="shared" si="4"/>
        <v>97.963376322751316</v>
      </c>
      <c r="J172" s="61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61"/>
      <c r="AQ172" s="25"/>
    </row>
    <row r="173" spans="1:43" s="16" customFormat="1" ht="16.5" customHeight="1" x14ac:dyDescent="0.2">
      <c r="A173" s="58">
        <v>6</v>
      </c>
      <c r="B173" s="89">
        <v>18101050</v>
      </c>
      <c r="C173" s="85" t="s">
        <v>212</v>
      </c>
      <c r="D173" s="21">
        <f>'SHOLAT JAMAAH'!AT173</f>
        <v>86.941798941798922</v>
      </c>
      <c r="E173" s="103">
        <f>'TAHSIN-TAHFIDZ'!AT173</f>
        <v>97.959183673469397</v>
      </c>
      <c r="F173" s="91">
        <f>'TA''LIM'!AT173</f>
        <v>98.461538461538467</v>
      </c>
      <c r="G173" s="91"/>
      <c r="H173" s="91"/>
      <c r="I173" s="91">
        <f t="shared" si="4"/>
        <v>90.87323681609395</v>
      </c>
      <c r="J173" s="61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61"/>
      <c r="AQ173" s="25"/>
    </row>
    <row r="174" spans="1:43" s="16" customFormat="1" ht="16.5" customHeight="1" x14ac:dyDescent="0.2">
      <c r="A174" s="58">
        <v>7</v>
      </c>
      <c r="B174" s="89">
        <v>18103016</v>
      </c>
      <c r="C174" s="18" t="s">
        <v>213</v>
      </c>
      <c r="D174" s="21">
        <f>'SHOLAT JAMAAH'!AT174</f>
        <v>97.260251322751316</v>
      </c>
      <c r="E174" s="103">
        <f>'TAHSIN-TAHFIDZ'!AT174</f>
        <v>100</v>
      </c>
      <c r="F174" s="91">
        <f>'TA''LIM'!AT174</f>
        <v>100</v>
      </c>
      <c r="G174" s="91"/>
      <c r="H174" s="91"/>
      <c r="I174" s="91">
        <f t="shared" si="4"/>
        <v>98.219163359788354</v>
      </c>
      <c r="J174" s="61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61"/>
      <c r="AQ174" s="25"/>
    </row>
    <row r="175" spans="1:43" s="16" customFormat="1" ht="16.5" customHeight="1" x14ac:dyDescent="0.2">
      <c r="A175" s="58">
        <v>8</v>
      </c>
      <c r="B175" s="89">
        <v>18101045</v>
      </c>
      <c r="C175" s="85" t="s">
        <v>214</v>
      </c>
      <c r="D175" s="21">
        <f>'SHOLAT JAMAAH'!AT175</f>
        <v>53.840744631185807</v>
      </c>
      <c r="E175" s="103">
        <f>'TAHSIN-TAHFIDZ'!AT175</f>
        <v>81.148148148148138</v>
      </c>
      <c r="F175" s="91">
        <f>'TA''LIM'!AT175</f>
        <v>91.071428571428569</v>
      </c>
      <c r="G175" s="91"/>
      <c r="H175" s="91"/>
      <c r="I175" s="91">
        <f t="shared" si="4"/>
        <v>64.886827925614682</v>
      </c>
      <c r="J175" s="61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61"/>
      <c r="AQ175" s="25"/>
    </row>
    <row r="176" spans="1:43" s="16" customFormat="1" ht="16.5" customHeight="1" x14ac:dyDescent="0.2">
      <c r="A176" s="58">
        <v>9</v>
      </c>
      <c r="B176" s="89">
        <v>18101007</v>
      </c>
      <c r="C176" s="20" t="s">
        <v>215</v>
      </c>
      <c r="D176" s="21">
        <f>'SHOLAT JAMAAH'!AT176</f>
        <v>78.511515717398055</v>
      </c>
      <c r="E176" s="103">
        <f>'TAHSIN-TAHFIDZ'!AT176</f>
        <v>97.18518518518519</v>
      </c>
      <c r="F176" s="91">
        <f>'TA''LIM'!AT176</f>
        <v>87.5</v>
      </c>
      <c r="G176" s="91"/>
      <c r="H176" s="91"/>
      <c r="I176" s="91">
        <f t="shared" si="4"/>
        <v>83.594522253345772</v>
      </c>
      <c r="J176" s="61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61"/>
      <c r="AQ176" s="25"/>
    </row>
    <row r="177" spans="1:43" s="16" customFormat="1" ht="16.5" customHeight="1" x14ac:dyDescent="0.2">
      <c r="A177" s="58">
        <v>10</v>
      </c>
      <c r="B177" s="42">
        <v>18101201</v>
      </c>
      <c r="C177" s="19" t="s">
        <v>216</v>
      </c>
      <c r="D177" s="21">
        <f>'SHOLAT JAMAAH'!AT177</f>
        <v>97.66505213196389</v>
      </c>
      <c r="E177" s="103">
        <f>'TAHSIN-TAHFIDZ'!AT177</f>
        <v>100</v>
      </c>
      <c r="F177" s="91">
        <f>'TA''LIM'!AT177</f>
        <v>100</v>
      </c>
      <c r="G177" s="91"/>
      <c r="H177" s="91"/>
      <c r="I177" s="91">
        <f t="shared" si="4"/>
        <v>98.482283885776525</v>
      </c>
      <c r="J177" s="61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61"/>
      <c r="AQ177" s="25"/>
    </row>
    <row r="178" spans="1:43" s="16" customFormat="1" ht="16.5" customHeight="1" x14ac:dyDescent="0.2">
      <c r="A178" s="58">
        <v>11</v>
      </c>
      <c r="B178" s="42">
        <v>18101209</v>
      </c>
      <c r="C178" s="19" t="s">
        <v>217</v>
      </c>
      <c r="D178" s="21">
        <f>'SHOLAT JAMAAH'!AT178</f>
        <v>98.705357142857153</v>
      </c>
      <c r="E178" s="103">
        <f>'TAHSIN-TAHFIDZ'!AT178</f>
        <v>100</v>
      </c>
      <c r="F178" s="91">
        <f>'TA''LIM'!AT178</f>
        <v>100</v>
      </c>
      <c r="G178" s="91"/>
      <c r="H178" s="91"/>
      <c r="I178" s="91">
        <f t="shared" si="4"/>
        <v>99.158482142857153</v>
      </c>
      <c r="J178" s="61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61"/>
      <c r="AQ178" s="25"/>
    </row>
    <row r="179" spans="1:43" s="16" customFormat="1" ht="16.5" customHeight="1" x14ac:dyDescent="0.2">
      <c r="A179" s="58">
        <v>12</v>
      </c>
      <c r="B179" s="89">
        <v>18101176</v>
      </c>
      <c r="C179" s="85" t="s">
        <v>218</v>
      </c>
      <c r="D179" s="21">
        <f>'SHOLAT JAMAAH'!AT179</f>
        <v>88.058570650482409</v>
      </c>
      <c r="E179" s="103">
        <f>'TAHSIN-TAHFIDZ'!AT179</f>
        <v>97.18518518518519</v>
      </c>
      <c r="F179" s="91">
        <f>'TA''LIM'!AT179</f>
        <v>96.428571428571431</v>
      </c>
      <c r="G179" s="91"/>
      <c r="H179" s="91"/>
      <c r="I179" s="91">
        <f t="shared" si="4"/>
        <v>91.139393674136315</v>
      </c>
      <c r="J179" s="61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61"/>
      <c r="AQ179" s="25"/>
    </row>
    <row r="180" spans="1:43" s="16" customFormat="1" ht="16.5" customHeight="1" x14ac:dyDescent="0.2">
      <c r="A180" s="58">
        <v>13</v>
      </c>
      <c r="B180" s="89">
        <v>18101110</v>
      </c>
      <c r="C180" s="85" t="s">
        <v>219</v>
      </c>
      <c r="D180" s="21">
        <f>'SHOLAT JAMAAH'!AT180</f>
        <v>93.384589947089935</v>
      </c>
      <c r="E180" s="103">
        <f>'TAHSIN-TAHFIDZ'!AT180</f>
        <v>100</v>
      </c>
      <c r="F180" s="91">
        <f>'TA''LIM'!AT180</f>
        <v>100</v>
      </c>
      <c r="G180" s="91"/>
      <c r="H180" s="91"/>
      <c r="I180" s="91">
        <f t="shared" si="4"/>
        <v>95.699983465608454</v>
      </c>
      <c r="J180" s="61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61"/>
      <c r="AQ180" s="25"/>
    </row>
    <row r="181" spans="1:43" s="16" customFormat="1" ht="16.5" customHeight="1" x14ac:dyDescent="0.2">
      <c r="A181" s="58">
        <v>14</v>
      </c>
      <c r="B181" s="89">
        <v>18102016</v>
      </c>
      <c r="C181" s="85" t="s">
        <v>220</v>
      </c>
      <c r="D181" s="21">
        <f>'SHOLAT JAMAAH'!AT181</f>
        <v>98.027447089947088</v>
      </c>
      <c r="E181" s="103">
        <f>'TAHSIN-TAHFIDZ'!AT181</f>
        <v>100</v>
      </c>
      <c r="F181" s="91">
        <f>'TA''LIM'!AT181</f>
        <v>100</v>
      </c>
      <c r="G181" s="91"/>
      <c r="H181" s="91"/>
      <c r="I181" s="91">
        <f t="shared" si="4"/>
        <v>98.717840608465607</v>
      </c>
      <c r="J181" s="61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61"/>
      <c r="AQ181" s="25"/>
    </row>
    <row r="182" spans="1:43" s="16" customFormat="1" ht="16.5" customHeight="1" x14ac:dyDescent="0.2">
      <c r="A182" s="58">
        <v>15</v>
      </c>
      <c r="B182" s="89">
        <v>18101138</v>
      </c>
      <c r="C182" s="85" t="s">
        <v>221</v>
      </c>
      <c r="D182" s="21">
        <f>'SHOLAT JAMAAH'!AT182</f>
        <v>57.607862589480234</v>
      </c>
      <c r="E182" s="103">
        <f>'TAHSIN-TAHFIDZ'!AT182</f>
        <v>94.351851851851862</v>
      </c>
      <c r="F182" s="91">
        <f>'TA''LIM'!AT182</f>
        <v>88.690476190476176</v>
      </c>
      <c r="G182" s="91"/>
      <c r="H182" s="91"/>
      <c r="I182" s="91">
        <f t="shared" si="4"/>
        <v>69.619052482103953</v>
      </c>
      <c r="J182" s="61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61"/>
      <c r="AQ182" s="25"/>
    </row>
    <row r="183" spans="1:43" s="16" customFormat="1" ht="16.5" customHeight="1" x14ac:dyDescent="0.2">
      <c r="A183" s="58">
        <v>16</v>
      </c>
      <c r="B183" s="89">
        <v>18102001</v>
      </c>
      <c r="C183" s="85" t="s">
        <v>222</v>
      </c>
      <c r="D183" s="21">
        <f>'SHOLAT JAMAAH'!AT183</f>
        <v>92.604166666666657</v>
      </c>
      <c r="E183" s="103">
        <f>'TAHSIN-TAHFIDZ'!AT183</f>
        <v>99.166666666666671</v>
      </c>
      <c r="F183" s="91">
        <f>'TA''LIM'!AT183</f>
        <v>98.214285714285708</v>
      </c>
      <c r="G183" s="91"/>
      <c r="H183" s="91"/>
      <c r="I183" s="91">
        <f t="shared" si="4"/>
        <v>94.758184523809518</v>
      </c>
      <c r="J183" s="61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61"/>
      <c r="AQ183" s="25"/>
    </row>
    <row r="184" spans="1:43" s="16" customFormat="1" ht="16.5" customHeight="1" x14ac:dyDescent="0.2">
      <c r="A184" s="58">
        <v>17</v>
      </c>
      <c r="B184" s="42">
        <v>18102069</v>
      </c>
      <c r="C184" s="19" t="s">
        <v>223</v>
      </c>
      <c r="D184" s="21">
        <f>'SHOLAT JAMAAH'!AT184</f>
        <v>96.717047930283229</v>
      </c>
      <c r="E184" s="103">
        <f>'TAHSIN-TAHFIDZ'!AT184</f>
        <v>100</v>
      </c>
      <c r="F184" s="91">
        <f>'TA''LIM'!AT184</f>
        <v>98.214285714285708</v>
      </c>
      <c r="G184" s="91"/>
      <c r="H184" s="91"/>
      <c r="I184" s="91">
        <f t="shared" si="4"/>
        <v>97.598224011826971</v>
      </c>
      <c r="J184" s="61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61"/>
      <c r="AQ184" s="25"/>
    </row>
    <row r="185" spans="1:43" s="16" customFormat="1" ht="16.5" customHeight="1" x14ac:dyDescent="0.2">
      <c r="A185" s="58">
        <v>18</v>
      </c>
      <c r="B185" s="42">
        <v>18103075</v>
      </c>
      <c r="C185" s="19" t="s">
        <v>224</v>
      </c>
      <c r="D185" s="21">
        <f>'SHOLAT JAMAAH'!AT185</f>
        <v>98.303571428571431</v>
      </c>
      <c r="E185" s="103">
        <f>'TAHSIN-TAHFIDZ'!AT185</f>
        <v>100</v>
      </c>
      <c r="F185" s="91">
        <f>'TA''LIM'!AT185</f>
        <v>97.619047619047606</v>
      </c>
      <c r="G185" s="91"/>
      <c r="H185" s="91"/>
      <c r="I185" s="91">
        <f t="shared" si="4"/>
        <v>98.540178571428569</v>
      </c>
      <c r="J185" s="61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61"/>
      <c r="AQ185" s="25"/>
    </row>
    <row r="186" spans="1:43" s="16" customFormat="1" ht="16.5" customHeight="1" x14ac:dyDescent="0.2">
      <c r="A186" s="58">
        <v>19</v>
      </c>
      <c r="B186" s="89">
        <v>18101103</v>
      </c>
      <c r="C186" s="85" t="s">
        <v>225</v>
      </c>
      <c r="D186" s="21">
        <f>'SHOLAT JAMAAH'!AT186</f>
        <v>88.561994242141296</v>
      </c>
      <c r="E186" s="103">
        <f>'TAHSIN-TAHFIDZ'!AT186</f>
        <v>97.68518518518519</v>
      </c>
      <c r="F186" s="91">
        <f>'TA''LIM'!AT186</f>
        <v>95.714285714285708</v>
      </c>
      <c r="G186" s="91"/>
      <c r="H186" s="91"/>
      <c r="I186" s="91">
        <f t="shared" si="4"/>
        <v>91.459476151571749</v>
      </c>
      <c r="J186" s="61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61"/>
      <c r="AQ186" s="25"/>
    </row>
    <row r="187" spans="1:43" s="16" customFormat="1" ht="16.5" customHeight="1" x14ac:dyDescent="0.2">
      <c r="A187" s="58">
        <v>20</v>
      </c>
      <c r="B187" s="89">
        <v>18104014</v>
      </c>
      <c r="C187" s="85" t="s">
        <v>226</v>
      </c>
      <c r="D187" s="21">
        <f>'SHOLAT JAMAAH'!AT187</f>
        <v>94.516028633675674</v>
      </c>
      <c r="E187" s="103">
        <f>'TAHSIN-TAHFIDZ'!AT187</f>
        <v>100</v>
      </c>
      <c r="F187" s="91">
        <f>'TA''LIM'!AT187</f>
        <v>95.833333333333329</v>
      </c>
      <c r="G187" s="91"/>
      <c r="H187" s="91"/>
      <c r="I187" s="91">
        <f t="shared" si="4"/>
        <v>95.81041861188919</v>
      </c>
      <c r="J187" s="61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61"/>
      <c r="AQ187" s="25"/>
    </row>
    <row r="188" spans="1:43" s="16" customFormat="1" ht="16.5" customHeight="1" x14ac:dyDescent="0.2">
      <c r="A188" s="224" t="s">
        <v>457</v>
      </c>
      <c r="B188" s="224"/>
      <c r="C188" s="224"/>
      <c r="D188" s="224"/>
      <c r="E188" s="224"/>
      <c r="F188" s="224"/>
      <c r="G188" s="224"/>
      <c r="H188" s="224"/>
      <c r="I188" s="224"/>
      <c r="J188" s="61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1"/>
      <c r="AQ188" s="25"/>
    </row>
    <row r="189" spans="1:43" s="16" customFormat="1" ht="16.5" customHeight="1" x14ac:dyDescent="0.2">
      <c r="A189" s="237" t="s">
        <v>0</v>
      </c>
      <c r="B189" s="226" t="s">
        <v>465</v>
      </c>
      <c r="C189" s="238" t="s">
        <v>1</v>
      </c>
      <c r="D189" s="239" t="s">
        <v>52</v>
      </c>
      <c r="E189" s="239" t="s">
        <v>14</v>
      </c>
      <c r="F189" s="240" t="s">
        <v>10</v>
      </c>
      <c r="G189" s="239" t="s">
        <v>11</v>
      </c>
      <c r="H189" s="239" t="s">
        <v>12</v>
      </c>
      <c r="I189" s="239" t="s">
        <v>51</v>
      </c>
      <c r="J189" s="61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1"/>
      <c r="AQ189" s="25"/>
    </row>
    <row r="190" spans="1:43" s="16" customFormat="1" ht="16.5" customHeight="1" x14ac:dyDescent="0.2">
      <c r="A190" s="237"/>
      <c r="B190" s="227"/>
      <c r="C190" s="238"/>
      <c r="D190" s="239"/>
      <c r="E190" s="239"/>
      <c r="F190" s="240"/>
      <c r="G190" s="239"/>
      <c r="H190" s="239"/>
      <c r="I190" s="239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5"/>
      <c r="AP190" s="71"/>
      <c r="AQ190" s="25"/>
    </row>
    <row r="191" spans="1:43" s="16" customFormat="1" ht="16.5" customHeight="1" x14ac:dyDescent="0.2">
      <c r="A191" s="58">
        <v>1</v>
      </c>
      <c r="B191" s="89">
        <v>18101149</v>
      </c>
      <c r="C191" s="85" t="s">
        <v>227</v>
      </c>
      <c r="D191" s="21">
        <f>'SHOLAT JAMAAH'!AT191</f>
        <v>80.084228135698723</v>
      </c>
      <c r="E191" s="103">
        <f>'TAHSIN-TAHFIDZ'!AT191</f>
        <v>74.925925925925924</v>
      </c>
      <c r="F191" s="91">
        <f>'TA''LIM'!AT191</f>
        <v>94.404761904761898</v>
      </c>
      <c r="G191" s="91"/>
      <c r="H191" s="91"/>
      <c r="I191" s="91">
        <f t="shared" si="4"/>
        <v>81.200647759103646</v>
      </c>
      <c r="J191" s="72" t="s">
        <v>65</v>
      </c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72" t="s">
        <v>65</v>
      </c>
      <c r="AQ191" s="25"/>
    </row>
    <row r="192" spans="1:43" s="16" customFormat="1" ht="16.5" customHeight="1" x14ac:dyDescent="0.2">
      <c r="A192" s="58">
        <v>2</v>
      </c>
      <c r="B192" s="89">
        <v>18101106</v>
      </c>
      <c r="C192" s="18" t="s">
        <v>228</v>
      </c>
      <c r="D192" s="21">
        <f>'SHOLAT JAMAAH'!AT192</f>
        <v>96.984905073140368</v>
      </c>
      <c r="E192" s="103">
        <f>'TAHSIN-TAHFIDZ'!AT192</f>
        <v>99.259259259259267</v>
      </c>
      <c r="F192" s="91">
        <f>'TA''LIM'!AT192</f>
        <v>100</v>
      </c>
      <c r="G192" s="91"/>
      <c r="H192" s="91"/>
      <c r="I192" s="91">
        <f t="shared" si="4"/>
        <v>97.892040149393097</v>
      </c>
      <c r="J192" s="185">
        <f>AVERAGE(I191:I210)</f>
        <v>92.547799283473395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61"/>
      <c r="AQ192" s="25"/>
    </row>
    <row r="193" spans="1:43" s="16" customFormat="1" ht="16.5" customHeight="1" x14ac:dyDescent="0.2">
      <c r="A193" s="58">
        <v>3</v>
      </c>
      <c r="B193" s="89">
        <v>18101029</v>
      </c>
      <c r="C193" s="85" t="s">
        <v>229</v>
      </c>
      <c r="D193" s="21">
        <f>'SHOLAT JAMAAH'!AT193</f>
        <v>77.794798474945523</v>
      </c>
      <c r="E193" s="103">
        <f>'TAHSIN-TAHFIDZ'!AT193</f>
        <v>80.798941798941797</v>
      </c>
      <c r="F193" s="91">
        <f>'TA''LIM'!AT193</f>
        <v>95</v>
      </c>
      <c r="G193" s="91"/>
      <c r="H193" s="91"/>
      <c r="I193" s="91">
        <f t="shared" si="4"/>
        <v>80.976407368502947</v>
      </c>
      <c r="J193" s="61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61"/>
      <c r="AQ193" s="25"/>
    </row>
    <row r="194" spans="1:43" s="16" customFormat="1" ht="16.5" customHeight="1" x14ac:dyDescent="0.2">
      <c r="A194" s="58">
        <v>4</v>
      </c>
      <c r="B194" s="89">
        <v>18101160</v>
      </c>
      <c r="C194" s="85" t="s">
        <v>230</v>
      </c>
      <c r="D194" s="21">
        <f>'SHOLAT JAMAAH'!AT194</f>
        <v>88.383942949160314</v>
      </c>
      <c r="E194" s="103">
        <f>'TAHSIN-TAHFIDZ'!AT194</f>
        <v>95.462962962962962</v>
      </c>
      <c r="F194" s="91">
        <f>'TA''LIM'!AT194</f>
        <v>100</v>
      </c>
      <c r="G194" s="91"/>
      <c r="H194" s="91"/>
      <c r="I194" s="91">
        <f t="shared" si="4"/>
        <v>91.542155509546802</v>
      </c>
      <c r="J194" s="61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61"/>
      <c r="AQ194" s="25"/>
    </row>
    <row r="195" spans="1:43" s="16" customFormat="1" ht="16.5" customHeight="1" x14ac:dyDescent="0.2">
      <c r="A195" s="58">
        <v>5</v>
      </c>
      <c r="B195" s="89">
        <v>18101049</v>
      </c>
      <c r="C195" s="85" t="s">
        <v>231</v>
      </c>
      <c r="D195" s="21">
        <f>'SHOLAT JAMAAH'!AT195</f>
        <v>89.214810924369743</v>
      </c>
      <c r="E195" s="103">
        <f>'TAHSIN-TAHFIDZ'!AT195</f>
        <v>91.640211640211646</v>
      </c>
      <c r="F195" s="91">
        <f>'TA''LIM'!AT195</f>
        <v>100</v>
      </c>
      <c r="G195" s="91"/>
      <c r="H195" s="91"/>
      <c r="I195" s="91">
        <f t="shared" si="4"/>
        <v>91.317669428882667</v>
      </c>
      <c r="J195" s="61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61"/>
      <c r="AQ195" s="25"/>
    </row>
    <row r="196" spans="1:43" s="16" customFormat="1" ht="16.5" customHeight="1" x14ac:dyDescent="0.2">
      <c r="A196" s="58">
        <v>6</v>
      </c>
      <c r="B196" s="89">
        <v>18101037</v>
      </c>
      <c r="C196" s="85" t="s">
        <v>232</v>
      </c>
      <c r="D196" s="21">
        <f>'SHOLAT JAMAAH'!AT196</f>
        <v>99.598214285714278</v>
      </c>
      <c r="E196" s="103">
        <f>'TAHSIN-TAHFIDZ'!AT196</f>
        <v>100</v>
      </c>
      <c r="F196" s="91">
        <f>'TA''LIM'!AT196</f>
        <v>100</v>
      </c>
      <c r="G196" s="91"/>
      <c r="H196" s="91"/>
      <c r="I196" s="91">
        <f t="shared" si="4"/>
        <v>99.738839285714278</v>
      </c>
      <c r="J196" s="61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61"/>
      <c r="AQ196" s="25"/>
    </row>
    <row r="197" spans="1:43" s="16" customFormat="1" ht="16.5" customHeight="1" x14ac:dyDescent="0.2">
      <c r="A197" s="58">
        <v>7</v>
      </c>
      <c r="B197" s="89">
        <v>18101053</v>
      </c>
      <c r="C197" s="85" t="s">
        <v>233</v>
      </c>
      <c r="D197" s="21">
        <f>'SHOLAT JAMAAH'!AT197</f>
        <v>90.489417989417973</v>
      </c>
      <c r="E197" s="103">
        <f>'TAHSIN-TAHFIDZ'!AT197</f>
        <v>90.158730158730151</v>
      </c>
      <c r="F197" s="91">
        <f>'TA''LIM'!AT197</f>
        <v>100</v>
      </c>
      <c r="G197" s="91"/>
      <c r="H197" s="91"/>
      <c r="I197" s="91">
        <f t="shared" si="4"/>
        <v>91.849867724867721</v>
      </c>
      <c r="J197" s="62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62"/>
      <c r="AQ197" s="25"/>
    </row>
    <row r="198" spans="1:43" s="16" customFormat="1" ht="16.5" customHeight="1" x14ac:dyDescent="0.2">
      <c r="A198" s="58">
        <v>8</v>
      </c>
      <c r="B198" s="89">
        <v>18101190</v>
      </c>
      <c r="C198" s="85" t="s">
        <v>466</v>
      </c>
      <c r="D198" s="21">
        <f>'SHOLAT JAMAAH'!AT198</f>
        <v>76.788923902894481</v>
      </c>
      <c r="E198" s="103">
        <f>'TAHSIN-TAHFIDZ'!AT198</f>
        <v>84.444444444444443</v>
      </c>
      <c r="F198" s="91">
        <f>'TA''LIM'!AT198</f>
        <v>100</v>
      </c>
      <c r="G198" s="91"/>
      <c r="H198" s="91"/>
      <c r="I198" s="91">
        <f t="shared" si="4"/>
        <v>81.801689425770306</v>
      </c>
      <c r="J198" s="61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61"/>
      <c r="AQ198" s="25"/>
    </row>
    <row r="199" spans="1:43" s="16" customFormat="1" ht="16.5" customHeight="1" x14ac:dyDescent="0.2">
      <c r="A199" s="58">
        <v>9</v>
      </c>
      <c r="B199" s="89">
        <v>18101089</v>
      </c>
      <c r="C199" s="85" t="s">
        <v>235</v>
      </c>
      <c r="D199" s="21">
        <f>'SHOLAT JAMAAH'!AT199</f>
        <v>91.466618212941739</v>
      </c>
      <c r="E199" s="103">
        <f>'TAHSIN-TAHFIDZ'!AT199</f>
        <v>97.777777777777771</v>
      </c>
      <c r="F199" s="91">
        <f>'TA''LIM'!AT199</f>
        <v>97.619047619047606</v>
      </c>
      <c r="G199" s="91"/>
      <c r="H199" s="91"/>
      <c r="I199" s="91">
        <f t="shared" si="4"/>
        <v>93.651714536824826</v>
      </c>
      <c r="J199" s="61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61"/>
      <c r="AQ199" s="25"/>
    </row>
    <row r="200" spans="1:43" s="16" customFormat="1" ht="16.5" customHeight="1" x14ac:dyDescent="0.2">
      <c r="A200" s="58">
        <v>10</v>
      </c>
      <c r="B200" s="89">
        <v>18101043</v>
      </c>
      <c r="C200" s="85" t="s">
        <v>236</v>
      </c>
      <c r="D200" s="21">
        <f>'SHOLAT JAMAAH'!AT200</f>
        <v>95.128676470588246</v>
      </c>
      <c r="E200" s="103">
        <f>'TAHSIN-TAHFIDZ'!AT200</f>
        <v>99.259259259259267</v>
      </c>
      <c r="F200" s="91">
        <f>'TA''LIM'!AT200</f>
        <v>98.214285714285708</v>
      </c>
      <c r="G200" s="91"/>
      <c r="H200" s="91"/>
      <c r="I200" s="91">
        <f t="shared" si="4"/>
        <v>96.417634414877085</v>
      </c>
      <c r="J200" s="62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62"/>
      <c r="AQ200" s="25"/>
    </row>
    <row r="201" spans="1:43" s="16" customFormat="1" ht="16.5" customHeight="1" x14ac:dyDescent="0.2">
      <c r="A201" s="58">
        <v>11</v>
      </c>
      <c r="B201" s="89">
        <v>18103040</v>
      </c>
      <c r="C201" s="85" t="s">
        <v>237</v>
      </c>
      <c r="D201" s="21">
        <f>'SHOLAT JAMAAH'!AT201</f>
        <v>83.740079365079353</v>
      </c>
      <c r="E201" s="103">
        <f>'TAHSIN-TAHFIDZ'!AT201</f>
        <v>86.592592592592595</v>
      </c>
      <c r="F201" s="91">
        <f>'TA''LIM'!AT201</f>
        <v>97.619047619047606</v>
      </c>
      <c r="G201" s="91"/>
      <c r="H201" s="91"/>
      <c r="I201" s="91">
        <f t="shared" si="4"/>
        <v>86.392427248677237</v>
      </c>
      <c r="J201" s="62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62"/>
      <c r="AQ201" s="25"/>
    </row>
    <row r="202" spans="1:43" s="16" customFormat="1" ht="16.5" customHeight="1" x14ac:dyDescent="0.2">
      <c r="A202" s="58">
        <v>12</v>
      </c>
      <c r="B202" s="89">
        <v>18101142</v>
      </c>
      <c r="C202" s="85" t="s">
        <v>238</v>
      </c>
      <c r="D202" s="21">
        <f>'SHOLAT JAMAAH'!AT202</f>
        <v>99.545304232804241</v>
      </c>
      <c r="E202" s="103">
        <f>'TAHSIN-TAHFIDZ'!AT202</f>
        <v>100</v>
      </c>
      <c r="F202" s="91">
        <f>'TA''LIM'!AT202</f>
        <v>100</v>
      </c>
      <c r="G202" s="91"/>
      <c r="H202" s="91"/>
      <c r="I202" s="91">
        <f t="shared" si="4"/>
        <v>99.70444775132276</v>
      </c>
      <c r="J202" s="62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62"/>
      <c r="AQ202" s="25"/>
    </row>
    <row r="203" spans="1:43" s="16" customFormat="1" ht="16.5" customHeight="1" x14ac:dyDescent="0.2">
      <c r="A203" s="58">
        <v>13</v>
      </c>
      <c r="B203" s="89">
        <v>18101152</v>
      </c>
      <c r="C203" s="85" t="s">
        <v>239</v>
      </c>
      <c r="D203" s="21">
        <f>'SHOLAT JAMAAH'!AT203</f>
        <v>98.066837846249612</v>
      </c>
      <c r="E203" s="103">
        <f>'TAHSIN-TAHFIDZ'!AT203</f>
        <v>100</v>
      </c>
      <c r="F203" s="91">
        <f>'TA''LIM'!AT203</f>
        <v>98.571428571428569</v>
      </c>
      <c r="G203" s="91"/>
      <c r="H203" s="91"/>
      <c r="I203" s="91">
        <f t="shared" si="4"/>
        <v>98.529158885776525</v>
      </c>
      <c r="J203" s="62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62"/>
      <c r="AQ203" s="25"/>
    </row>
    <row r="204" spans="1:43" s="16" customFormat="1" ht="16.5" customHeight="1" x14ac:dyDescent="0.2">
      <c r="A204" s="58">
        <v>14</v>
      </c>
      <c r="B204" s="89">
        <v>18101115</v>
      </c>
      <c r="C204" s="85" t="s">
        <v>240</v>
      </c>
      <c r="D204" s="21">
        <f>'SHOLAT JAMAAH'!AT204</f>
        <v>70.646233639654696</v>
      </c>
      <c r="E204" s="103">
        <f>'TAHSIN-TAHFIDZ'!AT204</f>
        <v>85.095238095238102</v>
      </c>
      <c r="F204" s="91">
        <f>'TA''LIM'!AT204</f>
        <v>94.404761904761898</v>
      </c>
      <c r="G204" s="91"/>
      <c r="H204" s="91"/>
      <c r="I204" s="91">
        <f t="shared" si="4"/>
        <v>77.099813770537452</v>
      </c>
      <c r="J204" s="62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62"/>
      <c r="AQ204" s="25"/>
    </row>
    <row r="205" spans="1:43" s="16" customFormat="1" ht="16.5" customHeight="1" x14ac:dyDescent="0.2">
      <c r="A205" s="58">
        <v>15</v>
      </c>
      <c r="B205" s="89">
        <v>18103055</v>
      </c>
      <c r="C205" s="19" t="s">
        <v>241</v>
      </c>
      <c r="D205" s="21">
        <f>'SHOLAT JAMAAH'!AT205</f>
        <v>99.816176470588232</v>
      </c>
      <c r="E205" s="103">
        <f>'TAHSIN-TAHFIDZ'!AT205</f>
        <v>100</v>
      </c>
      <c r="F205" s="91">
        <f>'TA''LIM'!AT205</f>
        <v>100</v>
      </c>
      <c r="G205" s="91"/>
      <c r="H205" s="91"/>
      <c r="I205" s="91">
        <f t="shared" si="4"/>
        <v>99.880514705882348</v>
      </c>
      <c r="J205" s="62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62"/>
      <c r="AQ205" s="25"/>
    </row>
    <row r="206" spans="1:43" s="16" customFormat="1" ht="16.5" customHeight="1" x14ac:dyDescent="0.2">
      <c r="A206" s="58">
        <v>16</v>
      </c>
      <c r="B206" s="89">
        <v>18108005</v>
      </c>
      <c r="C206" s="19" t="s">
        <v>242</v>
      </c>
      <c r="D206" s="21">
        <f>'SHOLAT JAMAAH'!AT206</f>
        <v>93.78112356053532</v>
      </c>
      <c r="E206" s="103">
        <f>'TAHSIN-TAHFIDZ'!AT206</f>
        <v>94.529100529100532</v>
      </c>
      <c r="F206" s="91">
        <f>'TA''LIM'!AT206</f>
        <v>98.214285714285708</v>
      </c>
      <c r="G206" s="91"/>
      <c r="H206" s="91"/>
      <c r="I206" s="91">
        <f t="shared" si="4"/>
        <v>94.595693277310929</v>
      </c>
      <c r="J206" s="62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62"/>
      <c r="AQ206" s="25"/>
    </row>
    <row r="207" spans="1:43" s="16" customFormat="1" ht="16.5" customHeight="1" x14ac:dyDescent="0.2">
      <c r="A207" s="58">
        <v>17</v>
      </c>
      <c r="B207" s="89">
        <v>18101168</v>
      </c>
      <c r="C207" s="19" t="s">
        <v>243</v>
      </c>
      <c r="D207" s="21">
        <f>'SHOLAT JAMAAH'!AT207</f>
        <v>97.53382034632034</v>
      </c>
      <c r="E207" s="103">
        <f>'TAHSIN-TAHFIDZ'!AT207</f>
        <v>100</v>
      </c>
      <c r="F207" s="91">
        <f>'TA''LIM'!AT207</f>
        <v>97.619047619047606</v>
      </c>
      <c r="G207" s="91"/>
      <c r="H207" s="91"/>
      <c r="I207" s="91">
        <f t="shared" si="4"/>
        <v>98.039840367965354</v>
      </c>
      <c r="J207" s="61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61"/>
      <c r="AQ207" s="25"/>
    </row>
    <row r="208" spans="1:43" s="16" customFormat="1" ht="16.5" customHeight="1" x14ac:dyDescent="0.2">
      <c r="A208" s="58">
        <v>18</v>
      </c>
      <c r="B208" s="89">
        <v>18103047</v>
      </c>
      <c r="C208" s="19" t="s">
        <v>244</v>
      </c>
      <c r="D208" s="21">
        <f>'SHOLAT JAMAAH'!AT208</f>
        <v>92.071953781512619</v>
      </c>
      <c r="E208" s="103">
        <f>'TAHSIN-TAHFIDZ'!AT208</f>
        <v>93.629629629629619</v>
      </c>
      <c r="F208" s="91">
        <f>'TA''LIM'!AT208</f>
        <v>97.619047619047606</v>
      </c>
      <c r="G208" s="91"/>
      <c r="H208" s="91"/>
      <c r="I208" s="91">
        <f t="shared" si="4"/>
        <v>93.215553026766273</v>
      </c>
      <c r="J208" s="61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61"/>
      <c r="AQ208" s="25"/>
    </row>
    <row r="209" spans="1:43" s="16" customFormat="1" ht="16.5" customHeight="1" x14ac:dyDescent="0.2">
      <c r="A209" s="58">
        <v>19</v>
      </c>
      <c r="B209" s="89">
        <v>18102057</v>
      </c>
      <c r="C209" s="19" t="s">
        <v>245</v>
      </c>
      <c r="D209" s="21">
        <f>'SHOLAT JAMAAH'!AT209</f>
        <v>98.482142857142861</v>
      </c>
      <c r="E209" s="103">
        <f>'TAHSIN-TAHFIDZ'!AT209</f>
        <v>100</v>
      </c>
      <c r="F209" s="91">
        <f>'TA''LIM'!AT209</f>
        <v>100</v>
      </c>
      <c r="G209" s="91"/>
      <c r="H209" s="91"/>
      <c r="I209" s="91">
        <f t="shared" si="4"/>
        <v>99.013392857142861</v>
      </c>
      <c r="J209" s="62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62"/>
      <c r="AQ209" s="25"/>
    </row>
    <row r="210" spans="1:43" s="16" customFormat="1" ht="16.5" customHeight="1" x14ac:dyDescent="0.2">
      <c r="A210" s="58">
        <v>20</v>
      </c>
      <c r="B210" s="89">
        <v>18108009</v>
      </c>
      <c r="C210" s="19" t="s">
        <v>246</v>
      </c>
      <c r="D210" s="21">
        <f>'SHOLAT JAMAAH'!AT210</f>
        <v>97.848875661375658</v>
      </c>
      <c r="E210" s="103">
        <f>'TAHSIN-TAHFIDZ'!AT210</f>
        <v>97.473544973544975</v>
      </c>
      <c r="F210" s="91">
        <f>'TA''LIM'!AT210</f>
        <v>100</v>
      </c>
      <c r="G210" s="91"/>
      <c r="H210" s="91"/>
      <c r="I210" s="91">
        <f t="shared" si="4"/>
        <v>98.096478174603178</v>
      </c>
      <c r="J210" s="62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62"/>
      <c r="AQ210" s="25"/>
    </row>
    <row r="211" spans="1:43" s="16" customFormat="1" ht="16.5" customHeight="1" x14ac:dyDescent="0.2">
      <c r="A211" s="166" t="s">
        <v>456</v>
      </c>
      <c r="B211" s="166"/>
      <c r="C211" s="166"/>
      <c r="D211" s="166"/>
      <c r="E211" s="166"/>
      <c r="F211" s="166"/>
      <c r="G211" s="166"/>
      <c r="H211" s="166"/>
      <c r="I211" s="216"/>
      <c r="J211" s="62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2"/>
      <c r="AQ211" s="25"/>
    </row>
    <row r="212" spans="1:43" s="16" customFormat="1" ht="16.5" customHeight="1" x14ac:dyDescent="0.2">
      <c r="A212" s="237" t="s">
        <v>0</v>
      </c>
      <c r="B212" s="226" t="s">
        <v>465</v>
      </c>
      <c r="C212" s="238" t="s">
        <v>1</v>
      </c>
      <c r="D212" s="239" t="s">
        <v>52</v>
      </c>
      <c r="E212" s="239" t="s">
        <v>14</v>
      </c>
      <c r="F212" s="240" t="s">
        <v>10</v>
      </c>
      <c r="G212" s="239" t="s">
        <v>11</v>
      </c>
      <c r="H212" s="239" t="s">
        <v>12</v>
      </c>
      <c r="I212" s="239" t="s">
        <v>51</v>
      </c>
      <c r="J212" s="62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2"/>
      <c r="AQ212" s="25"/>
    </row>
    <row r="213" spans="1:43" s="16" customFormat="1" ht="16.5" customHeight="1" x14ac:dyDescent="0.2">
      <c r="A213" s="237"/>
      <c r="B213" s="227"/>
      <c r="C213" s="238"/>
      <c r="D213" s="239"/>
      <c r="E213" s="239"/>
      <c r="F213" s="240"/>
      <c r="G213" s="239"/>
      <c r="H213" s="239"/>
      <c r="I213" s="239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6"/>
      <c r="AQ213" s="25"/>
    </row>
    <row r="214" spans="1:43" s="16" customFormat="1" ht="16.5" customHeight="1" x14ac:dyDescent="0.2">
      <c r="A214" s="58">
        <v>1</v>
      </c>
      <c r="B214" s="89">
        <v>18104001</v>
      </c>
      <c r="C214" s="85" t="s">
        <v>247</v>
      </c>
      <c r="D214" s="21">
        <f>'SHOLAT JAMAAH'!AT214</f>
        <v>90.608465608465607</v>
      </c>
      <c r="E214" s="103">
        <f>'TAHSIN-TAHFIDZ'!AT214</f>
        <v>100</v>
      </c>
      <c r="F214" s="91">
        <f>'TA''LIM'!AT214</f>
        <v>100</v>
      </c>
      <c r="G214" s="91"/>
      <c r="H214" s="91"/>
      <c r="I214" s="91">
        <f t="shared" ref="I214:I223" si="5">(D214*65%)+(E214*20%)+(F214*15%)</f>
        <v>93.895502645502646</v>
      </c>
      <c r="J214" s="72" t="s">
        <v>66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72" t="s">
        <v>66</v>
      </c>
      <c r="AQ214" s="25"/>
    </row>
    <row r="215" spans="1:43" s="16" customFormat="1" ht="16.5" customHeight="1" x14ac:dyDescent="0.2">
      <c r="A215" s="58">
        <v>2</v>
      </c>
      <c r="B215" s="89">
        <v>18102017</v>
      </c>
      <c r="C215" s="85" t="s">
        <v>248</v>
      </c>
      <c r="D215" s="21">
        <f>'SHOLAT JAMAAH'!AT215</f>
        <v>91.092047930283201</v>
      </c>
      <c r="E215" s="103">
        <f>'TAHSIN-TAHFIDZ'!AT215</f>
        <v>100</v>
      </c>
      <c r="F215" s="91">
        <f>'TA''LIM'!AT215</f>
        <v>96.190476190476176</v>
      </c>
      <c r="G215" s="91"/>
      <c r="H215" s="91"/>
      <c r="I215" s="91">
        <f t="shared" si="5"/>
        <v>93.638402583255512</v>
      </c>
      <c r="J215" s="185">
        <f>AVERAGE(I214:I223)</f>
        <v>90.482929634816884</v>
      </c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61"/>
      <c r="AQ215" s="25"/>
    </row>
    <row r="216" spans="1:43" s="16" customFormat="1" ht="16.5" customHeight="1" x14ac:dyDescent="0.2">
      <c r="A216" s="58">
        <v>3</v>
      </c>
      <c r="B216" s="89">
        <v>18101023</v>
      </c>
      <c r="C216" s="85" t="s">
        <v>249</v>
      </c>
      <c r="D216" s="21">
        <f>'SHOLAT JAMAAH'!AT216</f>
        <v>84.097708527855588</v>
      </c>
      <c r="E216" s="103">
        <f>'TAHSIN-TAHFIDZ'!AT216</f>
        <v>100</v>
      </c>
      <c r="F216" s="91">
        <f>'TA''LIM'!AT216</f>
        <v>98.214285714285708</v>
      </c>
      <c r="G216" s="91"/>
      <c r="H216" s="91"/>
      <c r="I216" s="91">
        <f t="shared" si="5"/>
        <v>89.395653400248989</v>
      </c>
      <c r="J216" s="61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61"/>
      <c r="AQ216" s="25"/>
    </row>
    <row r="217" spans="1:43" s="16" customFormat="1" ht="16.5" customHeight="1" x14ac:dyDescent="0.2">
      <c r="A217" s="58">
        <v>4</v>
      </c>
      <c r="B217" s="89">
        <v>17103047</v>
      </c>
      <c r="C217" s="19" t="s">
        <v>18</v>
      </c>
      <c r="D217" s="21">
        <f>'SHOLAT JAMAAH'!AT217</f>
        <v>68.280812324929983</v>
      </c>
      <c r="E217" s="103">
        <f>'TAHSIN-TAHFIDZ'!AT217</f>
        <v>91.640211640211646</v>
      </c>
      <c r="F217" s="91">
        <f>'TA''LIM'!AT217</f>
        <v>91.428571428571431</v>
      </c>
      <c r="G217" s="91"/>
      <c r="H217" s="91"/>
      <c r="I217" s="91">
        <f t="shared" si="5"/>
        <v>76.424856053532537</v>
      </c>
      <c r="J217" s="61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61"/>
      <c r="AQ217" s="25"/>
    </row>
    <row r="218" spans="1:43" s="16" customFormat="1" ht="16.5" customHeight="1" x14ac:dyDescent="0.2">
      <c r="A218" s="58">
        <v>5</v>
      </c>
      <c r="B218" s="89">
        <v>18101191</v>
      </c>
      <c r="C218" s="19" t="s">
        <v>250</v>
      </c>
      <c r="D218" s="21">
        <f>'SHOLAT JAMAAH'!AT218</f>
        <v>98.928571428571431</v>
      </c>
      <c r="E218" s="103">
        <f>'TAHSIN-TAHFIDZ'!AT218</f>
        <v>100</v>
      </c>
      <c r="F218" s="91">
        <f>'TA''LIM'!AT218</f>
        <v>100</v>
      </c>
      <c r="G218" s="91"/>
      <c r="H218" s="91"/>
      <c r="I218" s="91">
        <f t="shared" si="5"/>
        <v>99.303571428571431</v>
      </c>
      <c r="J218" s="61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61"/>
      <c r="AQ218" s="25"/>
    </row>
    <row r="219" spans="1:43" s="16" customFormat="1" ht="16.5" customHeight="1" x14ac:dyDescent="0.2">
      <c r="A219" s="58">
        <v>6</v>
      </c>
      <c r="B219" s="89">
        <v>18101020</v>
      </c>
      <c r="C219" s="85" t="s">
        <v>251</v>
      </c>
      <c r="D219" s="21">
        <f>'SHOLAT JAMAAH'!AT219</f>
        <v>96.724537037037038</v>
      </c>
      <c r="E219" s="103">
        <f>'TAHSIN-TAHFIDZ'!AT219</f>
        <v>100</v>
      </c>
      <c r="F219" s="91">
        <f>'TA''LIM'!AT219</f>
        <v>100</v>
      </c>
      <c r="G219" s="91"/>
      <c r="H219" s="91"/>
      <c r="I219" s="91">
        <f t="shared" si="5"/>
        <v>97.870949074074076</v>
      </c>
      <c r="J219" s="61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61"/>
      <c r="AQ219" s="25"/>
    </row>
    <row r="220" spans="1:43" s="16" customFormat="1" ht="16.5" customHeight="1" x14ac:dyDescent="0.2">
      <c r="A220" s="58">
        <v>7</v>
      </c>
      <c r="B220" s="89">
        <v>18101069</v>
      </c>
      <c r="C220" s="85" t="s">
        <v>252</v>
      </c>
      <c r="D220" s="21">
        <f>'SHOLAT JAMAAH'!AT220</f>
        <v>81.661706349206355</v>
      </c>
      <c r="E220" s="103">
        <f>'TAHSIN-TAHFIDZ'!AT220</f>
        <v>98.518518518518519</v>
      </c>
      <c r="F220" s="91">
        <f>'TA''LIM'!AT220</f>
        <v>96.190476190476176</v>
      </c>
      <c r="G220" s="91"/>
      <c r="H220" s="91"/>
      <c r="I220" s="91">
        <f t="shared" si="5"/>
        <v>87.212384259259267</v>
      </c>
      <c r="J220" s="61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61"/>
      <c r="AQ220" s="25"/>
    </row>
    <row r="221" spans="1:43" s="16" customFormat="1" ht="16.5" customHeight="1" x14ac:dyDescent="0.2">
      <c r="A221" s="58">
        <v>8</v>
      </c>
      <c r="B221" s="89">
        <v>18101139</v>
      </c>
      <c r="C221" s="85" t="s">
        <v>253</v>
      </c>
      <c r="D221" s="21">
        <f>'SHOLAT JAMAAH'!AT221</f>
        <v>73.809523809523796</v>
      </c>
      <c r="E221" s="103">
        <f>'TAHSIN-TAHFIDZ'!AT221</f>
        <v>98.518518518518519</v>
      </c>
      <c r="F221" s="91">
        <f>'TA''LIM'!AT221</f>
        <v>85</v>
      </c>
      <c r="G221" s="91"/>
      <c r="H221" s="91"/>
      <c r="I221" s="91">
        <f t="shared" si="5"/>
        <v>80.429894179894177</v>
      </c>
      <c r="J221" s="61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61"/>
      <c r="AQ221" s="25"/>
    </row>
    <row r="222" spans="1:43" s="16" customFormat="1" ht="16.5" customHeight="1" x14ac:dyDescent="0.2">
      <c r="A222" s="58">
        <v>9</v>
      </c>
      <c r="B222" s="58">
        <v>18103076</v>
      </c>
      <c r="C222" s="85" t="s">
        <v>448</v>
      </c>
      <c r="D222" s="21">
        <f>'SHOLAT JAMAAH'!AT222</f>
        <v>88.917003838572469</v>
      </c>
      <c r="E222" s="103">
        <f>'TAHSIN-TAHFIDZ'!AT222</f>
        <v>100</v>
      </c>
      <c r="F222" s="91">
        <f>'TA''LIM'!AT222</f>
        <v>100</v>
      </c>
      <c r="G222" s="91"/>
      <c r="H222" s="91"/>
      <c r="I222" s="91">
        <f t="shared" si="5"/>
        <v>92.796052495072104</v>
      </c>
      <c r="J222" s="61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61"/>
      <c r="AQ222" s="25"/>
    </row>
    <row r="223" spans="1:43" s="16" customFormat="1" ht="16.5" customHeight="1" x14ac:dyDescent="0.2">
      <c r="A223" s="58">
        <v>10</v>
      </c>
      <c r="B223" s="89">
        <v>18101041</v>
      </c>
      <c r="C223" s="24" t="s">
        <v>254</v>
      </c>
      <c r="D223" s="21">
        <f>'SHOLAT JAMAAH'!AT223</f>
        <v>91.298727824463114</v>
      </c>
      <c r="E223" s="103">
        <f>'TAHSIN-TAHFIDZ'!AT223</f>
        <v>100</v>
      </c>
      <c r="F223" s="91">
        <f>'TA''LIM'!AT223</f>
        <v>96.785714285714292</v>
      </c>
      <c r="G223" s="91"/>
      <c r="H223" s="91"/>
      <c r="I223" s="91">
        <f t="shared" si="5"/>
        <v>93.862030228758158</v>
      </c>
      <c r="J223" s="61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61"/>
      <c r="AQ223" s="25"/>
    </row>
    <row r="224" spans="1:43" s="16" customFormat="1" ht="16.5" customHeight="1" x14ac:dyDescent="0.2">
      <c r="A224" s="166" t="s">
        <v>63</v>
      </c>
      <c r="B224" s="166"/>
      <c r="C224" s="166"/>
      <c r="D224" s="166"/>
      <c r="E224" s="166"/>
      <c r="F224" s="166"/>
      <c r="G224" s="166"/>
      <c r="H224" s="166"/>
      <c r="I224" s="216"/>
      <c r="J224" s="61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1"/>
      <c r="AQ224" s="25"/>
    </row>
    <row r="225" spans="1:43" s="16" customFormat="1" ht="16.5" customHeight="1" x14ac:dyDescent="0.2">
      <c r="A225" s="237" t="s">
        <v>0</v>
      </c>
      <c r="B225" s="226" t="s">
        <v>465</v>
      </c>
      <c r="C225" s="238" t="s">
        <v>1</v>
      </c>
      <c r="D225" s="239" t="s">
        <v>52</v>
      </c>
      <c r="E225" s="239" t="s">
        <v>14</v>
      </c>
      <c r="F225" s="240" t="s">
        <v>10</v>
      </c>
      <c r="G225" s="239" t="s">
        <v>11</v>
      </c>
      <c r="H225" s="239" t="s">
        <v>12</v>
      </c>
      <c r="I225" s="239" t="s">
        <v>51</v>
      </c>
      <c r="J225" s="61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1"/>
      <c r="AQ225" s="25"/>
    </row>
    <row r="226" spans="1:43" s="16" customFormat="1" ht="16.5" customHeight="1" x14ac:dyDescent="0.2">
      <c r="A226" s="237"/>
      <c r="B226" s="227"/>
      <c r="C226" s="238"/>
      <c r="D226" s="239"/>
      <c r="E226" s="239"/>
      <c r="F226" s="240"/>
      <c r="G226" s="239"/>
      <c r="H226" s="239"/>
      <c r="I226" s="239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8"/>
      <c r="AQ226" s="25"/>
    </row>
    <row r="227" spans="1:43" s="16" customFormat="1" ht="16.5" customHeight="1" x14ac:dyDescent="0.2">
      <c r="A227" s="58">
        <v>1</v>
      </c>
      <c r="B227" s="89">
        <v>18103032</v>
      </c>
      <c r="C227" s="85" t="s">
        <v>255</v>
      </c>
      <c r="D227" s="21">
        <f>'SHOLAT JAMAAH'!AT237</f>
        <v>86.499243761948975</v>
      </c>
      <c r="E227" s="103">
        <f>'TAHSIN-TAHFIDZ'!AT237</f>
        <v>78.125</v>
      </c>
      <c r="F227" s="91">
        <f>'TA''LIM'!AT237</f>
        <v>96.666666666666671</v>
      </c>
      <c r="G227" s="91"/>
      <c r="H227" s="91"/>
      <c r="I227" s="91">
        <f t="shared" ref="I227:I279" si="6">(D227*65%)+(E227*20%)+(F227*15%)</f>
        <v>86.349508445266835</v>
      </c>
      <c r="J227" s="72" t="s">
        <v>19</v>
      </c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72" t="s">
        <v>19</v>
      </c>
      <c r="AQ227" s="25"/>
    </row>
    <row r="228" spans="1:43" s="16" customFormat="1" ht="16.5" customHeight="1" x14ac:dyDescent="0.2">
      <c r="A228" s="58">
        <v>2</v>
      </c>
      <c r="B228" s="89">
        <v>18102045</v>
      </c>
      <c r="C228" s="85" t="s">
        <v>256</v>
      </c>
      <c r="D228" s="21">
        <f>'SHOLAT JAMAAH'!AT238</f>
        <v>95.084907720556799</v>
      </c>
      <c r="E228" s="103">
        <f>'TAHSIN-TAHFIDZ'!AT238</f>
        <v>95</v>
      </c>
      <c r="F228" s="91">
        <f>'TA''LIM'!AT238</f>
        <v>97</v>
      </c>
      <c r="G228" s="91"/>
      <c r="H228" s="91"/>
      <c r="I228" s="91">
        <f t="shared" si="6"/>
        <v>95.35519001836191</v>
      </c>
      <c r="J228" s="185">
        <f>AVERAGE(I227:I249)</f>
        <v>92.195664968604518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61"/>
      <c r="AQ228" s="25"/>
    </row>
    <row r="229" spans="1:43" s="16" customFormat="1" ht="16.5" customHeight="1" x14ac:dyDescent="0.2">
      <c r="A229" s="58">
        <v>3</v>
      </c>
      <c r="B229" s="89">
        <v>18102039</v>
      </c>
      <c r="C229" s="85" t="s">
        <v>257</v>
      </c>
      <c r="D229" s="21">
        <f>'SHOLAT JAMAAH'!AT239</f>
        <v>79.026277177537693</v>
      </c>
      <c r="E229" s="103">
        <f>'TAHSIN-TAHFIDZ'!AT239</f>
        <v>88.125</v>
      </c>
      <c r="F229" s="91">
        <f>'TA''LIM'!AT239</f>
        <v>98.666666666666671</v>
      </c>
      <c r="G229" s="91"/>
      <c r="H229" s="91"/>
      <c r="I229" s="91">
        <f t="shared" si="6"/>
        <v>83.792080165399497</v>
      </c>
      <c r="J229" s="61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61"/>
      <c r="AQ229" s="25"/>
    </row>
    <row r="230" spans="1:43" s="16" customFormat="1" ht="16.5" customHeight="1" x14ac:dyDescent="0.2">
      <c r="A230" s="58">
        <v>4</v>
      </c>
      <c r="B230" s="89">
        <v>18101127</v>
      </c>
      <c r="C230" s="85" t="s">
        <v>258</v>
      </c>
      <c r="D230" s="21">
        <f>'SHOLAT JAMAAH'!AT240</f>
        <v>92.321912655245995</v>
      </c>
      <c r="E230" s="103">
        <f>'TAHSIN-TAHFIDZ'!AT240</f>
        <v>89.6875</v>
      </c>
      <c r="F230" s="91">
        <f>'TA''LIM'!AT240</f>
        <v>100</v>
      </c>
      <c r="G230" s="91"/>
      <c r="H230" s="91"/>
      <c r="I230" s="91">
        <f t="shared" si="6"/>
        <v>92.946743225909898</v>
      </c>
      <c r="J230" s="61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61"/>
      <c r="AQ230" s="25"/>
    </row>
    <row r="231" spans="1:43" s="16" customFormat="1" ht="16.5" customHeight="1" x14ac:dyDescent="0.2">
      <c r="A231" s="58">
        <v>5</v>
      </c>
      <c r="B231" s="89">
        <v>18102009</v>
      </c>
      <c r="C231" s="85" t="s">
        <v>259</v>
      </c>
      <c r="D231" s="21">
        <f>'SHOLAT JAMAAH'!AT241</f>
        <v>74.519789547012778</v>
      </c>
      <c r="E231" s="103">
        <f>'TAHSIN-TAHFIDZ'!AT241</f>
        <v>78</v>
      </c>
      <c r="F231" s="91">
        <f>'TA''LIM'!AT241</f>
        <v>100</v>
      </c>
      <c r="G231" s="91"/>
      <c r="H231" s="91"/>
      <c r="I231" s="91">
        <f t="shared" si="6"/>
        <v>79.03786320555831</v>
      </c>
      <c r="J231" s="61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61"/>
      <c r="AQ231" s="25"/>
    </row>
    <row r="232" spans="1:43" s="16" customFormat="1" ht="16.5" customHeight="1" x14ac:dyDescent="0.2">
      <c r="A232" s="58">
        <v>6</v>
      </c>
      <c r="B232" s="89">
        <v>18101121</v>
      </c>
      <c r="C232" s="85" t="s">
        <v>260</v>
      </c>
      <c r="D232" s="21">
        <f>'SHOLAT JAMAAH'!AT242</f>
        <v>86.58748658748658</v>
      </c>
      <c r="E232" s="103">
        <f>'TAHSIN-TAHFIDZ'!AT242</f>
        <v>88.125</v>
      </c>
      <c r="F232" s="91">
        <f>'TA''LIM'!AT242</f>
        <v>98.666666666666671</v>
      </c>
      <c r="G232" s="91"/>
      <c r="H232" s="91"/>
      <c r="I232" s="91">
        <f t="shared" si="6"/>
        <v>88.706866281866283</v>
      </c>
      <c r="J232" s="61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61"/>
      <c r="AQ232" s="25"/>
    </row>
    <row r="233" spans="1:43" s="16" customFormat="1" ht="16.5" customHeight="1" x14ac:dyDescent="0.2">
      <c r="A233" s="58">
        <v>7</v>
      </c>
      <c r="B233" s="89">
        <v>18101026</v>
      </c>
      <c r="C233" s="85" t="s">
        <v>261</v>
      </c>
      <c r="D233" s="21">
        <f>'SHOLAT JAMAAH'!AT243</f>
        <v>98.466325341325359</v>
      </c>
      <c r="E233" s="103">
        <f>'TAHSIN-TAHFIDZ'!AT243</f>
        <v>100</v>
      </c>
      <c r="F233" s="91">
        <f>'TA''LIM'!AT243</f>
        <v>100</v>
      </c>
      <c r="G233" s="91"/>
      <c r="H233" s="91"/>
      <c r="I233" s="91">
        <f t="shared" si="6"/>
        <v>99.003111471861487</v>
      </c>
      <c r="J233" s="61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61"/>
      <c r="AQ233" s="25"/>
    </row>
    <row r="234" spans="1:43" s="16" customFormat="1" ht="16.5" customHeight="1" x14ac:dyDescent="0.2">
      <c r="A234" s="58">
        <v>8</v>
      </c>
      <c r="B234" s="89">
        <v>18102012</v>
      </c>
      <c r="C234" s="85" t="s">
        <v>262</v>
      </c>
      <c r="D234" s="21">
        <f>'SHOLAT JAMAAH'!AT244</f>
        <v>99.789915966386545</v>
      </c>
      <c r="E234" s="103">
        <f>'TAHSIN-TAHFIDZ'!AT244</f>
        <v>99.375</v>
      </c>
      <c r="F234" s="91">
        <f>'TA''LIM'!AT244</f>
        <v>100</v>
      </c>
      <c r="G234" s="91"/>
      <c r="H234" s="91"/>
      <c r="I234" s="91">
        <f t="shared" si="6"/>
        <v>99.738445378151255</v>
      </c>
      <c r="J234" s="61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61"/>
      <c r="AQ234" s="25"/>
    </row>
    <row r="235" spans="1:43" s="16" customFormat="1" ht="16.5" customHeight="1" x14ac:dyDescent="0.2">
      <c r="A235" s="58">
        <v>9</v>
      </c>
      <c r="B235" s="89">
        <v>18101215</v>
      </c>
      <c r="C235" s="116" t="s">
        <v>476</v>
      </c>
      <c r="D235" s="21">
        <f>'SHOLAT JAMAAH'!AT259</f>
        <v>93.973544973544975</v>
      </c>
      <c r="E235" s="103">
        <f>'TAHSIN-TAHFIDZ'!AT259</f>
        <v>77.307692307692307</v>
      </c>
      <c r="F235" s="91">
        <f>'TA''LIM'!AT259</f>
        <v>100</v>
      </c>
      <c r="G235" s="91"/>
      <c r="H235" s="91"/>
      <c r="I235" s="91">
        <f t="shared" si="6"/>
        <v>91.544342694342703</v>
      </c>
      <c r="J235" s="61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61"/>
      <c r="AQ235" s="25"/>
    </row>
    <row r="236" spans="1:43" s="16" customFormat="1" ht="16.5" customHeight="1" x14ac:dyDescent="0.2">
      <c r="A236" s="58">
        <v>10</v>
      </c>
      <c r="B236" s="89">
        <v>18101120</v>
      </c>
      <c r="C236" s="85" t="s">
        <v>263</v>
      </c>
      <c r="D236" s="21">
        <f>'SHOLAT JAMAAH'!AT245</f>
        <v>95.935450776371496</v>
      </c>
      <c r="E236" s="103">
        <f>'TAHSIN-TAHFIDZ'!AT245</f>
        <v>95.625</v>
      </c>
      <c r="F236" s="91">
        <f>'TA''LIM'!AT245</f>
        <v>100</v>
      </c>
      <c r="G236" s="91"/>
      <c r="H236" s="91"/>
      <c r="I236" s="91">
        <f t="shared" si="6"/>
        <v>96.483043004641473</v>
      </c>
      <c r="J236" s="61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61"/>
      <c r="AQ236" s="25"/>
    </row>
    <row r="237" spans="1:43" s="16" customFormat="1" ht="16.5" customHeight="1" x14ac:dyDescent="0.2">
      <c r="A237" s="58">
        <v>11</v>
      </c>
      <c r="B237" s="89">
        <v>18101109</v>
      </c>
      <c r="C237" s="85" t="s">
        <v>264</v>
      </c>
      <c r="D237" s="21">
        <f>'SHOLAT JAMAAH'!AT246</f>
        <v>99.780219780219781</v>
      </c>
      <c r="E237" s="103">
        <f>'TAHSIN-TAHFIDZ'!AT246</f>
        <v>100</v>
      </c>
      <c r="F237" s="91">
        <f>'TA''LIM'!AT246</f>
        <v>100</v>
      </c>
      <c r="G237" s="91"/>
      <c r="H237" s="91"/>
      <c r="I237" s="91">
        <f t="shared" si="6"/>
        <v>99.857142857142861</v>
      </c>
      <c r="J237" s="61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61"/>
      <c r="AQ237" s="25"/>
    </row>
    <row r="238" spans="1:43" s="16" customFormat="1" ht="16.5" customHeight="1" x14ac:dyDescent="0.2">
      <c r="A238" s="58">
        <v>12</v>
      </c>
      <c r="B238" s="89">
        <v>18101086</v>
      </c>
      <c r="C238" s="85" t="s">
        <v>265</v>
      </c>
      <c r="D238" s="21">
        <f>'SHOLAT JAMAAH'!AT247</f>
        <v>87.925591289147249</v>
      </c>
      <c r="E238" s="103">
        <f>'TAHSIN-TAHFIDZ'!AT247</f>
        <v>89.21875</v>
      </c>
      <c r="F238" s="91">
        <f>'TA''LIM'!AT247</f>
        <v>97.777777777777771</v>
      </c>
      <c r="G238" s="91"/>
      <c r="H238" s="91"/>
      <c r="I238" s="91">
        <f t="shared" si="6"/>
        <v>89.66205100461238</v>
      </c>
      <c r="J238" s="61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61"/>
      <c r="AQ238" s="25"/>
    </row>
    <row r="239" spans="1:43" s="16" customFormat="1" ht="16.5" customHeight="1" x14ac:dyDescent="0.2">
      <c r="A239" s="58">
        <v>13</v>
      </c>
      <c r="B239" s="89">
        <v>18103059</v>
      </c>
      <c r="C239" s="85" t="s">
        <v>266</v>
      </c>
      <c r="D239" s="21">
        <f>'SHOLAT JAMAAH'!AT248</f>
        <v>87.731527656476956</v>
      </c>
      <c r="E239" s="103">
        <f>'TAHSIN-TAHFIDZ'!AT248</f>
        <v>95.15625</v>
      </c>
      <c r="F239" s="91">
        <f>'TA''LIM'!AT248</f>
        <v>100</v>
      </c>
      <c r="G239" s="91"/>
      <c r="H239" s="91"/>
      <c r="I239" s="91">
        <f t="shared" si="6"/>
        <v>91.056742976710026</v>
      </c>
      <c r="J239" s="61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61"/>
      <c r="AQ239" s="25"/>
    </row>
    <row r="240" spans="1:43" s="16" customFormat="1" ht="16.5" customHeight="1" x14ac:dyDescent="0.2">
      <c r="A240" s="58">
        <v>14</v>
      </c>
      <c r="B240" s="89">
        <v>18101143</v>
      </c>
      <c r="C240" s="19" t="s">
        <v>267</v>
      </c>
      <c r="D240" s="21">
        <f>'SHOLAT JAMAAH'!AT249</f>
        <v>84.434965217170287</v>
      </c>
      <c r="E240" s="103">
        <f>'TAHSIN-TAHFIDZ'!AT249</f>
        <v>84.375</v>
      </c>
      <c r="F240" s="91">
        <f>'TA''LIM'!AT249</f>
        <v>96.666666666666671</v>
      </c>
      <c r="G240" s="91"/>
      <c r="H240" s="91"/>
      <c r="I240" s="91">
        <f t="shared" si="6"/>
        <v>86.257727391160685</v>
      </c>
      <c r="J240" s="61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61"/>
      <c r="AQ240" s="25"/>
    </row>
    <row r="241" spans="1:43" s="16" customFormat="1" ht="16.5" customHeight="1" x14ac:dyDescent="0.2">
      <c r="A241" s="58">
        <v>15</v>
      </c>
      <c r="B241" s="89">
        <v>18103030</v>
      </c>
      <c r="C241" s="85" t="s">
        <v>268</v>
      </c>
      <c r="D241" s="21">
        <f>'SHOLAT JAMAAH'!AT250</f>
        <v>93.917369709224914</v>
      </c>
      <c r="E241" s="103">
        <f>'TAHSIN-TAHFIDZ'!AT250</f>
        <v>97.34375</v>
      </c>
      <c r="F241" s="91">
        <f>'TA''LIM'!AT250</f>
        <v>100</v>
      </c>
      <c r="G241" s="91"/>
      <c r="H241" s="91"/>
      <c r="I241" s="91">
        <f t="shared" si="6"/>
        <v>95.515040310996199</v>
      </c>
      <c r="J241" s="61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61"/>
      <c r="AQ241" s="25"/>
    </row>
    <row r="242" spans="1:43" s="16" customFormat="1" ht="16.5" customHeight="1" x14ac:dyDescent="0.2">
      <c r="A242" s="58">
        <v>16</v>
      </c>
      <c r="B242" s="89">
        <v>18103010</v>
      </c>
      <c r="C242" s="85" t="s">
        <v>269</v>
      </c>
      <c r="D242" s="21">
        <f>'SHOLAT JAMAAH'!AT251</f>
        <v>96.990740740740733</v>
      </c>
      <c r="E242" s="103">
        <f>'TAHSIN-TAHFIDZ'!AT251</f>
        <v>98.75</v>
      </c>
      <c r="F242" s="91">
        <f>'TA''LIM'!AT251</f>
        <v>100</v>
      </c>
      <c r="G242" s="91"/>
      <c r="H242" s="91"/>
      <c r="I242" s="91">
        <f t="shared" si="6"/>
        <v>97.793981481481481</v>
      </c>
      <c r="J242" s="61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61"/>
      <c r="AQ242" s="25"/>
    </row>
    <row r="243" spans="1:43" s="16" customFormat="1" ht="16.5" customHeight="1" x14ac:dyDescent="0.2">
      <c r="A243" s="58">
        <v>17</v>
      </c>
      <c r="B243" s="89">
        <v>18102046</v>
      </c>
      <c r="C243" s="19" t="s">
        <v>270</v>
      </c>
      <c r="D243" s="21">
        <f>'SHOLAT JAMAAH'!AT252</f>
        <v>76.497372275502954</v>
      </c>
      <c r="E243" s="103">
        <f>'TAHSIN-TAHFIDZ'!AT252</f>
        <v>83.28125</v>
      </c>
      <c r="F243" s="91">
        <f>'TA''LIM'!AT252</f>
        <v>94.047619047619037</v>
      </c>
      <c r="G243" s="91"/>
      <c r="H243" s="91"/>
      <c r="I243" s="91">
        <f t="shared" si="6"/>
        <v>80.48668483621978</v>
      </c>
      <c r="J243" s="61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61"/>
      <c r="AQ243" s="25"/>
    </row>
    <row r="244" spans="1:43" s="16" customFormat="1" ht="16.5" customHeight="1" x14ac:dyDescent="0.2">
      <c r="A244" s="58">
        <v>18</v>
      </c>
      <c r="B244" s="89">
        <v>18102023</v>
      </c>
      <c r="C244" s="85" t="s">
        <v>271</v>
      </c>
      <c r="D244" s="21">
        <f>'SHOLAT JAMAAH'!AT253</f>
        <v>92.761650114591291</v>
      </c>
      <c r="E244" s="103">
        <f>'TAHSIN-TAHFIDZ'!AT253</f>
        <v>95.3125</v>
      </c>
      <c r="F244" s="91">
        <f>'TA''LIM'!AT253</f>
        <v>100</v>
      </c>
      <c r="G244" s="91"/>
      <c r="H244" s="91"/>
      <c r="I244" s="91">
        <f t="shared" si="6"/>
        <v>94.357572574484351</v>
      </c>
      <c r="J244" s="61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61"/>
      <c r="AQ244" s="25"/>
    </row>
    <row r="245" spans="1:43" s="16" customFormat="1" ht="16.5" customHeight="1" x14ac:dyDescent="0.2">
      <c r="A245" s="58">
        <v>19</v>
      </c>
      <c r="B245" s="89">
        <v>18102044</v>
      </c>
      <c r="C245" s="19" t="s">
        <v>272</v>
      </c>
      <c r="D245" s="21">
        <f>'SHOLAT JAMAAH'!AT254</f>
        <v>93.466857897004957</v>
      </c>
      <c r="E245" s="103">
        <f>'TAHSIN-TAHFIDZ'!AT254</f>
        <v>95.3125</v>
      </c>
      <c r="F245" s="91">
        <f>'TA''LIM'!AT254</f>
        <v>100</v>
      </c>
      <c r="G245" s="91"/>
      <c r="H245" s="91"/>
      <c r="I245" s="91">
        <f t="shared" si="6"/>
        <v>94.815957633053216</v>
      </c>
      <c r="J245" s="61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61"/>
      <c r="AQ245" s="25"/>
    </row>
    <row r="246" spans="1:43" s="16" customFormat="1" ht="16.5" customHeight="1" x14ac:dyDescent="0.2">
      <c r="A246" s="58">
        <v>20</v>
      </c>
      <c r="B246" s="89">
        <v>18101083</v>
      </c>
      <c r="C246" s="85" t="s">
        <v>273</v>
      </c>
      <c r="D246" s="21">
        <f>'SHOLAT JAMAAH'!AT255</f>
        <v>94.398240829613371</v>
      </c>
      <c r="E246" s="103">
        <f>'TAHSIN-TAHFIDZ'!AT255</f>
        <v>91.354166666666671</v>
      </c>
      <c r="F246" s="91">
        <f>'TA''LIM'!AT255</f>
        <v>97.777777777777771</v>
      </c>
      <c r="G246" s="91"/>
      <c r="H246" s="91"/>
      <c r="I246" s="91">
        <f t="shared" si="6"/>
        <v>94.296356539248677</v>
      </c>
      <c r="J246" s="61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61"/>
      <c r="AQ246" s="25"/>
    </row>
    <row r="247" spans="1:43" s="16" customFormat="1" ht="16.5" customHeight="1" x14ac:dyDescent="0.2">
      <c r="A247" s="58">
        <v>21</v>
      </c>
      <c r="B247" s="89">
        <v>18101088</v>
      </c>
      <c r="C247" s="85" t="s">
        <v>274</v>
      </c>
      <c r="D247" s="21">
        <f>'SHOLAT JAMAAH'!AT256</f>
        <v>90.237806855453925</v>
      </c>
      <c r="E247" s="103">
        <f>'TAHSIN-TAHFIDZ'!AT256</f>
        <v>94.21875</v>
      </c>
      <c r="F247" s="91">
        <f>'TA''LIM'!AT256</f>
        <v>100</v>
      </c>
      <c r="G247" s="91"/>
      <c r="H247" s="91"/>
      <c r="I247" s="91">
        <f t="shared" si="6"/>
        <v>92.498324456045054</v>
      </c>
      <c r="J247" s="61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61"/>
      <c r="AQ247" s="25"/>
    </row>
    <row r="248" spans="1:43" s="16" customFormat="1" ht="16.5" customHeight="1" x14ac:dyDescent="0.2">
      <c r="A248" s="58">
        <v>22</v>
      </c>
      <c r="B248" s="89">
        <v>18103015</v>
      </c>
      <c r="C248" s="19" t="s">
        <v>275</v>
      </c>
      <c r="D248" s="21">
        <f>'SHOLAT JAMAAH'!AT257</f>
        <v>89.256172677225308</v>
      </c>
      <c r="E248" s="103">
        <f>'TAHSIN-TAHFIDZ'!AT257</f>
        <v>92.96875</v>
      </c>
      <c r="F248" s="91">
        <f>'TA''LIM'!AT257</f>
        <v>100</v>
      </c>
      <c r="G248" s="91"/>
      <c r="H248" s="91"/>
      <c r="I248" s="91">
        <f t="shared" si="6"/>
        <v>91.610262240196448</v>
      </c>
      <c r="J248" s="6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68"/>
      <c r="AQ248" s="25"/>
    </row>
    <row r="249" spans="1:43" s="16" customFormat="1" ht="16.5" customHeight="1" x14ac:dyDescent="0.2">
      <c r="A249" s="58">
        <v>23</v>
      </c>
      <c r="B249" s="89">
        <v>18103022</v>
      </c>
      <c r="C249" s="19" t="s">
        <v>276</v>
      </c>
      <c r="D249" s="21">
        <f>'SHOLAT JAMAAH'!AT258</f>
        <v>99.169624746450296</v>
      </c>
      <c r="E249" s="103">
        <f>'TAHSIN-TAHFIDZ'!AT258</f>
        <v>99.375</v>
      </c>
      <c r="F249" s="91">
        <f>'TA''LIM'!AT258</f>
        <v>100</v>
      </c>
      <c r="G249" s="91"/>
      <c r="H249" s="91"/>
      <c r="I249" s="91">
        <f t="shared" si="6"/>
        <v>99.335256085192697</v>
      </c>
      <c r="J249" s="6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68"/>
      <c r="AQ249" s="25"/>
    </row>
    <row r="250" spans="1:43" s="16" customFormat="1" ht="16.5" customHeight="1" x14ac:dyDescent="0.2">
      <c r="A250" s="262"/>
      <c r="B250" s="263"/>
      <c r="C250" s="264"/>
      <c r="D250" s="265"/>
      <c r="E250" s="266"/>
      <c r="F250" s="267"/>
      <c r="G250" s="267"/>
      <c r="H250" s="267"/>
      <c r="I250" s="267"/>
      <c r="J250" s="68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8"/>
      <c r="AQ250" s="25"/>
    </row>
    <row r="251" spans="1:43" s="16" customFormat="1" ht="16.5" customHeight="1" x14ac:dyDescent="0.2">
      <c r="A251" s="166" t="s">
        <v>518</v>
      </c>
      <c r="B251" s="263"/>
      <c r="C251" s="264"/>
      <c r="D251" s="265"/>
      <c r="E251" s="266"/>
      <c r="F251" s="267"/>
      <c r="G251" s="267"/>
      <c r="H251" s="267"/>
      <c r="I251" s="267"/>
      <c r="J251" s="68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8"/>
      <c r="AQ251" s="25"/>
    </row>
    <row r="252" spans="1:43" s="16" customFormat="1" ht="16.5" customHeight="1" x14ac:dyDescent="0.2">
      <c r="A252" s="166" t="s">
        <v>517</v>
      </c>
      <c r="B252" s="166"/>
      <c r="C252" s="166"/>
      <c r="D252" s="166"/>
      <c r="E252" s="166"/>
      <c r="F252" s="166"/>
      <c r="G252" s="166"/>
      <c r="H252" s="166"/>
      <c r="I252" s="216"/>
      <c r="J252" s="68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8"/>
      <c r="AQ252" s="25"/>
    </row>
    <row r="253" spans="1:43" s="16" customFormat="1" ht="16.5" customHeight="1" x14ac:dyDescent="0.2">
      <c r="A253" s="237" t="s">
        <v>0</v>
      </c>
      <c r="B253" s="226" t="s">
        <v>465</v>
      </c>
      <c r="C253" s="238" t="s">
        <v>1</v>
      </c>
      <c r="D253" s="239" t="s">
        <v>52</v>
      </c>
      <c r="E253" s="239" t="s">
        <v>14</v>
      </c>
      <c r="F253" s="240" t="s">
        <v>10</v>
      </c>
      <c r="G253" s="239" t="s">
        <v>11</v>
      </c>
      <c r="H253" s="239" t="s">
        <v>12</v>
      </c>
      <c r="I253" s="239" t="s">
        <v>51</v>
      </c>
      <c r="J253" s="68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8"/>
      <c r="AQ253" s="25"/>
    </row>
    <row r="254" spans="1:43" s="16" customFormat="1" ht="16.5" customHeight="1" x14ac:dyDescent="0.2">
      <c r="A254" s="237"/>
      <c r="B254" s="227"/>
      <c r="C254" s="238"/>
      <c r="D254" s="239"/>
      <c r="E254" s="239"/>
      <c r="F254" s="240"/>
      <c r="G254" s="239"/>
      <c r="H254" s="239"/>
      <c r="I254" s="239"/>
      <c r="J254" s="63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8"/>
      <c r="AQ254" s="25"/>
    </row>
    <row r="255" spans="1:43" s="16" customFormat="1" ht="16.5" customHeight="1" x14ac:dyDescent="0.2">
      <c r="A255" s="58">
        <v>1</v>
      </c>
      <c r="B255" s="89">
        <v>18101118</v>
      </c>
      <c r="C255" s="85" t="s">
        <v>277</v>
      </c>
      <c r="D255" s="21">
        <f>'SHOLAT JAMAAH'!AT262</f>
        <v>90</v>
      </c>
      <c r="E255" s="103">
        <f>'TAHSIN-TAHFIDZ'!AT262</f>
        <v>80</v>
      </c>
      <c r="F255" s="91">
        <f>'TA''LIM'!AT262</f>
        <v>100</v>
      </c>
      <c r="G255" s="91"/>
      <c r="H255" s="91"/>
      <c r="I255" s="91">
        <f>(D255*65%)+(E255*20%)+(F255*15%)</f>
        <v>89.5</v>
      </c>
      <c r="J255" s="72" t="s">
        <v>278</v>
      </c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72" t="s">
        <v>278</v>
      </c>
      <c r="AQ255" s="25"/>
    </row>
    <row r="256" spans="1:43" s="16" customFormat="1" ht="16.5" customHeight="1" x14ac:dyDescent="0.2">
      <c r="A256" s="58">
        <v>2</v>
      </c>
      <c r="B256" s="89">
        <v>18108021</v>
      </c>
      <c r="C256" s="19" t="s">
        <v>279</v>
      </c>
      <c r="D256" s="21">
        <f>'SHOLAT JAMAAH'!AT263</f>
        <v>93.939393939393938</v>
      </c>
      <c r="E256" s="103">
        <f>'TAHSIN-TAHFIDZ'!AT263</f>
        <v>90</v>
      </c>
      <c r="F256" s="91">
        <f>'TA''LIM'!AT263</f>
        <v>100</v>
      </c>
      <c r="G256" s="91"/>
      <c r="H256" s="91"/>
      <c r="I256" s="91">
        <f t="shared" si="6"/>
        <v>94.060606060606062</v>
      </c>
      <c r="J256" s="61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61"/>
      <c r="AQ256" s="25"/>
    </row>
    <row r="257" spans="1:43" s="16" customFormat="1" ht="16.5" customHeight="1" x14ac:dyDescent="0.2">
      <c r="A257" s="58">
        <v>3</v>
      </c>
      <c r="B257" s="89">
        <v>18108006</v>
      </c>
      <c r="C257" s="19" t="s">
        <v>280</v>
      </c>
      <c r="D257" s="21">
        <f>'SHOLAT JAMAAH'!AT264</f>
        <v>85.714285714285708</v>
      </c>
      <c r="E257" s="103">
        <f>'TAHSIN-TAHFIDZ'!AT264</f>
        <v>80</v>
      </c>
      <c r="F257" s="91">
        <f>'TA''LIM'!AT264</f>
        <v>100</v>
      </c>
      <c r="G257" s="91"/>
      <c r="H257" s="91"/>
      <c r="I257" s="91">
        <f t="shared" si="6"/>
        <v>86.714285714285722</v>
      </c>
      <c r="J257" s="61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61"/>
      <c r="AQ257" s="25"/>
    </row>
    <row r="258" spans="1:43" s="16" customFormat="1" ht="16.5" customHeight="1" x14ac:dyDescent="0.2">
      <c r="A258" s="58">
        <v>4</v>
      </c>
      <c r="B258" s="89">
        <v>18101098</v>
      </c>
      <c r="C258" s="19" t="s">
        <v>281</v>
      </c>
      <c r="D258" s="21">
        <f>'SHOLAT JAMAAH'!AT265</f>
        <v>72.727272727272734</v>
      </c>
      <c r="E258" s="103">
        <f>'TAHSIN-TAHFIDZ'!AT265</f>
        <v>100</v>
      </c>
      <c r="F258" s="91">
        <f>'TA''LIM'!AT265</f>
        <v>100</v>
      </c>
      <c r="G258" s="91"/>
      <c r="H258" s="91"/>
      <c r="I258" s="91">
        <f t="shared" si="6"/>
        <v>82.27272727272728</v>
      </c>
      <c r="J258" s="61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61"/>
      <c r="AQ258" s="25"/>
    </row>
    <row r="259" spans="1:43" s="16" customFormat="1" ht="16.5" customHeight="1" x14ac:dyDescent="0.2">
      <c r="A259" s="58">
        <v>5</v>
      </c>
      <c r="B259" s="42">
        <v>18103073</v>
      </c>
      <c r="C259" s="19" t="s">
        <v>282</v>
      </c>
      <c r="D259" s="21">
        <f>'SHOLAT JAMAAH'!AT266</f>
        <v>93.939393939393938</v>
      </c>
      <c r="E259" s="103">
        <f>'TAHSIN-TAHFIDZ'!AT266</f>
        <v>100</v>
      </c>
      <c r="F259" s="91">
        <f>'TA''LIM'!AT266</f>
        <v>100</v>
      </c>
      <c r="G259" s="91"/>
      <c r="H259" s="91"/>
      <c r="I259" s="91">
        <f t="shared" si="6"/>
        <v>96.060606060606062</v>
      </c>
      <c r="J259" s="61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61"/>
      <c r="AQ259" s="25"/>
    </row>
    <row r="260" spans="1:43" s="16" customFormat="1" ht="16.5" customHeight="1" x14ac:dyDescent="0.2">
      <c r="A260" s="58">
        <v>6</v>
      </c>
      <c r="B260" s="42">
        <v>18104021</v>
      </c>
      <c r="C260" s="19" t="s">
        <v>283</v>
      </c>
      <c r="D260" s="21">
        <f>'SHOLAT JAMAAH'!AT267</f>
        <v>90.909090909090907</v>
      </c>
      <c r="E260" s="103">
        <f>'TAHSIN-TAHFIDZ'!AT267</f>
        <v>90</v>
      </c>
      <c r="F260" s="91">
        <f>'TA''LIM'!AT267</f>
        <v>100</v>
      </c>
      <c r="G260" s="91"/>
      <c r="H260" s="91"/>
      <c r="I260" s="91">
        <f t="shared" si="6"/>
        <v>92.090909090909093</v>
      </c>
      <c r="J260" s="61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61"/>
      <c r="AQ260" s="25"/>
    </row>
    <row r="261" spans="1:43" s="16" customFormat="1" ht="16.5" customHeight="1" x14ac:dyDescent="0.2">
      <c r="A261" s="58">
        <v>7</v>
      </c>
      <c r="B261" s="89">
        <v>18104002</v>
      </c>
      <c r="C261" s="19" t="s">
        <v>284</v>
      </c>
      <c r="D261" s="21">
        <f>'SHOLAT JAMAAH'!AT268</f>
        <v>88.407423121968122</v>
      </c>
      <c r="E261" s="103">
        <f>'TAHSIN-TAHFIDZ'!AT268</f>
        <v>96.09375</v>
      </c>
      <c r="F261" s="91">
        <f>'TA''LIM'!AT268</f>
        <v>98.666666666666671</v>
      </c>
      <c r="G261" s="91"/>
      <c r="H261" s="91"/>
      <c r="I261" s="91">
        <f t="shared" si="6"/>
        <v>91.48357502927928</v>
      </c>
      <c r="J261" s="61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61"/>
      <c r="AQ261" s="25"/>
    </row>
    <row r="262" spans="1:43" s="16" customFormat="1" ht="16.5" customHeight="1" x14ac:dyDescent="0.2">
      <c r="A262" s="58">
        <v>8</v>
      </c>
      <c r="B262" s="89">
        <v>18104005</v>
      </c>
      <c r="C262" s="85" t="s">
        <v>285</v>
      </c>
      <c r="D262" s="21">
        <f>'SHOLAT JAMAAH'!AT269</f>
        <v>88.795445946931295</v>
      </c>
      <c r="E262" s="103">
        <f>'TAHSIN-TAHFIDZ'!AT269</f>
        <v>95.46875</v>
      </c>
      <c r="F262" s="91">
        <f>'TA''LIM'!AT269</f>
        <v>100</v>
      </c>
      <c r="G262" s="91"/>
      <c r="H262" s="91"/>
      <c r="I262" s="91">
        <f>(D262*65%)+(E262*20%)+(F262*15%)</f>
        <v>91.810789865505342</v>
      </c>
      <c r="J262" s="61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61"/>
      <c r="AQ262" s="25"/>
    </row>
    <row r="263" spans="1:43" s="16" customFormat="1" ht="16.5" customHeight="1" x14ac:dyDescent="0.2">
      <c r="A263" s="58">
        <v>9</v>
      </c>
      <c r="B263" s="89">
        <v>18108022</v>
      </c>
      <c r="C263" s="19" t="s">
        <v>286</v>
      </c>
      <c r="D263" s="21">
        <f>'SHOLAT JAMAAH'!AT270</f>
        <v>97.692596925133685</v>
      </c>
      <c r="E263" s="103">
        <f>'TAHSIN-TAHFIDZ'!AT270</f>
        <v>98.75</v>
      </c>
      <c r="F263" s="91">
        <f>'TA''LIM'!AT270</f>
        <v>100</v>
      </c>
      <c r="G263" s="91"/>
      <c r="H263" s="91"/>
      <c r="I263" s="91">
        <f t="shared" si="6"/>
        <v>98.250188001336895</v>
      </c>
      <c r="J263" s="61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61"/>
      <c r="AQ263" s="25"/>
    </row>
    <row r="264" spans="1:43" s="16" customFormat="1" ht="16.5" customHeight="1" x14ac:dyDescent="0.2">
      <c r="A264" s="58">
        <v>10</v>
      </c>
      <c r="B264" s="89">
        <v>18101057</v>
      </c>
      <c r="C264" s="19" t="s">
        <v>287</v>
      </c>
      <c r="D264" s="21">
        <f>'SHOLAT JAMAAH'!AT271</f>
        <v>87.201657391515397</v>
      </c>
      <c r="E264" s="103">
        <f>'TAHSIN-TAHFIDZ'!AT271</f>
        <v>95.46875</v>
      </c>
      <c r="F264" s="91">
        <f>'TA''LIM'!AT271</f>
        <v>98.666666666666671</v>
      </c>
      <c r="G264" s="91"/>
      <c r="H264" s="91"/>
      <c r="I264" s="91">
        <f t="shared" si="6"/>
        <v>90.574827304484998</v>
      </c>
      <c r="J264" s="61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61"/>
      <c r="AQ264" s="25"/>
    </row>
    <row r="265" spans="1:43" s="16" customFormat="1" ht="16.5" customHeight="1" x14ac:dyDescent="0.2">
      <c r="A265" s="58">
        <v>11</v>
      </c>
      <c r="B265" s="89">
        <v>18108012</v>
      </c>
      <c r="C265" s="19" t="s">
        <v>288</v>
      </c>
      <c r="D265" s="21">
        <f>'SHOLAT JAMAAH'!AT272</f>
        <v>92.276359261653369</v>
      </c>
      <c r="E265" s="103">
        <f>'TAHSIN-TAHFIDZ'!AT272</f>
        <v>90.46875</v>
      </c>
      <c r="F265" s="91">
        <f>'TA''LIM'!AT272</f>
        <v>100</v>
      </c>
      <c r="G265" s="91"/>
      <c r="H265" s="91"/>
      <c r="I265" s="91">
        <f t="shared" si="6"/>
        <v>93.073383520074685</v>
      </c>
      <c r="J265" s="61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61"/>
      <c r="AQ265" s="25"/>
    </row>
    <row r="266" spans="1:43" s="130" customFormat="1" ht="16.5" hidden="1" customHeight="1" x14ac:dyDescent="0.2">
      <c r="A266" s="120">
        <v>12</v>
      </c>
      <c r="B266" s="121">
        <v>18101094</v>
      </c>
      <c r="C266" s="122" t="s">
        <v>289</v>
      </c>
      <c r="D266" s="124"/>
      <c r="E266" s="134"/>
      <c r="F266" s="135"/>
      <c r="G266" s="135"/>
      <c r="H266" s="135"/>
      <c r="I266" s="135"/>
      <c r="J266" s="126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6"/>
      <c r="AQ266" s="154"/>
    </row>
    <row r="267" spans="1:43" s="16" customFormat="1" ht="16.5" customHeight="1" x14ac:dyDescent="0.2">
      <c r="A267" s="58">
        <v>12</v>
      </c>
      <c r="B267" s="89">
        <v>18101187</v>
      </c>
      <c r="C267" s="19" t="s">
        <v>290</v>
      </c>
      <c r="D267" s="21">
        <f>'SHOLAT JAMAAH'!AT274</f>
        <v>94.593909255420414</v>
      </c>
      <c r="E267" s="103">
        <f>'TAHSIN-TAHFIDZ'!AT274</f>
        <v>95.15625</v>
      </c>
      <c r="F267" s="91">
        <f>'TA''LIM'!AT274</f>
        <v>100</v>
      </c>
      <c r="G267" s="91"/>
      <c r="H267" s="91"/>
      <c r="I267" s="91">
        <f t="shared" si="6"/>
        <v>95.517291016023279</v>
      </c>
      <c r="J267" s="61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61"/>
      <c r="AQ267" s="25"/>
    </row>
    <row r="268" spans="1:43" s="16" customFormat="1" ht="16.5" customHeight="1" x14ac:dyDescent="0.2">
      <c r="A268" s="58">
        <v>13</v>
      </c>
      <c r="B268" s="89">
        <v>18101021</v>
      </c>
      <c r="C268" s="19" t="s">
        <v>291</v>
      </c>
      <c r="D268" s="21">
        <f>'SHOLAT JAMAAH'!AT275</f>
        <v>85.86421256603812</v>
      </c>
      <c r="E268" s="103">
        <f>'TAHSIN-TAHFIDZ'!AT275</f>
        <v>90.9375</v>
      </c>
      <c r="F268" s="91">
        <f>'TA''LIM'!AT275</f>
        <v>100</v>
      </c>
      <c r="G268" s="91"/>
      <c r="H268" s="91"/>
      <c r="I268" s="91">
        <f t="shared" si="6"/>
        <v>88.999238167924773</v>
      </c>
      <c r="J268" s="61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61"/>
      <c r="AQ268" s="25"/>
    </row>
    <row r="269" spans="1:43" s="16" customFormat="1" ht="16.5" customHeight="1" x14ac:dyDescent="0.2">
      <c r="A269" s="58">
        <v>14</v>
      </c>
      <c r="B269" s="89">
        <v>18103017</v>
      </c>
      <c r="C269" s="85" t="s">
        <v>292</v>
      </c>
      <c r="D269" s="21">
        <f>'SHOLAT JAMAAH'!AT276</f>
        <v>81.965997803101871</v>
      </c>
      <c r="E269" s="103">
        <f>'TAHSIN-TAHFIDZ'!AT276</f>
        <v>90.3125</v>
      </c>
      <c r="F269" s="91">
        <f>'TA''LIM'!AT276</f>
        <v>100</v>
      </c>
      <c r="G269" s="91"/>
      <c r="H269" s="91"/>
      <c r="I269" s="91">
        <f t="shared" si="6"/>
        <v>86.340398572016227</v>
      </c>
      <c r="J269" s="61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61"/>
      <c r="AQ269" s="25"/>
    </row>
    <row r="270" spans="1:43" s="16" customFormat="1" ht="16.5" customHeight="1" x14ac:dyDescent="0.2">
      <c r="A270" s="58">
        <v>15</v>
      </c>
      <c r="B270" s="89">
        <v>18102024</v>
      </c>
      <c r="C270" s="85" t="s">
        <v>293</v>
      </c>
      <c r="D270" s="21">
        <f>'SHOLAT JAMAAH'!AT277</f>
        <v>84.236790893179247</v>
      </c>
      <c r="E270" s="103">
        <f>'TAHSIN-TAHFIDZ'!AT277</f>
        <v>94.375</v>
      </c>
      <c r="F270" s="91">
        <f>'TA''LIM'!AT277</f>
        <v>100</v>
      </c>
      <c r="G270" s="91"/>
      <c r="H270" s="91"/>
      <c r="I270" s="91">
        <f t="shared" si="6"/>
        <v>88.628914080566517</v>
      </c>
      <c r="J270" s="61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61"/>
      <c r="AQ270" s="25"/>
    </row>
    <row r="271" spans="1:43" s="16" customFormat="1" ht="16.5" customHeight="1" x14ac:dyDescent="0.2">
      <c r="A271" s="58">
        <v>16</v>
      </c>
      <c r="B271" s="89">
        <v>18103009</v>
      </c>
      <c r="C271" s="85" t="s">
        <v>294</v>
      </c>
      <c r="D271" s="21">
        <f>'SHOLAT JAMAAH'!AT278</f>
        <v>95.12269242107952</v>
      </c>
      <c r="E271" s="103">
        <f>'TAHSIN-TAHFIDZ'!AT278</f>
        <v>99.375</v>
      </c>
      <c r="F271" s="91">
        <f>'TA''LIM'!AT278</f>
        <v>100</v>
      </c>
      <c r="G271" s="91"/>
      <c r="H271" s="91"/>
      <c r="I271" s="91">
        <f t="shared" si="6"/>
        <v>96.704750073701689</v>
      </c>
      <c r="J271" s="61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61"/>
      <c r="AQ271" s="25"/>
    </row>
    <row r="272" spans="1:43" s="16" customFormat="1" ht="16.5" customHeight="1" x14ac:dyDescent="0.2">
      <c r="A272" s="58">
        <v>17</v>
      </c>
      <c r="B272" s="89">
        <v>18102061</v>
      </c>
      <c r="C272" s="85" t="s">
        <v>295</v>
      </c>
      <c r="D272" s="21">
        <f>'SHOLAT JAMAAH'!AT279</f>
        <v>92.647838843284759</v>
      </c>
      <c r="E272" s="103">
        <f>'TAHSIN-TAHFIDZ'!AT279</f>
        <v>97.34375</v>
      </c>
      <c r="F272" s="91">
        <f>'TA''LIM'!AT279</f>
        <v>100</v>
      </c>
      <c r="G272" s="91"/>
      <c r="H272" s="91"/>
      <c r="I272" s="91">
        <f t="shared" si="6"/>
        <v>94.6898452481351</v>
      </c>
      <c r="J272" s="61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61"/>
      <c r="AQ272" s="25"/>
    </row>
    <row r="273" spans="1:43" s="16" customFormat="1" ht="16.5" customHeight="1" x14ac:dyDescent="0.2">
      <c r="A273" s="58">
        <v>18</v>
      </c>
      <c r="B273" s="89">
        <v>18101008</v>
      </c>
      <c r="C273" s="85" t="s">
        <v>296</v>
      </c>
      <c r="D273" s="21">
        <f>'SHOLAT JAMAAH'!AT280</f>
        <v>92.847258768827402</v>
      </c>
      <c r="E273" s="103">
        <f>'TAHSIN-TAHFIDZ'!AT280</f>
        <v>99.375</v>
      </c>
      <c r="F273" s="91">
        <f>'TA''LIM'!AT280</f>
        <v>100</v>
      </c>
      <c r="G273" s="91"/>
      <c r="H273" s="91"/>
      <c r="I273" s="91">
        <f t="shared" si="6"/>
        <v>95.225718199737813</v>
      </c>
      <c r="J273" s="61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61"/>
      <c r="AQ273" s="25"/>
    </row>
    <row r="274" spans="1:43" s="16" customFormat="1" ht="16.5" customHeight="1" x14ac:dyDescent="0.2">
      <c r="A274" s="58">
        <v>19</v>
      </c>
      <c r="B274" s="89">
        <v>18103003</v>
      </c>
      <c r="C274" s="85" t="s">
        <v>297</v>
      </c>
      <c r="D274" s="21">
        <f>'SHOLAT JAMAAH'!AT281</f>
        <v>86.09103383000442</v>
      </c>
      <c r="E274" s="103">
        <f>'TAHSIN-TAHFIDZ'!AT281</f>
        <v>94.375</v>
      </c>
      <c r="F274" s="91">
        <f>'TA''LIM'!AT281</f>
        <v>100</v>
      </c>
      <c r="G274" s="91"/>
      <c r="H274" s="91"/>
      <c r="I274" s="91">
        <f t="shared" si="6"/>
        <v>89.834171989502877</v>
      </c>
      <c r="J274" s="61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61"/>
      <c r="AQ274" s="25"/>
    </row>
    <row r="275" spans="1:43" s="16" customFormat="1" ht="16.5" customHeight="1" x14ac:dyDescent="0.2">
      <c r="A275" s="166" t="s">
        <v>56</v>
      </c>
      <c r="B275" s="166"/>
      <c r="C275" s="166"/>
      <c r="D275" s="166"/>
      <c r="E275" s="166"/>
      <c r="F275" s="166"/>
      <c r="G275" s="166"/>
      <c r="H275" s="166"/>
      <c r="I275" s="216"/>
      <c r="J275" s="61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1"/>
      <c r="AQ275" s="25"/>
    </row>
    <row r="276" spans="1:43" s="16" customFormat="1" ht="16.5" customHeight="1" x14ac:dyDescent="0.2">
      <c r="A276" s="237" t="s">
        <v>0</v>
      </c>
      <c r="B276" s="226" t="s">
        <v>465</v>
      </c>
      <c r="C276" s="238" t="s">
        <v>1</v>
      </c>
      <c r="D276" s="239" t="s">
        <v>52</v>
      </c>
      <c r="E276" s="239" t="s">
        <v>14</v>
      </c>
      <c r="F276" s="240" t="s">
        <v>10</v>
      </c>
      <c r="G276" s="239" t="s">
        <v>11</v>
      </c>
      <c r="H276" s="239" t="s">
        <v>12</v>
      </c>
      <c r="I276" s="239" t="s">
        <v>51</v>
      </c>
      <c r="J276" s="61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1"/>
      <c r="AQ276" s="25"/>
    </row>
    <row r="277" spans="1:43" s="16" customFormat="1" ht="16.5" customHeight="1" x14ac:dyDescent="0.2">
      <c r="A277" s="237"/>
      <c r="B277" s="227"/>
      <c r="C277" s="238"/>
      <c r="D277" s="239"/>
      <c r="E277" s="239"/>
      <c r="F277" s="240"/>
      <c r="G277" s="239"/>
      <c r="H277" s="239"/>
      <c r="I277" s="239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8"/>
      <c r="AQ277" s="25"/>
    </row>
    <row r="278" spans="1:43" s="16" customFormat="1" ht="16.5" customHeight="1" x14ac:dyDescent="0.2">
      <c r="A278" s="58">
        <v>1</v>
      </c>
      <c r="B278" s="89">
        <v>18101070</v>
      </c>
      <c r="C278" s="85" t="s">
        <v>298</v>
      </c>
      <c r="D278" s="21">
        <f>'SHOLAT JAMAAH'!AT285</f>
        <v>81.941840927352374</v>
      </c>
      <c r="E278" s="103">
        <f>'TAHSIN-TAHFIDZ'!AT285</f>
        <v>92.1875</v>
      </c>
      <c r="F278" s="91">
        <f>'TA''LIM'!AT285</f>
        <v>100</v>
      </c>
      <c r="G278" s="91"/>
      <c r="H278" s="91"/>
      <c r="I278" s="91">
        <f t="shared" si="6"/>
        <v>86.699696602779042</v>
      </c>
      <c r="J278" s="79" t="s">
        <v>30</v>
      </c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79" t="s">
        <v>30</v>
      </c>
      <c r="AQ278" s="25"/>
    </row>
    <row r="279" spans="1:43" s="16" customFormat="1" ht="16.5" customHeight="1" x14ac:dyDescent="0.2">
      <c r="A279" s="58">
        <v>2</v>
      </c>
      <c r="B279" s="89">
        <v>18108002</v>
      </c>
      <c r="C279" s="85" t="s">
        <v>299</v>
      </c>
      <c r="D279" s="21">
        <f>'SHOLAT JAMAAH'!AT286</f>
        <v>87.630700254094435</v>
      </c>
      <c r="E279" s="103">
        <f>'TAHSIN-TAHFIDZ'!AT286</f>
        <v>93.59375</v>
      </c>
      <c r="F279" s="91">
        <f>'TA''LIM'!AT286</f>
        <v>100</v>
      </c>
      <c r="G279" s="91"/>
      <c r="H279" s="91"/>
      <c r="I279" s="91">
        <f t="shared" si="6"/>
        <v>90.678705165161375</v>
      </c>
      <c r="J279" s="61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61"/>
      <c r="AQ279" s="25"/>
    </row>
    <row r="280" spans="1:43" s="16" customFormat="1" ht="16.5" customHeight="1" x14ac:dyDescent="0.2">
      <c r="A280" s="58">
        <v>3</v>
      </c>
      <c r="B280" s="89">
        <v>18101085</v>
      </c>
      <c r="C280" s="85" t="s">
        <v>300</v>
      </c>
      <c r="D280" s="21">
        <f>'SHOLAT JAMAAH'!AT287</f>
        <v>91.370546064258036</v>
      </c>
      <c r="E280" s="103">
        <f>'TAHSIN-TAHFIDZ'!AT287</f>
        <v>90.46875</v>
      </c>
      <c r="F280" s="91">
        <f>'TA''LIM'!AT287</f>
        <v>97.333333333333329</v>
      </c>
      <c r="G280" s="91"/>
      <c r="H280" s="91"/>
      <c r="I280" s="91">
        <f t="shared" ref="I280:I334" si="7">(D280*65%)+(E280*20%)+(F280*15%)</f>
        <v>92.084604941767722</v>
      </c>
      <c r="J280" s="61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61"/>
      <c r="AQ280" s="25"/>
    </row>
    <row r="281" spans="1:43" s="16" customFormat="1" ht="16.5" customHeight="1" x14ac:dyDescent="0.2">
      <c r="A281" s="58">
        <v>4</v>
      </c>
      <c r="B281" s="89">
        <v>18101122</v>
      </c>
      <c r="C281" s="85" t="s">
        <v>301</v>
      </c>
      <c r="D281" s="21">
        <f>'SHOLAT JAMAAH'!AT288</f>
        <v>89.083732171967483</v>
      </c>
      <c r="E281" s="103">
        <f>'TAHSIN-TAHFIDZ'!AT288</f>
        <v>85.625</v>
      </c>
      <c r="F281" s="91">
        <f>'TA''LIM'!AT288</f>
        <v>95.666666666666671</v>
      </c>
      <c r="G281" s="91"/>
      <c r="H281" s="91"/>
      <c r="I281" s="91">
        <f t="shared" si="7"/>
        <v>89.379425911778867</v>
      </c>
      <c r="J281" s="61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61"/>
      <c r="AQ281" s="25"/>
    </row>
    <row r="282" spans="1:43" s="16" customFormat="1" ht="16.5" customHeight="1" x14ac:dyDescent="0.2">
      <c r="A282" s="58">
        <v>5</v>
      </c>
      <c r="B282" s="89">
        <v>18102010</v>
      </c>
      <c r="C282" s="85" t="s">
        <v>302</v>
      </c>
      <c r="D282" s="21">
        <f>'SHOLAT JAMAAH'!AT289</f>
        <v>86.440961773005114</v>
      </c>
      <c r="E282" s="103">
        <f>'TAHSIN-TAHFIDZ'!AT289</f>
        <v>90.15625</v>
      </c>
      <c r="F282" s="91">
        <f>'TA''LIM'!AT289</f>
        <v>98.571428571428569</v>
      </c>
      <c r="G282" s="91"/>
      <c r="H282" s="91"/>
      <c r="I282" s="91">
        <f t="shared" si="7"/>
        <v>89.003589438167609</v>
      </c>
      <c r="J282" s="61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61"/>
      <c r="AQ282" s="25"/>
    </row>
    <row r="283" spans="1:43" s="16" customFormat="1" ht="16.5" customHeight="1" x14ac:dyDescent="0.2">
      <c r="A283" s="58">
        <v>6</v>
      </c>
      <c r="B283" s="89">
        <v>18102029</v>
      </c>
      <c r="C283" s="85" t="s">
        <v>303</v>
      </c>
      <c r="D283" s="21">
        <f>'SHOLAT JAMAAH'!AT290</f>
        <v>82.737211807800037</v>
      </c>
      <c r="E283" s="103">
        <f>'TAHSIN-TAHFIDZ'!AT290</f>
        <v>85.46875</v>
      </c>
      <c r="F283" s="91">
        <f>'TA''LIM'!AT290</f>
        <v>91.1111111111111</v>
      </c>
      <c r="G283" s="91"/>
      <c r="H283" s="91"/>
      <c r="I283" s="91">
        <f t="shared" si="7"/>
        <v>84.539604341736691</v>
      </c>
      <c r="J283" s="61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61"/>
      <c r="AQ283" s="25"/>
    </row>
    <row r="284" spans="1:43" s="16" customFormat="1" ht="16.5" customHeight="1" x14ac:dyDescent="0.2">
      <c r="A284" s="58">
        <v>7</v>
      </c>
      <c r="B284" s="89">
        <v>18101059</v>
      </c>
      <c r="C284" s="85" t="s">
        <v>304</v>
      </c>
      <c r="D284" s="21">
        <f>'SHOLAT JAMAAH'!AT291</f>
        <v>95.876650582532932</v>
      </c>
      <c r="E284" s="103">
        <f>'TAHSIN-TAHFIDZ'!AT291</f>
        <v>95.3125</v>
      </c>
      <c r="F284" s="91">
        <f>'TA''LIM'!AT291</f>
        <v>100</v>
      </c>
      <c r="G284" s="91"/>
      <c r="H284" s="91"/>
      <c r="I284" s="91">
        <f t="shared" si="7"/>
        <v>96.382322878646406</v>
      </c>
      <c r="J284" s="61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61"/>
      <c r="AQ284" s="25"/>
    </row>
    <row r="285" spans="1:43" s="16" customFormat="1" ht="16.5" customHeight="1" x14ac:dyDescent="0.2">
      <c r="A285" s="58">
        <v>8</v>
      </c>
      <c r="B285" s="42">
        <v>18104022</v>
      </c>
      <c r="C285" s="19" t="s">
        <v>305</v>
      </c>
      <c r="D285" s="21">
        <f>'SHOLAT JAMAAH'!AT292</f>
        <v>85.141612200435731</v>
      </c>
      <c r="E285" s="103">
        <f>'TAHSIN-TAHFIDZ'!AT292</f>
        <v>89.21875</v>
      </c>
      <c r="F285" s="91">
        <f>'TA''LIM'!AT292</f>
        <v>100</v>
      </c>
      <c r="G285" s="91"/>
      <c r="H285" s="91"/>
      <c r="I285" s="91">
        <f t="shared" si="7"/>
        <v>88.185797930283229</v>
      </c>
      <c r="J285" s="61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61"/>
      <c r="AQ285" s="25"/>
    </row>
    <row r="286" spans="1:43" s="16" customFormat="1" ht="16.5" customHeight="1" x14ac:dyDescent="0.2">
      <c r="A286" s="58">
        <v>9</v>
      </c>
      <c r="B286" s="89">
        <v>18101079</v>
      </c>
      <c r="C286" s="85" t="s">
        <v>306</v>
      </c>
      <c r="D286" s="21">
        <f>'SHOLAT JAMAAH'!AT293</f>
        <v>75.097249466997368</v>
      </c>
      <c r="E286" s="103">
        <f>'TAHSIN-TAHFIDZ'!AT293</f>
        <v>83.59375</v>
      </c>
      <c r="F286" s="91">
        <f>'TA''LIM'!AT293</f>
        <v>97.333333333333329</v>
      </c>
      <c r="G286" s="91"/>
      <c r="H286" s="91"/>
      <c r="I286" s="91">
        <f t="shared" si="7"/>
        <v>80.131962153548287</v>
      </c>
      <c r="J286" s="61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61"/>
      <c r="AQ286" s="25"/>
    </row>
    <row r="287" spans="1:43" s="16" customFormat="1" ht="16.5" customHeight="1" x14ac:dyDescent="0.2">
      <c r="A287" s="58">
        <v>10</v>
      </c>
      <c r="B287" s="42">
        <v>18101206</v>
      </c>
      <c r="C287" s="19" t="s">
        <v>307</v>
      </c>
      <c r="D287" s="21">
        <f>'SHOLAT JAMAAH'!AT294</f>
        <v>96.748120300751879</v>
      </c>
      <c r="E287" s="103">
        <f>'TAHSIN-TAHFIDZ'!AT294</f>
        <v>100</v>
      </c>
      <c r="F287" s="91">
        <f>'TA''LIM'!AT294</f>
        <v>100</v>
      </c>
      <c r="G287" s="91"/>
      <c r="H287" s="91"/>
      <c r="I287" s="91">
        <f t="shared" si="7"/>
        <v>97.886278195488728</v>
      </c>
      <c r="J287" s="61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61"/>
      <c r="AQ287" s="25"/>
    </row>
    <row r="288" spans="1:43" s="16" customFormat="1" ht="16.5" customHeight="1" x14ac:dyDescent="0.2">
      <c r="A288" s="58">
        <v>11</v>
      </c>
      <c r="B288" s="89">
        <v>18103027</v>
      </c>
      <c r="C288" s="85" t="s">
        <v>308</v>
      </c>
      <c r="D288" s="21">
        <f>'SHOLAT JAMAAH'!AT295</f>
        <v>86.941543206249094</v>
      </c>
      <c r="E288" s="103">
        <f>'TAHSIN-TAHFIDZ'!AT295</f>
        <v>91.40625</v>
      </c>
      <c r="F288" s="91">
        <f>'TA''LIM'!AT295</f>
        <v>98.666666666666671</v>
      </c>
      <c r="G288" s="91"/>
      <c r="H288" s="91"/>
      <c r="I288" s="91">
        <f t="shared" si="7"/>
        <v>89.593253084061914</v>
      </c>
      <c r="J288" s="61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61"/>
      <c r="AQ288" s="25"/>
    </row>
    <row r="289" spans="1:43" s="16" customFormat="1" ht="16.5" customHeight="1" x14ac:dyDescent="0.2">
      <c r="A289" s="58">
        <v>12</v>
      </c>
      <c r="B289" s="42">
        <v>18101210</v>
      </c>
      <c r="C289" s="19" t="s">
        <v>309</v>
      </c>
      <c r="D289" s="21">
        <f>'SHOLAT JAMAAH'!AT296</f>
        <v>99.537337662337663</v>
      </c>
      <c r="E289" s="103">
        <f>'TAHSIN-TAHFIDZ'!AT296</f>
        <v>100</v>
      </c>
      <c r="F289" s="91">
        <f>'TA''LIM'!AT296</f>
        <v>100</v>
      </c>
      <c r="G289" s="91"/>
      <c r="H289" s="91"/>
      <c r="I289" s="91">
        <f t="shared" si="7"/>
        <v>99.69926948051949</v>
      </c>
      <c r="J289" s="61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61"/>
      <c r="AQ289" s="25"/>
    </row>
    <row r="290" spans="1:43" s="16" customFormat="1" ht="16.5" customHeight="1" x14ac:dyDescent="0.2">
      <c r="A290" s="58">
        <v>13</v>
      </c>
      <c r="B290" s="89">
        <v>18101062</v>
      </c>
      <c r="C290" s="85" t="s">
        <v>310</v>
      </c>
      <c r="D290" s="21">
        <f>'SHOLAT JAMAAH'!AT297</f>
        <v>75.984217544319847</v>
      </c>
      <c r="E290" s="103">
        <f>'TAHSIN-TAHFIDZ'!AT297</f>
        <v>87.03125</v>
      </c>
      <c r="F290" s="91">
        <f>'TA''LIM'!AT297</f>
        <v>96</v>
      </c>
      <c r="G290" s="91"/>
      <c r="H290" s="91"/>
      <c r="I290" s="91">
        <f t="shared" si="7"/>
        <v>81.195991403807909</v>
      </c>
      <c r="J290" s="61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61"/>
      <c r="AQ290" s="25"/>
    </row>
    <row r="291" spans="1:43" s="16" customFormat="1" ht="16.5" customHeight="1" x14ac:dyDescent="0.2">
      <c r="A291" s="58">
        <v>14</v>
      </c>
      <c r="B291" s="89">
        <v>18102060</v>
      </c>
      <c r="C291" s="85" t="s">
        <v>311</v>
      </c>
      <c r="D291" s="21">
        <f>'SHOLAT JAMAAH'!AT298</f>
        <v>95.119062595375553</v>
      </c>
      <c r="E291" s="103">
        <f>'TAHSIN-TAHFIDZ'!AT298</f>
        <v>96.875</v>
      </c>
      <c r="F291" s="91">
        <f>'TA''LIM'!AT298</f>
        <v>98.666666666666671</v>
      </c>
      <c r="G291" s="91"/>
      <c r="H291" s="91"/>
      <c r="I291" s="91">
        <f t="shared" si="7"/>
        <v>96.002390686994104</v>
      </c>
      <c r="J291" s="61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61"/>
      <c r="AQ291" s="25"/>
    </row>
    <row r="292" spans="1:43" s="16" customFormat="1" ht="16.5" customHeight="1" x14ac:dyDescent="0.2">
      <c r="A292" s="58">
        <v>15</v>
      </c>
      <c r="B292" s="89">
        <v>18102011</v>
      </c>
      <c r="C292" s="85" t="s">
        <v>312</v>
      </c>
      <c r="D292" s="21">
        <f>'SHOLAT JAMAAH'!AT299</f>
        <v>81.637541467056451</v>
      </c>
      <c r="E292" s="103">
        <f>'TAHSIN-TAHFIDZ'!AT299</f>
        <v>92.1875</v>
      </c>
      <c r="F292" s="91">
        <f>'TA''LIM'!AT299</f>
        <v>100</v>
      </c>
      <c r="G292" s="91"/>
      <c r="H292" s="91"/>
      <c r="I292" s="91">
        <f t="shared" si="7"/>
        <v>86.501901953586696</v>
      </c>
      <c r="J292" s="61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61"/>
      <c r="AQ292" s="25"/>
    </row>
    <row r="293" spans="1:43" s="16" customFormat="1" ht="16.5" customHeight="1" x14ac:dyDescent="0.2">
      <c r="A293" s="58">
        <v>16</v>
      </c>
      <c r="B293" s="89">
        <v>18103021</v>
      </c>
      <c r="C293" s="85" t="s">
        <v>313</v>
      </c>
      <c r="D293" s="21">
        <f>'SHOLAT JAMAAH'!AT300</f>
        <v>91.312798167700123</v>
      </c>
      <c r="E293" s="103">
        <f>'TAHSIN-TAHFIDZ'!AT300</f>
        <v>93.28125</v>
      </c>
      <c r="F293" s="91">
        <f>'TA''LIM'!AT300</f>
        <v>100</v>
      </c>
      <c r="G293" s="91"/>
      <c r="H293" s="91"/>
      <c r="I293" s="91">
        <f t="shared" si="7"/>
        <v>93.009568809005088</v>
      </c>
      <c r="J293" s="61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61"/>
      <c r="AQ293" s="25"/>
    </row>
    <row r="294" spans="1:43" s="16" customFormat="1" ht="16.5" customHeight="1" x14ac:dyDescent="0.2">
      <c r="A294" s="58">
        <v>17</v>
      </c>
      <c r="B294" s="42">
        <v>18101199</v>
      </c>
      <c r="C294" s="19" t="s">
        <v>314</v>
      </c>
      <c r="D294" s="21">
        <f>'SHOLAT JAMAAH'!AT301</f>
        <v>98.598685265351932</v>
      </c>
      <c r="E294" s="103">
        <f>'TAHSIN-TAHFIDZ'!AT301</f>
        <v>100</v>
      </c>
      <c r="F294" s="91">
        <f>'TA''LIM'!AT301</f>
        <v>98.666666666666671</v>
      </c>
      <c r="G294" s="91"/>
      <c r="H294" s="91"/>
      <c r="I294" s="91">
        <f>(D294*65%)+(E294*20%)+(F294*15%)</f>
        <v>98.889145422478762</v>
      </c>
      <c r="J294" s="61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61"/>
      <c r="AQ294" s="25"/>
    </row>
    <row r="295" spans="1:43" s="16" customFormat="1" ht="16.5" customHeight="1" x14ac:dyDescent="0.2">
      <c r="A295" s="58">
        <v>18</v>
      </c>
      <c r="B295" s="89">
        <v>18101003</v>
      </c>
      <c r="C295" s="85" t="s">
        <v>315</v>
      </c>
      <c r="D295" s="21">
        <f>'SHOLAT JAMAAH'!AT302</f>
        <v>95.679810385692747</v>
      </c>
      <c r="E295" s="103">
        <f>'TAHSIN-TAHFIDZ'!AT302</f>
        <v>93.125</v>
      </c>
      <c r="F295" s="91">
        <f>'TA''LIM'!AT302</f>
        <v>100</v>
      </c>
      <c r="G295" s="91"/>
      <c r="H295" s="91"/>
      <c r="I295" s="91">
        <f t="shared" si="7"/>
        <v>95.816876750700288</v>
      </c>
      <c r="J295" s="61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61"/>
      <c r="AQ295" s="25"/>
    </row>
    <row r="296" spans="1:43" s="16" customFormat="1" ht="16.5" customHeight="1" x14ac:dyDescent="0.2">
      <c r="A296" s="58">
        <v>19</v>
      </c>
      <c r="B296" s="89">
        <v>18101060</v>
      </c>
      <c r="C296" s="85" t="s">
        <v>316</v>
      </c>
      <c r="D296" s="21">
        <f>'SHOLAT JAMAAH'!AT303</f>
        <v>89.280806339629876</v>
      </c>
      <c r="E296" s="103">
        <f>'TAHSIN-TAHFIDZ'!AT303</f>
        <v>96.5625</v>
      </c>
      <c r="F296" s="91">
        <f>'TA''LIM'!AT303</f>
        <v>100</v>
      </c>
      <c r="G296" s="91"/>
      <c r="H296" s="91"/>
      <c r="I296" s="91">
        <f t="shared" si="7"/>
        <v>92.345024120759419</v>
      </c>
      <c r="J296" s="61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61"/>
      <c r="AQ296" s="25"/>
    </row>
    <row r="297" spans="1:43" s="16" customFormat="1" ht="16.5" customHeight="1" x14ac:dyDescent="0.2">
      <c r="A297" s="58">
        <v>20</v>
      </c>
      <c r="B297" s="89">
        <v>18103024</v>
      </c>
      <c r="C297" s="85" t="s">
        <v>317</v>
      </c>
      <c r="D297" s="21">
        <f>'SHOLAT JAMAAH'!AT304</f>
        <v>97.565998815998825</v>
      </c>
      <c r="E297" s="103">
        <f>'TAHSIN-TAHFIDZ'!AT304</f>
        <v>99.375</v>
      </c>
      <c r="F297" s="91">
        <f>'TA''LIM'!AT304</f>
        <v>98.666666666666671</v>
      </c>
      <c r="G297" s="91"/>
      <c r="H297" s="91"/>
      <c r="I297" s="91">
        <f t="shared" si="7"/>
        <v>98.092899230399226</v>
      </c>
      <c r="J297" s="61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61"/>
      <c r="AQ297" s="25"/>
    </row>
    <row r="298" spans="1:43" s="16" customFormat="1" ht="16.5" customHeight="1" x14ac:dyDescent="0.2">
      <c r="A298" s="58">
        <v>21</v>
      </c>
      <c r="B298" s="89">
        <v>18101135</v>
      </c>
      <c r="C298" s="85" t="s">
        <v>318</v>
      </c>
      <c r="D298" s="21">
        <f>'SHOLAT JAMAAH'!AT305</f>
        <v>87.998791358705162</v>
      </c>
      <c r="E298" s="103">
        <f>'TAHSIN-TAHFIDZ'!AT305</f>
        <v>94.84375</v>
      </c>
      <c r="F298" s="91">
        <f>'TA''LIM'!AT305</f>
        <v>100</v>
      </c>
      <c r="G298" s="91"/>
      <c r="H298" s="91"/>
      <c r="I298" s="91">
        <f t="shared" si="7"/>
        <v>91.167964383158363</v>
      </c>
      <c r="J298" s="6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68"/>
      <c r="AQ298" s="25"/>
    </row>
    <row r="299" spans="1:43" s="16" customFormat="1" ht="16.5" customHeight="1" x14ac:dyDescent="0.2">
      <c r="A299" s="58">
        <v>22</v>
      </c>
      <c r="B299" s="42">
        <v>18101205</v>
      </c>
      <c r="C299" s="19" t="s">
        <v>319</v>
      </c>
      <c r="D299" s="21">
        <f>'SHOLAT JAMAAH'!AT306</f>
        <v>96.125905583340753</v>
      </c>
      <c r="E299" s="103">
        <f>'TAHSIN-TAHFIDZ'!AT306</f>
        <v>99.375</v>
      </c>
      <c r="F299" s="91">
        <f>'TA''LIM'!AT306</f>
        <v>100</v>
      </c>
      <c r="G299" s="91"/>
      <c r="H299" s="91"/>
      <c r="I299" s="91">
        <f>(D299*65%)+(E299*20%)+(F299*15%)</f>
        <v>97.356838629171492</v>
      </c>
      <c r="J299" s="82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2"/>
      <c r="AQ299" s="25"/>
    </row>
    <row r="300" spans="1:43" s="16" customFormat="1" ht="16.5" customHeight="1" x14ac:dyDescent="0.2">
      <c r="A300" s="166" t="s">
        <v>455</v>
      </c>
      <c r="B300" s="166"/>
      <c r="C300" s="166"/>
      <c r="D300" s="166"/>
      <c r="E300" s="166"/>
      <c r="F300" s="166"/>
      <c r="G300" s="166"/>
      <c r="H300" s="166"/>
      <c r="I300" s="216"/>
      <c r="J300" s="82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82"/>
      <c r="AQ300" s="25"/>
    </row>
    <row r="301" spans="1:43" s="16" customFormat="1" ht="16.5" customHeight="1" x14ac:dyDescent="0.2">
      <c r="A301" s="237" t="s">
        <v>0</v>
      </c>
      <c r="B301" s="226" t="s">
        <v>465</v>
      </c>
      <c r="C301" s="238" t="s">
        <v>1</v>
      </c>
      <c r="D301" s="239" t="s">
        <v>52</v>
      </c>
      <c r="E301" s="239" t="s">
        <v>14</v>
      </c>
      <c r="F301" s="240" t="s">
        <v>10</v>
      </c>
      <c r="G301" s="239" t="s">
        <v>11</v>
      </c>
      <c r="H301" s="239" t="s">
        <v>12</v>
      </c>
      <c r="I301" s="239" t="s">
        <v>51</v>
      </c>
      <c r="J301" s="82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82"/>
      <c r="AQ301" s="25"/>
    </row>
    <row r="302" spans="1:43" s="16" customFormat="1" ht="16.5" customHeight="1" x14ac:dyDescent="0.2">
      <c r="A302" s="237"/>
      <c r="B302" s="227"/>
      <c r="C302" s="238"/>
      <c r="D302" s="239"/>
      <c r="E302" s="239"/>
      <c r="F302" s="240"/>
      <c r="G302" s="239"/>
      <c r="H302" s="239"/>
      <c r="I302" s="239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83"/>
      <c r="AQ302" s="25"/>
    </row>
    <row r="303" spans="1:43" s="16" customFormat="1" ht="16.5" customHeight="1" x14ac:dyDescent="0.2">
      <c r="A303" s="58">
        <v>1</v>
      </c>
      <c r="B303" s="89">
        <v>18103002</v>
      </c>
      <c r="C303" s="85" t="s">
        <v>403</v>
      </c>
      <c r="D303" s="21">
        <f>'SHOLAT JAMAAH'!AT310</f>
        <v>73.032545156140145</v>
      </c>
      <c r="E303" s="103">
        <f>'TAHSIN-TAHFIDZ'!AT310</f>
        <v>81.71875</v>
      </c>
      <c r="F303" s="91">
        <f>'TA''LIM'!AT310</f>
        <v>93.333333333333329</v>
      </c>
      <c r="G303" s="91"/>
      <c r="H303" s="91"/>
      <c r="I303" s="91">
        <f t="shared" si="7"/>
        <v>77.814904351491094</v>
      </c>
      <c r="J303" s="72" t="s">
        <v>320</v>
      </c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83"/>
      <c r="AQ303" s="25"/>
    </row>
    <row r="304" spans="1:43" s="16" customFormat="1" ht="16.5" customHeight="1" x14ac:dyDescent="0.2">
      <c r="A304" s="58">
        <v>2</v>
      </c>
      <c r="B304" s="89">
        <v>18103012</v>
      </c>
      <c r="C304" s="85" t="s">
        <v>405</v>
      </c>
      <c r="D304" s="21">
        <f>'SHOLAT JAMAAH'!AT311</f>
        <v>96.662596662596656</v>
      </c>
      <c r="E304" s="103">
        <f>'TAHSIN-TAHFIDZ'!AT311</f>
        <v>93.90625</v>
      </c>
      <c r="F304" s="91">
        <f>'TA''LIM'!AT311</f>
        <v>98.333333333333329</v>
      </c>
      <c r="G304" s="91"/>
      <c r="H304" s="91"/>
      <c r="I304" s="91">
        <f t="shared" si="7"/>
        <v>96.361937830687822</v>
      </c>
      <c r="J304" s="83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83"/>
      <c r="AQ304" s="25"/>
    </row>
    <row r="305" spans="1:43" s="16" customFormat="1" ht="16.5" customHeight="1" x14ac:dyDescent="0.2">
      <c r="A305" s="58">
        <v>3</v>
      </c>
      <c r="B305" s="89">
        <v>18102030</v>
      </c>
      <c r="C305" s="85" t="s">
        <v>406</v>
      </c>
      <c r="D305" s="21">
        <f>'SHOLAT JAMAAH'!AT312</f>
        <v>98.317529031814757</v>
      </c>
      <c r="E305" s="103">
        <f>'TAHSIN-TAHFIDZ'!AT312</f>
        <v>100</v>
      </c>
      <c r="F305" s="91">
        <f>'TA''LIM'!AT312</f>
        <v>100</v>
      </c>
      <c r="G305" s="91"/>
      <c r="H305" s="91"/>
      <c r="I305" s="91">
        <f t="shared" si="7"/>
        <v>98.906393870679594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84" t="s">
        <v>320</v>
      </c>
      <c r="AQ305" s="25"/>
    </row>
    <row r="306" spans="1:43" s="16" customFormat="1" ht="16.5" customHeight="1" x14ac:dyDescent="0.2">
      <c r="A306" s="58">
        <v>4</v>
      </c>
      <c r="B306" s="58">
        <v>18102073</v>
      </c>
      <c r="C306" s="24" t="s">
        <v>451</v>
      </c>
      <c r="D306" s="21">
        <f>'SHOLAT JAMAAH'!AT313</f>
        <v>98.137174061543803</v>
      </c>
      <c r="E306" s="103">
        <f>'TAHSIN-TAHFIDZ'!AT313</f>
        <v>98.666666666666671</v>
      </c>
      <c r="F306" s="91">
        <f>'TA''LIM'!AT313</f>
        <v>100</v>
      </c>
      <c r="G306" s="91"/>
      <c r="H306" s="91"/>
      <c r="I306" s="91">
        <f>(D306*65%)+(E306*20%)+(F306*15%)</f>
        <v>98.522496473336815</v>
      </c>
      <c r="J306" s="61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61"/>
      <c r="AQ306" s="25"/>
    </row>
    <row r="307" spans="1:43" s="16" customFormat="1" ht="16.5" customHeight="1" x14ac:dyDescent="0.2">
      <c r="A307" s="58">
        <v>5</v>
      </c>
      <c r="B307" s="89">
        <v>18101080</v>
      </c>
      <c r="C307" s="85" t="s">
        <v>410</v>
      </c>
      <c r="D307" s="21">
        <f>'SHOLAT JAMAAH'!AT314</f>
        <v>98.561039994863521</v>
      </c>
      <c r="E307" s="103">
        <f>'TAHSIN-TAHFIDZ'!AT314</f>
        <v>100</v>
      </c>
      <c r="F307" s="91">
        <f>'TA''LIM'!AT314</f>
        <v>100</v>
      </c>
      <c r="G307" s="91"/>
      <c r="H307" s="91"/>
      <c r="I307" s="91">
        <f t="shared" si="7"/>
        <v>99.064675996661293</v>
      </c>
      <c r="J307" s="61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61"/>
      <c r="AQ307" s="25"/>
    </row>
    <row r="308" spans="1:43" s="16" customFormat="1" ht="16.5" customHeight="1" x14ac:dyDescent="0.2">
      <c r="A308" s="58">
        <v>6</v>
      </c>
      <c r="B308" s="89">
        <v>18101061</v>
      </c>
      <c r="C308" s="85" t="s">
        <v>413</v>
      </c>
      <c r="D308" s="21">
        <f>'SHOLAT JAMAAH'!AT315</f>
        <v>65.77000777000778</v>
      </c>
      <c r="E308" s="103">
        <f>'TAHSIN-TAHFIDZ'!AT315</f>
        <v>81.09375</v>
      </c>
      <c r="F308" s="91">
        <f>'TA''LIM'!AT315</f>
        <v>90.666666666666671</v>
      </c>
      <c r="G308" s="91"/>
      <c r="H308" s="91"/>
      <c r="I308" s="91">
        <f t="shared" si="7"/>
        <v>72.569255050505063</v>
      </c>
      <c r="J308" s="61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61"/>
      <c r="AQ308" s="25"/>
    </row>
    <row r="309" spans="1:43" s="16" customFormat="1" ht="16.5" customHeight="1" x14ac:dyDescent="0.2">
      <c r="A309" s="58">
        <v>7</v>
      </c>
      <c r="B309" s="89">
        <v>18108027</v>
      </c>
      <c r="C309" s="19" t="s">
        <v>415</v>
      </c>
      <c r="D309" s="21">
        <f>'SHOLAT JAMAAH'!AT316</f>
        <v>93.191624865833006</v>
      </c>
      <c r="E309" s="103">
        <f>'TAHSIN-TAHFIDZ'!AT316</f>
        <v>94.0625</v>
      </c>
      <c r="F309" s="91">
        <f>'TA''LIM'!AT316</f>
        <v>100</v>
      </c>
      <c r="G309" s="91"/>
      <c r="H309" s="91"/>
      <c r="I309" s="91">
        <f t="shared" si="7"/>
        <v>94.387056162791453</v>
      </c>
      <c r="J309" s="61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61"/>
      <c r="AQ309" s="25"/>
    </row>
    <row r="310" spans="1:43" s="16" customFormat="1" ht="16.5" customHeight="1" x14ac:dyDescent="0.2">
      <c r="A310" s="58">
        <v>8</v>
      </c>
      <c r="B310" s="89">
        <v>18101132</v>
      </c>
      <c r="C310" s="85" t="s">
        <v>416</v>
      </c>
      <c r="D310" s="21">
        <f>'SHOLAT JAMAAH'!AT317</f>
        <v>76.937508751715328</v>
      </c>
      <c r="E310" s="103">
        <f>'TAHSIN-TAHFIDZ'!AT317</f>
        <v>84.0625</v>
      </c>
      <c r="F310" s="91">
        <f>'TA''LIM'!AT317</f>
        <v>93.333333333333329</v>
      </c>
      <c r="G310" s="91"/>
      <c r="H310" s="91"/>
      <c r="I310" s="91">
        <f t="shared" si="7"/>
        <v>80.821880688614968</v>
      </c>
      <c r="J310" s="61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61"/>
      <c r="AQ310" s="25"/>
    </row>
    <row r="311" spans="1:43" s="16" customFormat="1" ht="16.5" customHeight="1" x14ac:dyDescent="0.2">
      <c r="A311" s="58">
        <v>9</v>
      </c>
      <c r="B311" s="89">
        <v>18102056</v>
      </c>
      <c r="C311" s="85" t="s">
        <v>418</v>
      </c>
      <c r="D311" s="21">
        <f>'SHOLAT JAMAAH'!AT318</f>
        <v>67.791699942711958</v>
      </c>
      <c r="E311" s="103">
        <f>'TAHSIN-TAHFIDZ'!AT318</f>
        <v>83.28125</v>
      </c>
      <c r="F311" s="91">
        <f>'TA''LIM'!AT318</f>
        <v>95.666666666666671</v>
      </c>
      <c r="G311" s="91"/>
      <c r="H311" s="91"/>
      <c r="I311" s="91">
        <f t="shared" si="7"/>
        <v>75.070854962762766</v>
      </c>
      <c r="J311" s="61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61"/>
      <c r="AQ311" s="25"/>
    </row>
    <row r="312" spans="1:43" s="16" customFormat="1" ht="16.5" customHeight="1" x14ac:dyDescent="0.2">
      <c r="A312" s="166" t="s">
        <v>454</v>
      </c>
      <c r="B312" s="166"/>
      <c r="C312" s="166"/>
      <c r="D312" s="166"/>
      <c r="E312" s="166"/>
      <c r="F312" s="166"/>
      <c r="G312" s="166"/>
      <c r="H312" s="166"/>
      <c r="I312" s="216"/>
      <c r="J312" s="61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1"/>
      <c r="AQ312" s="25"/>
    </row>
    <row r="313" spans="1:43" s="16" customFormat="1" ht="16.5" customHeight="1" x14ac:dyDescent="0.2">
      <c r="A313" s="237" t="s">
        <v>0</v>
      </c>
      <c r="B313" s="226" t="s">
        <v>465</v>
      </c>
      <c r="C313" s="238" t="s">
        <v>1</v>
      </c>
      <c r="D313" s="239" t="s">
        <v>52</v>
      </c>
      <c r="E313" s="239" t="s">
        <v>14</v>
      </c>
      <c r="F313" s="240" t="s">
        <v>10</v>
      </c>
      <c r="G313" s="239" t="s">
        <v>11</v>
      </c>
      <c r="H313" s="239" t="s">
        <v>12</v>
      </c>
      <c r="I313" s="239" t="s">
        <v>51</v>
      </c>
      <c r="J313" s="61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1"/>
      <c r="AQ313" s="25"/>
    </row>
    <row r="314" spans="1:43" s="16" customFormat="1" ht="16.5" customHeight="1" x14ac:dyDescent="0.2">
      <c r="A314" s="237"/>
      <c r="B314" s="227"/>
      <c r="C314" s="238"/>
      <c r="D314" s="239"/>
      <c r="E314" s="239"/>
      <c r="F314" s="240"/>
      <c r="G314" s="239"/>
      <c r="H314" s="239"/>
      <c r="I314" s="239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8"/>
      <c r="AQ314" s="25"/>
    </row>
    <row r="315" spans="1:43" s="16" customFormat="1" ht="16.5" customHeight="1" x14ac:dyDescent="0.2">
      <c r="A315" s="58">
        <v>1</v>
      </c>
      <c r="B315" s="89">
        <v>18104016</v>
      </c>
      <c r="C315" s="85" t="s">
        <v>323</v>
      </c>
      <c r="D315" s="21">
        <f>'SHOLAT JAMAAH'!AT322</f>
        <v>98.008507106546332</v>
      </c>
      <c r="E315" s="103">
        <f>'TAHSIN-TAHFIDZ'!AT322</f>
        <v>98.125</v>
      </c>
      <c r="F315" s="91">
        <f>'TA''LIM'!AT322</f>
        <v>100</v>
      </c>
      <c r="G315" s="91"/>
      <c r="H315" s="91"/>
      <c r="I315" s="91">
        <f t="shared" si="7"/>
        <v>98.330529619255117</v>
      </c>
      <c r="J315" s="72" t="s">
        <v>322</v>
      </c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84" t="s">
        <v>322</v>
      </c>
      <c r="AQ315" s="25"/>
    </row>
    <row r="316" spans="1:43" s="16" customFormat="1" ht="16.5" customHeight="1" x14ac:dyDescent="0.2">
      <c r="A316" s="58">
        <v>2</v>
      </c>
      <c r="B316" s="89">
        <v>18101077</v>
      </c>
      <c r="C316" s="85" t="s">
        <v>401</v>
      </c>
      <c r="D316" s="21">
        <f>'SHOLAT JAMAAH'!AT323</f>
        <v>95.945682080135867</v>
      </c>
      <c r="E316" s="103">
        <f>'TAHSIN-TAHFIDZ'!AT323</f>
        <v>95.047619047619051</v>
      </c>
      <c r="F316" s="91">
        <f>'TA''LIM'!AT323</f>
        <v>97.619047619047606</v>
      </c>
      <c r="G316" s="91"/>
      <c r="H316" s="91"/>
      <c r="I316" s="91">
        <f t="shared" si="7"/>
        <v>96.017074304469261</v>
      </c>
      <c r="J316" s="61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61"/>
      <c r="AQ316" s="25"/>
    </row>
    <row r="317" spans="1:43" s="16" customFormat="1" ht="16.5" customHeight="1" x14ac:dyDescent="0.2">
      <c r="A317" s="58">
        <v>3</v>
      </c>
      <c r="B317" s="89">
        <v>18102006</v>
      </c>
      <c r="C317" s="85" t="s">
        <v>324</v>
      </c>
      <c r="D317" s="21">
        <f>'SHOLAT JAMAAH'!AT324</f>
        <v>96.070429007548668</v>
      </c>
      <c r="E317" s="103">
        <f>'TAHSIN-TAHFIDZ'!AT324</f>
        <v>95.9375</v>
      </c>
      <c r="F317" s="91">
        <f>'TA''LIM'!AT324</f>
        <v>100</v>
      </c>
      <c r="G317" s="91"/>
      <c r="H317" s="91"/>
      <c r="I317" s="91">
        <f t="shared" si="7"/>
        <v>96.633278854906635</v>
      </c>
      <c r="J317" s="61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61"/>
      <c r="AQ317" s="25"/>
    </row>
    <row r="318" spans="1:43" s="16" customFormat="1" ht="16.5" customHeight="1" x14ac:dyDescent="0.2">
      <c r="A318" s="58">
        <v>4</v>
      </c>
      <c r="B318" s="89">
        <v>18102015</v>
      </c>
      <c r="C318" s="85" t="s">
        <v>404</v>
      </c>
      <c r="D318" s="21">
        <f>'SHOLAT JAMAAH'!AT325</f>
        <v>93.248430581763913</v>
      </c>
      <c r="E318" s="103">
        <f>'TAHSIN-TAHFIDZ'!AT325</f>
        <v>93.28125</v>
      </c>
      <c r="F318" s="91">
        <f>'TA''LIM'!AT325</f>
        <v>100</v>
      </c>
      <c r="G318" s="91"/>
      <c r="H318" s="91"/>
      <c r="I318" s="91">
        <f t="shared" si="7"/>
        <v>94.267729878146554</v>
      </c>
      <c r="J318" s="61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61"/>
      <c r="AQ318" s="25"/>
    </row>
    <row r="319" spans="1:43" s="16" customFormat="1" ht="16.5" customHeight="1" x14ac:dyDescent="0.2">
      <c r="A319" s="58">
        <v>5</v>
      </c>
      <c r="B319" s="89">
        <v>18101071</v>
      </c>
      <c r="C319" s="85" t="s">
        <v>325</v>
      </c>
      <c r="D319" s="21">
        <f>'SHOLAT JAMAAH'!AT326</f>
        <v>87.271329399086753</v>
      </c>
      <c r="E319" s="103">
        <f>'TAHSIN-TAHFIDZ'!AT326</f>
        <v>91.5625</v>
      </c>
      <c r="F319" s="91">
        <f>'TA''LIM'!AT326</f>
        <v>100</v>
      </c>
      <c r="G319" s="91"/>
      <c r="H319" s="91"/>
      <c r="I319" s="91">
        <f t="shared" si="7"/>
        <v>90.03886410940639</v>
      </c>
      <c r="J319" s="61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61"/>
      <c r="AQ319" s="25"/>
    </row>
    <row r="320" spans="1:43" s="16" customFormat="1" ht="16.5" customHeight="1" x14ac:dyDescent="0.2">
      <c r="A320" s="58">
        <v>6</v>
      </c>
      <c r="B320" s="89">
        <v>18101108</v>
      </c>
      <c r="C320" s="20" t="s">
        <v>326</v>
      </c>
      <c r="D320" s="21">
        <f>'SHOLAT JAMAAH'!AT327</f>
        <v>97.737702452775977</v>
      </c>
      <c r="E320" s="103">
        <f>'TAHSIN-TAHFIDZ'!AT327</f>
        <v>97.96875</v>
      </c>
      <c r="F320" s="91">
        <f>'TA''LIM'!AT327</f>
        <v>100</v>
      </c>
      <c r="G320" s="91"/>
      <c r="H320" s="91"/>
      <c r="I320" s="91">
        <f t="shared" si="7"/>
        <v>98.123256594304394</v>
      </c>
      <c r="J320" s="61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61"/>
      <c r="AQ320" s="25"/>
    </row>
    <row r="321" spans="1:43" s="16" customFormat="1" ht="16.5" customHeight="1" x14ac:dyDescent="0.2">
      <c r="A321" s="58">
        <v>7</v>
      </c>
      <c r="B321" s="89">
        <v>18101126</v>
      </c>
      <c r="C321" s="85" t="s">
        <v>327</v>
      </c>
      <c r="D321" s="21">
        <f>'SHOLAT JAMAAH'!AT328</f>
        <v>94.522000451983786</v>
      </c>
      <c r="E321" s="103">
        <f>'TAHSIN-TAHFIDZ'!AT328</f>
        <v>92.8125</v>
      </c>
      <c r="F321" s="91">
        <f>'TA''LIM'!AT328</f>
        <v>100</v>
      </c>
      <c r="G321" s="91"/>
      <c r="H321" s="91"/>
      <c r="I321" s="91">
        <f t="shared" si="7"/>
        <v>95.001800293789472</v>
      </c>
      <c r="J321" s="61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61"/>
      <c r="AQ321" s="25"/>
    </row>
    <row r="322" spans="1:43" s="16" customFormat="1" ht="16.5" customHeight="1" x14ac:dyDescent="0.2">
      <c r="A322" s="58">
        <v>8</v>
      </c>
      <c r="B322" s="89">
        <v>18102028</v>
      </c>
      <c r="C322" s="85" t="s">
        <v>328</v>
      </c>
      <c r="D322" s="21">
        <f>'SHOLAT JAMAAH'!AT329</f>
        <v>96.820324283559586</v>
      </c>
      <c r="E322" s="103">
        <f>'TAHSIN-TAHFIDZ'!AT329</f>
        <v>96.09375</v>
      </c>
      <c r="F322" s="91">
        <f>'TA''LIM'!AT329</f>
        <v>100</v>
      </c>
      <c r="G322" s="91"/>
      <c r="H322" s="91"/>
      <c r="I322" s="91">
        <f t="shared" si="7"/>
        <v>97.151960784313729</v>
      </c>
      <c r="J322" s="61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61"/>
      <c r="AQ322" s="25"/>
    </row>
    <row r="323" spans="1:43" s="16" customFormat="1" ht="16.5" customHeight="1" x14ac:dyDescent="0.2">
      <c r="A323" s="58">
        <v>9</v>
      </c>
      <c r="B323" s="89">
        <v>18104013</v>
      </c>
      <c r="C323" s="85" t="s">
        <v>407</v>
      </c>
      <c r="D323" s="21">
        <f>'SHOLAT JAMAAH'!AT330</f>
        <v>96.563271773355808</v>
      </c>
      <c r="E323" s="103">
        <f>'TAHSIN-TAHFIDZ'!AT330</f>
        <v>90</v>
      </c>
      <c r="F323" s="91">
        <f>'TA''LIM'!AT330</f>
        <v>100</v>
      </c>
      <c r="G323" s="91"/>
      <c r="H323" s="91"/>
      <c r="I323" s="91">
        <f t="shared" si="7"/>
        <v>95.76612665268128</v>
      </c>
      <c r="J323" s="61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61"/>
      <c r="AQ323" s="25"/>
    </row>
    <row r="324" spans="1:43" s="16" customFormat="1" ht="16.5" customHeight="1" x14ac:dyDescent="0.2">
      <c r="A324" s="58">
        <v>10</v>
      </c>
      <c r="B324" s="89">
        <v>18101035</v>
      </c>
      <c r="C324" s="85" t="s">
        <v>408</v>
      </c>
      <c r="D324" s="21">
        <f>'SHOLAT JAMAAH'!AT331</f>
        <v>79.866977807767299</v>
      </c>
      <c r="E324" s="103">
        <f>'TAHSIN-TAHFIDZ'!AT331</f>
        <v>80.78125</v>
      </c>
      <c r="F324" s="91">
        <f>'TA''LIM'!AT331</f>
        <v>93.333333333333329</v>
      </c>
      <c r="G324" s="91"/>
      <c r="H324" s="91"/>
      <c r="I324" s="91">
        <f t="shared" si="7"/>
        <v>82.069785575048741</v>
      </c>
      <c r="J324" s="61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61"/>
      <c r="AQ324" s="25"/>
    </row>
    <row r="325" spans="1:43" s="16" customFormat="1" ht="16.5" customHeight="1" x14ac:dyDescent="0.2">
      <c r="A325" s="58">
        <v>11</v>
      </c>
      <c r="B325" s="89">
        <v>18101031</v>
      </c>
      <c r="C325" s="85" t="s">
        <v>331</v>
      </c>
      <c r="D325" s="21">
        <f>'SHOLAT JAMAAH'!AT332</f>
        <v>99.166666666666657</v>
      </c>
      <c r="E325" s="103">
        <f>'TAHSIN-TAHFIDZ'!AT332</f>
        <v>100</v>
      </c>
      <c r="F325" s="91">
        <f>'TA''LIM'!AT332</f>
        <v>100</v>
      </c>
      <c r="G325" s="91"/>
      <c r="H325" s="91"/>
      <c r="I325" s="91">
        <f t="shared" si="7"/>
        <v>99.458333333333329</v>
      </c>
      <c r="J325" s="61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61"/>
      <c r="AQ325" s="25"/>
    </row>
    <row r="326" spans="1:43" s="16" customFormat="1" ht="16.5" customHeight="1" x14ac:dyDescent="0.2">
      <c r="A326" s="58">
        <v>12</v>
      </c>
      <c r="B326" s="89">
        <v>18103071</v>
      </c>
      <c r="C326" s="85" t="s">
        <v>332</v>
      </c>
      <c r="D326" s="21">
        <f>'SHOLAT JAMAAH'!AT333</f>
        <v>97.993158801982332</v>
      </c>
      <c r="E326" s="103">
        <f>'TAHSIN-TAHFIDZ'!AT333</f>
        <v>97.65625</v>
      </c>
      <c r="F326" s="91">
        <f>'TA''LIM'!AT333</f>
        <v>100</v>
      </c>
      <c r="G326" s="91"/>
      <c r="H326" s="91"/>
      <c r="I326" s="91">
        <f t="shared" si="7"/>
        <v>98.22680322128852</v>
      </c>
      <c r="J326" s="61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61"/>
      <c r="AQ326" s="25"/>
    </row>
    <row r="327" spans="1:43" s="16" customFormat="1" ht="16.5" customHeight="1" x14ac:dyDescent="0.2">
      <c r="A327" s="58">
        <v>13</v>
      </c>
      <c r="B327" s="89">
        <v>18101006</v>
      </c>
      <c r="C327" s="85" t="s">
        <v>333</v>
      </c>
      <c r="D327" s="21">
        <f>'SHOLAT JAMAAH'!AT334</f>
        <v>85.883892569124427</v>
      </c>
      <c r="E327" s="103">
        <f>'TAHSIN-TAHFIDZ'!AT334</f>
        <v>92.03125</v>
      </c>
      <c r="F327" s="91">
        <f>'TA''LIM'!AT334</f>
        <v>100</v>
      </c>
      <c r="G327" s="91"/>
      <c r="H327" s="91"/>
      <c r="I327" s="91">
        <f t="shared" si="7"/>
        <v>89.230780169930881</v>
      </c>
      <c r="J327" s="61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61"/>
      <c r="AQ327" s="25"/>
    </row>
    <row r="328" spans="1:43" s="16" customFormat="1" ht="16.5" customHeight="1" x14ac:dyDescent="0.2">
      <c r="A328" s="58">
        <v>14</v>
      </c>
      <c r="B328" s="89">
        <v>18101034</v>
      </c>
      <c r="C328" s="85" t="s">
        <v>334</v>
      </c>
      <c r="D328" s="21">
        <f>'SHOLAT JAMAAH'!AT335</f>
        <v>81.142003735065373</v>
      </c>
      <c r="E328" s="103">
        <f>'TAHSIN-TAHFIDZ'!AT335</f>
        <v>88.125</v>
      </c>
      <c r="F328" s="91">
        <f>'TA''LIM'!AT335</f>
        <v>100</v>
      </c>
      <c r="G328" s="91"/>
      <c r="H328" s="91"/>
      <c r="I328" s="91">
        <f t="shared" si="7"/>
        <v>85.367302427792495</v>
      </c>
      <c r="J328" s="61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61"/>
      <c r="AQ328" s="25"/>
    </row>
    <row r="329" spans="1:43" s="16" customFormat="1" ht="16.5" customHeight="1" x14ac:dyDescent="0.2">
      <c r="A329" s="58">
        <v>15</v>
      </c>
      <c r="B329" s="89">
        <v>18101178</v>
      </c>
      <c r="C329" s="85" t="s">
        <v>335</v>
      </c>
      <c r="D329" s="21">
        <f>'SHOLAT JAMAAH'!AT336</f>
        <v>98.911199095022624</v>
      </c>
      <c r="E329" s="103">
        <f>'TAHSIN-TAHFIDZ'!AT336</f>
        <v>100</v>
      </c>
      <c r="F329" s="91">
        <f>'TA''LIM'!AT336</f>
        <v>100</v>
      </c>
      <c r="G329" s="91"/>
      <c r="H329" s="91"/>
      <c r="I329" s="91">
        <f t="shared" si="7"/>
        <v>99.29227941176471</v>
      </c>
      <c r="J329" s="61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61"/>
      <c r="AQ329" s="25"/>
    </row>
    <row r="330" spans="1:43" s="16" customFormat="1" ht="16.5" customHeight="1" x14ac:dyDescent="0.2">
      <c r="A330" s="58">
        <v>16</v>
      </c>
      <c r="B330" s="89">
        <v>18103011</v>
      </c>
      <c r="C330" s="85" t="s">
        <v>336</v>
      </c>
      <c r="D330" s="21">
        <f>'SHOLAT JAMAAH'!AT337</f>
        <v>98.679717613541158</v>
      </c>
      <c r="E330" s="103">
        <f>'TAHSIN-TAHFIDZ'!AT337</f>
        <v>99.375</v>
      </c>
      <c r="F330" s="91">
        <f>'TA''LIM'!AT337</f>
        <v>100</v>
      </c>
      <c r="G330" s="91"/>
      <c r="H330" s="91"/>
      <c r="I330" s="91">
        <f t="shared" si="7"/>
        <v>99.016816448801748</v>
      </c>
      <c r="J330" s="61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61"/>
      <c r="AQ330" s="25"/>
    </row>
    <row r="331" spans="1:43" s="16" customFormat="1" ht="16.5" customHeight="1" x14ac:dyDescent="0.2">
      <c r="A331" s="58">
        <v>17</v>
      </c>
      <c r="B331" s="89">
        <v>18101129</v>
      </c>
      <c r="C331" s="85" t="s">
        <v>338</v>
      </c>
      <c r="D331" s="21">
        <f>'SHOLAT JAMAAH'!AT338</f>
        <v>94.625420875420872</v>
      </c>
      <c r="E331" s="103">
        <f>'TAHSIN-TAHFIDZ'!AT338</f>
        <v>92.34375</v>
      </c>
      <c r="F331" s="91">
        <f>'TA''LIM'!AT338</f>
        <v>100</v>
      </c>
      <c r="G331" s="91"/>
      <c r="H331" s="91"/>
      <c r="I331" s="91">
        <f t="shared" si="7"/>
        <v>94.975273569023571</v>
      </c>
      <c r="J331" s="61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61"/>
      <c r="AQ331" s="25"/>
    </row>
    <row r="332" spans="1:43" s="16" customFormat="1" ht="16.5" customHeight="1" x14ac:dyDescent="0.2">
      <c r="A332" s="58">
        <v>18</v>
      </c>
      <c r="B332" s="89">
        <v>18104011</v>
      </c>
      <c r="C332" s="19" t="s">
        <v>339</v>
      </c>
      <c r="D332" s="21">
        <f>'SHOLAT JAMAAH'!AT339</f>
        <v>96.970461795829436</v>
      </c>
      <c r="E332" s="103">
        <f>'TAHSIN-TAHFIDZ'!AT339</f>
        <v>96.5625</v>
      </c>
      <c r="F332" s="91">
        <f>'TA''LIM'!AT339</f>
        <v>97.777777777777771</v>
      </c>
      <c r="G332" s="91"/>
      <c r="H332" s="91"/>
      <c r="I332" s="91">
        <f t="shared" si="7"/>
        <v>97.009966833955787</v>
      </c>
      <c r="J332" s="61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61"/>
      <c r="AQ332" s="25"/>
    </row>
    <row r="333" spans="1:43" s="16" customFormat="1" ht="16.5" customHeight="1" x14ac:dyDescent="0.2">
      <c r="A333" s="58">
        <v>19</v>
      </c>
      <c r="B333" s="89">
        <v>18101093</v>
      </c>
      <c r="C333" s="85" t="s">
        <v>340</v>
      </c>
      <c r="D333" s="21">
        <f>'SHOLAT JAMAAH'!AT340</f>
        <v>87.358322958813162</v>
      </c>
      <c r="E333" s="103">
        <f>'TAHSIN-TAHFIDZ'!AT340</f>
        <v>95.625</v>
      </c>
      <c r="F333" s="91">
        <f>'TA''LIM'!AT340</f>
        <v>100</v>
      </c>
      <c r="G333" s="91"/>
      <c r="H333" s="91"/>
      <c r="I333" s="91">
        <f t="shared" si="7"/>
        <v>90.907909923228559</v>
      </c>
      <c r="J333" s="61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61"/>
      <c r="AQ333" s="25"/>
    </row>
    <row r="334" spans="1:43" s="16" customFormat="1" ht="16.5" customHeight="1" x14ac:dyDescent="0.2">
      <c r="A334" s="58">
        <v>20</v>
      </c>
      <c r="B334" s="89">
        <v>18101114</v>
      </c>
      <c r="C334" s="19" t="s">
        <v>417</v>
      </c>
      <c r="D334" s="21">
        <f>'SHOLAT JAMAAH'!AT341</f>
        <v>92.474206739704968</v>
      </c>
      <c r="E334" s="103">
        <f>'TAHSIN-TAHFIDZ'!AT341</f>
        <v>94.553571428571431</v>
      </c>
      <c r="F334" s="91">
        <f>'TA''LIM'!AT341</f>
        <v>100</v>
      </c>
      <c r="G334" s="91"/>
      <c r="H334" s="91"/>
      <c r="I334" s="91">
        <f t="shared" si="7"/>
        <v>94.018948666522519</v>
      </c>
      <c r="J334" s="61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61"/>
      <c r="AQ334" s="25"/>
    </row>
    <row r="335" spans="1:43" s="16" customFormat="1" ht="16.5" customHeight="1" x14ac:dyDescent="0.2">
      <c r="A335" s="166" t="s">
        <v>453</v>
      </c>
      <c r="B335" s="166"/>
      <c r="C335" s="166"/>
      <c r="D335" s="166"/>
      <c r="E335" s="166"/>
      <c r="F335" s="166"/>
      <c r="G335" s="166"/>
      <c r="H335" s="166"/>
      <c r="I335" s="216"/>
      <c r="J335" s="61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1"/>
      <c r="AQ335" s="25"/>
    </row>
    <row r="336" spans="1:43" s="16" customFormat="1" ht="16.5" customHeight="1" x14ac:dyDescent="0.2">
      <c r="A336" s="237" t="s">
        <v>0</v>
      </c>
      <c r="B336" s="226" t="s">
        <v>465</v>
      </c>
      <c r="C336" s="238" t="s">
        <v>1</v>
      </c>
      <c r="D336" s="239" t="s">
        <v>52</v>
      </c>
      <c r="E336" s="239" t="s">
        <v>14</v>
      </c>
      <c r="F336" s="240" t="s">
        <v>10</v>
      </c>
      <c r="G336" s="239" t="s">
        <v>11</v>
      </c>
      <c r="H336" s="239" t="s">
        <v>12</v>
      </c>
      <c r="I336" s="239" t="s">
        <v>51</v>
      </c>
      <c r="J336" s="61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1"/>
      <c r="AQ336" s="25"/>
    </row>
    <row r="337" spans="1:43" s="16" customFormat="1" ht="16.5" customHeight="1" x14ac:dyDescent="0.2">
      <c r="A337" s="237"/>
      <c r="B337" s="227"/>
      <c r="C337" s="238"/>
      <c r="D337" s="239"/>
      <c r="E337" s="239"/>
      <c r="F337" s="240"/>
      <c r="G337" s="239"/>
      <c r="H337" s="239"/>
      <c r="I337" s="239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8"/>
      <c r="AQ337" s="25"/>
    </row>
    <row r="338" spans="1:43" s="16" customFormat="1" ht="16.5" customHeight="1" x14ac:dyDescent="0.2">
      <c r="A338" s="58">
        <v>1</v>
      </c>
      <c r="B338" s="89">
        <v>18103039</v>
      </c>
      <c r="C338" s="85" t="s">
        <v>342</v>
      </c>
      <c r="D338" s="21">
        <f>'SHOLAT JAMAAH'!AT345</f>
        <v>90.779967530180656</v>
      </c>
      <c r="E338" s="103">
        <f>'TAHSIN-TAHFIDZ'!AT345</f>
        <v>98.125</v>
      </c>
      <c r="F338" s="91">
        <f>'TA''LIM'!AT345</f>
        <v>100</v>
      </c>
      <c r="G338" s="91"/>
      <c r="H338" s="91"/>
      <c r="I338" s="91">
        <f>(D338*65%)+(E338*20%)+(F338*15%)</f>
        <v>93.631978894617419</v>
      </c>
      <c r="J338" s="72" t="s">
        <v>343</v>
      </c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84" t="s">
        <v>343</v>
      </c>
      <c r="AQ338" s="25"/>
    </row>
    <row r="339" spans="1:43" s="16" customFormat="1" ht="16.5" customHeight="1" x14ac:dyDescent="0.2">
      <c r="A339" s="58">
        <v>2</v>
      </c>
      <c r="B339" s="89">
        <v>18101067</v>
      </c>
      <c r="C339" s="19" t="s">
        <v>344</v>
      </c>
      <c r="D339" s="21">
        <f>'SHOLAT JAMAAH'!AT346</f>
        <v>55.458192125572722</v>
      </c>
      <c r="E339" s="103">
        <f>'TAHSIN-TAHFIDZ'!AT346</f>
        <v>88.125</v>
      </c>
      <c r="F339" s="91">
        <f>'TA''LIM'!AT346</f>
        <v>97.333333333333329</v>
      </c>
      <c r="G339" s="91"/>
      <c r="H339" s="91"/>
      <c r="I339" s="91">
        <f t="shared" ref="I339:I351" si="8">(D339*65%)+(E339*20%)+(F339*15%)</f>
        <v>68.27282488162227</v>
      </c>
      <c r="J339" s="61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61"/>
      <c r="AQ339" s="25"/>
    </row>
    <row r="340" spans="1:43" s="16" customFormat="1" ht="16.5" customHeight="1" x14ac:dyDescent="0.2">
      <c r="A340" s="58">
        <v>3</v>
      </c>
      <c r="B340" s="89">
        <v>18102022</v>
      </c>
      <c r="C340" s="85" t="s">
        <v>345</v>
      </c>
      <c r="D340" s="21">
        <f>'SHOLAT JAMAAH'!AT347</f>
        <v>99.334785766158319</v>
      </c>
      <c r="E340" s="103">
        <f>'TAHSIN-TAHFIDZ'!AT347</f>
        <v>98.75</v>
      </c>
      <c r="F340" s="91">
        <f>'TA''LIM'!AT347</f>
        <v>95.555555555555557</v>
      </c>
      <c r="G340" s="91"/>
      <c r="H340" s="91"/>
      <c r="I340" s="91">
        <f t="shared" si="8"/>
        <v>98.650944081336235</v>
      </c>
      <c r="J340" s="61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61"/>
      <c r="AQ340" s="25"/>
    </row>
    <row r="341" spans="1:43" s="16" customFormat="1" ht="16.5" customHeight="1" x14ac:dyDescent="0.2">
      <c r="A341" s="58">
        <v>4</v>
      </c>
      <c r="B341" s="89">
        <v>18101052</v>
      </c>
      <c r="C341" s="85" t="s">
        <v>346</v>
      </c>
      <c r="D341" s="21">
        <f>'SHOLAT JAMAAH'!AT348</f>
        <v>92.69444919115972</v>
      </c>
      <c r="E341" s="103">
        <f>'TAHSIN-TAHFIDZ'!AT348</f>
        <v>92.34375</v>
      </c>
      <c r="F341" s="91">
        <f>'TA''LIM'!AT348</f>
        <v>97.777777777777771</v>
      </c>
      <c r="G341" s="91"/>
      <c r="H341" s="91"/>
      <c r="I341" s="91">
        <f t="shared" si="8"/>
        <v>93.386808640920492</v>
      </c>
      <c r="J341" s="61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61"/>
      <c r="AQ341" s="25"/>
    </row>
    <row r="342" spans="1:43" s="16" customFormat="1" ht="16.5" customHeight="1" x14ac:dyDescent="0.2">
      <c r="A342" s="58">
        <v>5</v>
      </c>
      <c r="B342" s="89">
        <v>18101174</v>
      </c>
      <c r="C342" s="85" t="s">
        <v>347</v>
      </c>
      <c r="D342" s="21">
        <f>'SHOLAT JAMAAH'!AT349</f>
        <v>95.933491817779753</v>
      </c>
      <c r="E342" s="103">
        <f>'TAHSIN-TAHFIDZ'!AT349</f>
        <v>98.125</v>
      </c>
      <c r="F342" s="91">
        <f>'TA''LIM'!AT349</f>
        <v>97.777777777777771</v>
      </c>
      <c r="G342" s="91"/>
      <c r="H342" s="91"/>
      <c r="I342" s="91">
        <f t="shared" si="8"/>
        <v>96.648436348223498</v>
      </c>
      <c r="J342" s="61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61"/>
      <c r="AQ342" s="25"/>
    </row>
    <row r="343" spans="1:43" s="16" customFormat="1" ht="16.5" customHeight="1" x14ac:dyDescent="0.2">
      <c r="A343" s="58">
        <v>6</v>
      </c>
      <c r="B343" s="89">
        <v>18103025</v>
      </c>
      <c r="C343" s="85" t="s">
        <v>348</v>
      </c>
      <c r="D343" s="21">
        <f>'SHOLAT JAMAAH'!AT350</f>
        <v>95.715558950853065</v>
      </c>
      <c r="E343" s="103">
        <f>'TAHSIN-TAHFIDZ'!AT350</f>
        <v>94.375</v>
      </c>
      <c r="F343" s="91">
        <f>'TA''LIM'!AT350</f>
        <v>97.777777777777771</v>
      </c>
      <c r="G343" s="91"/>
      <c r="H343" s="91"/>
      <c r="I343" s="91">
        <f t="shared" si="8"/>
        <v>95.756779984721163</v>
      </c>
      <c r="J343" s="61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61"/>
      <c r="AQ343" s="25"/>
    </row>
    <row r="344" spans="1:43" s="16" customFormat="1" ht="16.5" customHeight="1" x14ac:dyDescent="0.2">
      <c r="A344" s="58">
        <v>7</v>
      </c>
      <c r="B344" s="89">
        <v>18101064</v>
      </c>
      <c r="C344" s="85" t="s">
        <v>349</v>
      </c>
      <c r="D344" s="21">
        <f>'SHOLAT JAMAAH'!AT351</f>
        <v>84.546671193730006</v>
      </c>
      <c r="E344" s="103">
        <f>'TAHSIN-TAHFIDZ'!AT351</f>
        <v>90.78125</v>
      </c>
      <c r="F344" s="91">
        <f>'TA''LIM'!AT351</f>
        <v>96.444444444444429</v>
      </c>
      <c r="G344" s="91"/>
      <c r="H344" s="91"/>
      <c r="I344" s="91">
        <f t="shared" si="8"/>
        <v>87.578252942591178</v>
      </c>
      <c r="J344" s="61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61"/>
      <c r="AQ344" s="25"/>
    </row>
    <row r="345" spans="1:43" s="16" customFormat="1" ht="16.5" customHeight="1" x14ac:dyDescent="0.2">
      <c r="A345" s="58">
        <v>8</v>
      </c>
      <c r="B345" s="89">
        <v>18102025</v>
      </c>
      <c r="C345" s="85" t="s">
        <v>350</v>
      </c>
      <c r="D345" s="21">
        <f>'SHOLAT JAMAAH'!AT352</f>
        <v>74.219802316036549</v>
      </c>
      <c r="E345" s="103">
        <f>'TAHSIN-TAHFIDZ'!AT352</f>
        <v>90.9375</v>
      </c>
      <c r="F345" s="91">
        <f>'TA''LIM'!AT352</f>
        <v>96.1111111111111</v>
      </c>
      <c r="G345" s="91"/>
      <c r="H345" s="91"/>
      <c r="I345" s="91">
        <f t="shared" si="8"/>
        <v>80.847038172090407</v>
      </c>
      <c r="J345" s="61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61"/>
      <c r="AQ345" s="25"/>
    </row>
    <row r="346" spans="1:43" s="16" customFormat="1" ht="16.5" customHeight="1" x14ac:dyDescent="0.2">
      <c r="A346" s="58">
        <v>9</v>
      </c>
      <c r="B346" s="89">
        <v>18102038</v>
      </c>
      <c r="C346" s="85" t="s">
        <v>351</v>
      </c>
      <c r="D346" s="21">
        <f>'SHOLAT JAMAAH'!AT353</f>
        <v>93.006757479875759</v>
      </c>
      <c r="E346" s="103">
        <f>'TAHSIN-TAHFIDZ'!AT353</f>
        <v>96.25</v>
      </c>
      <c r="F346" s="91">
        <f>'TA''LIM'!AT353</f>
        <v>100</v>
      </c>
      <c r="G346" s="91"/>
      <c r="H346" s="91"/>
      <c r="I346" s="91">
        <f t="shared" si="8"/>
        <v>94.704392361919247</v>
      </c>
      <c r="J346" s="61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61"/>
      <c r="AQ346" s="25"/>
    </row>
    <row r="347" spans="1:43" s="16" customFormat="1" ht="16.5" customHeight="1" x14ac:dyDescent="0.2">
      <c r="A347" s="58">
        <v>10</v>
      </c>
      <c r="B347" s="89">
        <v>18103026</v>
      </c>
      <c r="C347" s="85" t="s">
        <v>352</v>
      </c>
      <c r="D347" s="21">
        <f>'SHOLAT JAMAAH'!AT354</f>
        <v>86.791056229029863</v>
      </c>
      <c r="E347" s="103">
        <f>'TAHSIN-TAHFIDZ'!AT354</f>
        <v>90.625</v>
      </c>
      <c r="F347" s="91">
        <f>'TA''LIM'!AT354</f>
        <v>93.666666666666671</v>
      </c>
      <c r="G347" s="91"/>
      <c r="H347" s="91"/>
      <c r="I347" s="91">
        <f t="shared" si="8"/>
        <v>88.589186548869407</v>
      </c>
      <c r="J347" s="61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61"/>
      <c r="AQ347" s="25"/>
    </row>
    <row r="348" spans="1:43" s="16" customFormat="1" ht="15" hidden="1" customHeight="1" x14ac:dyDescent="0.2">
      <c r="A348" s="58">
        <v>11</v>
      </c>
      <c r="B348" s="121">
        <v>18104018</v>
      </c>
      <c r="C348" s="122" t="s">
        <v>463</v>
      </c>
      <c r="D348" s="124"/>
      <c r="E348" s="134"/>
      <c r="F348" s="135"/>
      <c r="G348" s="135"/>
      <c r="H348" s="135"/>
      <c r="I348" s="135"/>
      <c r="J348" s="61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61"/>
      <c r="AQ348" s="25"/>
    </row>
    <row r="349" spans="1:43" s="16" customFormat="1" ht="16.5" customHeight="1" x14ac:dyDescent="0.2">
      <c r="A349" s="58">
        <v>11</v>
      </c>
      <c r="B349" s="89">
        <v>18108032</v>
      </c>
      <c r="C349" s="19" t="s">
        <v>353</v>
      </c>
      <c r="D349" s="21">
        <f>'SHOLAT JAMAAH'!AT356</f>
        <v>72.032780400427455</v>
      </c>
      <c r="E349" s="103">
        <f>'TAHSIN-TAHFIDZ'!AT356</f>
        <v>78.4375</v>
      </c>
      <c r="F349" s="91">
        <f>'TA''LIM'!AT356</f>
        <v>98.333333333333329</v>
      </c>
      <c r="G349" s="91"/>
      <c r="H349" s="91"/>
      <c r="I349" s="91">
        <f t="shared" si="8"/>
        <v>77.258807260277848</v>
      </c>
      <c r="J349" s="61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61"/>
      <c r="AQ349" s="25"/>
    </row>
    <row r="350" spans="1:43" s="16" customFormat="1" ht="16.5" customHeight="1" x14ac:dyDescent="0.2">
      <c r="A350" s="58">
        <v>12</v>
      </c>
      <c r="B350" s="89">
        <v>18102068</v>
      </c>
      <c r="C350" s="85" t="s">
        <v>462</v>
      </c>
      <c r="D350" s="21">
        <f>'SHOLAT JAMAAH'!AT357</f>
        <v>94.173245055598002</v>
      </c>
      <c r="E350" s="103">
        <f>'TAHSIN-TAHFIDZ'!AT357</f>
        <v>94.84375</v>
      </c>
      <c r="F350" s="91">
        <f>'TA''LIM'!AT357</f>
        <v>97.777777777777771</v>
      </c>
      <c r="G350" s="91"/>
      <c r="H350" s="91"/>
      <c r="I350" s="91">
        <f t="shared" si="8"/>
        <v>94.848025952805358</v>
      </c>
      <c r="J350" s="61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61"/>
      <c r="AQ350" s="25"/>
    </row>
    <row r="351" spans="1:43" s="16" customFormat="1" ht="16.5" customHeight="1" x14ac:dyDescent="0.2">
      <c r="A351" s="58">
        <v>13</v>
      </c>
      <c r="B351" s="89">
        <v>18101073</v>
      </c>
      <c r="C351" s="85" t="s">
        <v>354</v>
      </c>
      <c r="D351" s="21">
        <f>'SHOLAT JAMAAH'!AT358</f>
        <v>81.235949119352469</v>
      </c>
      <c r="E351" s="103">
        <f>'TAHSIN-TAHFIDZ'!AT358</f>
        <v>89.0625</v>
      </c>
      <c r="F351" s="91">
        <f>'TA''LIM'!AT358</f>
        <v>87.555555555555557</v>
      </c>
      <c r="G351" s="91"/>
      <c r="H351" s="91"/>
      <c r="I351" s="91">
        <f t="shared" si="8"/>
        <v>83.749200260912431</v>
      </c>
      <c r="J351" s="61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61"/>
      <c r="AQ351" s="25"/>
    </row>
    <row r="352" spans="1:43" s="16" customFormat="1" ht="16.5" customHeight="1" x14ac:dyDescent="0.2">
      <c r="A352" s="58">
        <v>14</v>
      </c>
      <c r="B352" s="89">
        <v>18101175</v>
      </c>
      <c r="C352" s="85" t="s">
        <v>355</v>
      </c>
      <c r="D352" s="21">
        <f>'SHOLAT JAMAAH'!AT359</f>
        <v>93.356386260798018</v>
      </c>
      <c r="E352" s="103">
        <f>'TAHSIN-TAHFIDZ'!AT359</f>
        <v>92.5</v>
      </c>
      <c r="F352" s="91">
        <f>'TA''LIM'!AT359</f>
        <v>100</v>
      </c>
      <c r="G352" s="91"/>
      <c r="H352" s="91"/>
      <c r="I352" s="91">
        <f t="shared" ref="I352:I359" si="9">(D352*65%)+(E352*20%)+(F352*15%)</f>
        <v>94.181651069518722</v>
      </c>
      <c r="J352" s="61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61"/>
      <c r="AQ352" s="25"/>
    </row>
    <row r="353" spans="1:43" s="16" customFormat="1" ht="16.5" customHeight="1" x14ac:dyDescent="0.2">
      <c r="A353" s="58">
        <v>15</v>
      </c>
      <c r="B353" s="42">
        <v>18101202</v>
      </c>
      <c r="C353" s="19" t="s">
        <v>356</v>
      </c>
      <c r="D353" s="21">
        <f>'SHOLAT JAMAAH'!AT360</f>
        <v>94.765579028080126</v>
      </c>
      <c r="E353" s="103">
        <f>'TAHSIN-TAHFIDZ'!AT360</f>
        <v>98.75</v>
      </c>
      <c r="F353" s="91">
        <f>'TA''LIM'!AT360</f>
        <v>100</v>
      </c>
      <c r="G353" s="91"/>
      <c r="H353" s="91"/>
      <c r="I353" s="91">
        <f t="shared" si="9"/>
        <v>96.347626368252094</v>
      </c>
      <c r="J353" s="61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61"/>
      <c r="AQ353" s="25"/>
    </row>
    <row r="354" spans="1:43" s="16" customFormat="1" ht="16.5" customHeight="1" x14ac:dyDescent="0.2">
      <c r="A354" s="58">
        <v>16</v>
      </c>
      <c r="B354" s="89">
        <v>18103062</v>
      </c>
      <c r="C354" s="19" t="s">
        <v>357</v>
      </c>
      <c r="D354" s="21">
        <f>'SHOLAT JAMAAH'!AT361</f>
        <v>95.535512281835807</v>
      </c>
      <c r="E354" s="103">
        <f>'TAHSIN-TAHFIDZ'!AT361</f>
        <v>95.625</v>
      </c>
      <c r="F354" s="91">
        <f>'TA''LIM'!AT361</f>
        <v>100</v>
      </c>
      <c r="G354" s="91"/>
      <c r="H354" s="91"/>
      <c r="I354" s="91">
        <f t="shared" si="9"/>
        <v>96.223082983193279</v>
      </c>
      <c r="J354" s="61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61"/>
      <c r="AQ354" s="25"/>
    </row>
    <row r="355" spans="1:43" s="16" customFormat="1" ht="16.5" customHeight="1" x14ac:dyDescent="0.2">
      <c r="A355" s="58">
        <v>17</v>
      </c>
      <c r="B355" s="89">
        <v>18101173</v>
      </c>
      <c r="C355" s="85" t="s">
        <v>358</v>
      </c>
      <c r="D355" s="21">
        <f>'SHOLAT JAMAAH'!AT362</f>
        <v>93.017633102191937</v>
      </c>
      <c r="E355" s="103">
        <f>'TAHSIN-TAHFIDZ'!AT362</f>
        <v>97.5</v>
      </c>
      <c r="F355" s="91">
        <f>'TA''LIM'!AT362</f>
        <v>100</v>
      </c>
      <c r="G355" s="91"/>
      <c r="H355" s="91"/>
      <c r="I355" s="91">
        <f t="shared" si="9"/>
        <v>94.961461516424762</v>
      </c>
      <c r="J355" s="61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61"/>
      <c r="AQ355" s="25"/>
    </row>
    <row r="356" spans="1:43" s="16" customFormat="1" ht="16.5" customHeight="1" x14ac:dyDescent="0.2">
      <c r="A356" s="58">
        <v>18</v>
      </c>
      <c r="B356" s="99">
        <v>18102062</v>
      </c>
      <c r="C356" s="102" t="s">
        <v>359</v>
      </c>
      <c r="D356" s="21">
        <f>'SHOLAT JAMAAH'!AT363</f>
        <v>86.925305898859037</v>
      </c>
      <c r="E356" s="103">
        <f>'TAHSIN-TAHFIDZ'!AT363</f>
        <v>84.6875</v>
      </c>
      <c r="F356" s="91">
        <f>'TA''LIM'!AT363</f>
        <v>100</v>
      </c>
      <c r="G356" s="111"/>
      <c r="H356" s="111"/>
      <c r="I356" s="111">
        <f t="shared" si="9"/>
        <v>88.438948834258383</v>
      </c>
      <c r="J356" s="61"/>
      <c r="K356" s="81"/>
      <c r="L356" s="81"/>
      <c r="M356" s="81"/>
      <c r="N356" s="81"/>
      <c r="O356" s="81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61"/>
      <c r="AQ356" s="25"/>
    </row>
    <row r="357" spans="1:43" s="16" customFormat="1" ht="16.5" customHeight="1" x14ac:dyDescent="0.2">
      <c r="A357" s="58">
        <v>19</v>
      </c>
      <c r="B357" s="89">
        <v>18101075</v>
      </c>
      <c r="C357" s="24" t="s">
        <v>360</v>
      </c>
      <c r="D357" s="21">
        <f>'SHOLAT JAMAAH'!AT364</f>
        <v>83.056305965513118</v>
      </c>
      <c r="E357" s="103">
        <f>'TAHSIN-TAHFIDZ'!AT364</f>
        <v>87.65625</v>
      </c>
      <c r="F357" s="91">
        <f>'TA''LIM'!AT364</f>
        <v>97</v>
      </c>
      <c r="G357" s="91"/>
      <c r="H357" s="91"/>
      <c r="I357" s="91">
        <f t="shared" si="9"/>
        <v>86.067848877583529</v>
      </c>
      <c r="J357" s="101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61"/>
      <c r="AQ357" s="25"/>
    </row>
    <row r="358" spans="1:43" s="16" customFormat="1" ht="16.5" customHeight="1" x14ac:dyDescent="0.2">
      <c r="A358" s="58">
        <v>20</v>
      </c>
      <c r="B358" s="89">
        <v>18102036</v>
      </c>
      <c r="C358" s="24" t="s">
        <v>361</v>
      </c>
      <c r="D358" s="21">
        <f>'SHOLAT JAMAAH'!AT365</f>
        <v>83.017412217412215</v>
      </c>
      <c r="E358" s="103">
        <f>'TAHSIN-TAHFIDZ'!AT365</f>
        <v>90.78125</v>
      </c>
      <c r="F358" s="91">
        <f>'TA''LIM'!AT365</f>
        <v>100</v>
      </c>
      <c r="G358" s="91"/>
      <c r="H358" s="91"/>
      <c r="I358" s="91">
        <f t="shared" si="9"/>
        <v>87.117567941317944</v>
      </c>
      <c r="J358" s="101"/>
      <c r="K358" s="58"/>
      <c r="L358" s="58"/>
      <c r="M358" s="58"/>
      <c r="N358" s="58"/>
      <c r="O358" s="58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1"/>
      <c r="AQ358" s="25"/>
    </row>
    <row r="359" spans="1:43" s="16" customFormat="1" ht="16.5" customHeight="1" x14ac:dyDescent="0.2">
      <c r="A359" s="58">
        <v>21</v>
      </c>
      <c r="B359" s="89">
        <v>18101131</v>
      </c>
      <c r="C359" s="24" t="s">
        <v>362</v>
      </c>
      <c r="D359" s="21">
        <f>'SHOLAT JAMAAH'!AT366</f>
        <v>93.61705972711664</v>
      </c>
      <c r="E359" s="103">
        <f>'TAHSIN-TAHFIDZ'!AT366</f>
        <v>88.4375</v>
      </c>
      <c r="F359" s="91">
        <f>'TA''LIM'!AT366</f>
        <v>97.777777777777771</v>
      </c>
      <c r="G359" s="91"/>
      <c r="H359" s="91"/>
      <c r="I359" s="91">
        <f t="shared" si="9"/>
        <v>93.205255489292483</v>
      </c>
      <c r="J359" s="101"/>
      <c r="K359" s="58"/>
      <c r="L359" s="58"/>
      <c r="M359" s="58"/>
      <c r="N359" s="58"/>
      <c r="O359" s="58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1"/>
      <c r="AQ359" s="25"/>
    </row>
    <row r="360" spans="1:43" s="16" customFormat="1" ht="16.5" customHeight="1" x14ac:dyDescent="0.2">
      <c r="A360" s="166" t="s">
        <v>57</v>
      </c>
      <c r="B360" s="166"/>
      <c r="C360" s="166"/>
      <c r="D360" s="166"/>
      <c r="E360" s="166"/>
      <c r="F360" s="166"/>
      <c r="G360" s="166"/>
      <c r="H360" s="166"/>
      <c r="I360" s="216"/>
      <c r="J360" s="61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1"/>
      <c r="AQ360" s="25"/>
    </row>
    <row r="361" spans="1:43" s="16" customFormat="1" ht="16.5" customHeight="1" x14ac:dyDescent="0.2">
      <c r="A361" s="237" t="s">
        <v>0</v>
      </c>
      <c r="B361" s="226" t="s">
        <v>465</v>
      </c>
      <c r="C361" s="238" t="s">
        <v>1</v>
      </c>
      <c r="D361" s="239" t="s">
        <v>52</v>
      </c>
      <c r="E361" s="239" t="s">
        <v>14</v>
      </c>
      <c r="F361" s="240" t="s">
        <v>10</v>
      </c>
      <c r="G361" s="239" t="s">
        <v>11</v>
      </c>
      <c r="H361" s="239" t="s">
        <v>12</v>
      </c>
      <c r="I361" s="239" t="s">
        <v>51</v>
      </c>
      <c r="J361" s="61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1"/>
      <c r="AQ361" s="25"/>
    </row>
    <row r="362" spans="1:43" s="16" customFormat="1" ht="16.5" customHeight="1" x14ac:dyDescent="0.2">
      <c r="A362" s="237"/>
      <c r="B362" s="227"/>
      <c r="C362" s="238"/>
      <c r="D362" s="239"/>
      <c r="E362" s="239"/>
      <c r="F362" s="240"/>
      <c r="G362" s="239"/>
      <c r="H362" s="239"/>
      <c r="I362" s="239"/>
      <c r="J362" s="63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8"/>
      <c r="AQ362" s="25"/>
    </row>
    <row r="363" spans="1:43" s="16" customFormat="1" ht="16.5" customHeight="1" x14ac:dyDescent="0.2">
      <c r="A363" s="58">
        <v>1</v>
      </c>
      <c r="B363" s="89">
        <v>18103033</v>
      </c>
      <c r="C363" s="19" t="s">
        <v>363</v>
      </c>
      <c r="D363" s="21">
        <f>'SHOLAT JAMAAH'!AT370</f>
        <v>99.632352941176464</v>
      </c>
      <c r="E363" s="103">
        <f>'TAHSIN-TAHFIDZ'!AT370</f>
        <v>99.375</v>
      </c>
      <c r="F363" s="91">
        <f>'TA''LIM'!AT370</f>
        <v>100</v>
      </c>
      <c r="G363" s="91"/>
      <c r="H363" s="91"/>
      <c r="I363" s="91">
        <f t="shared" ref="I363:I401" si="10">(D363*65%)+(E363*20%)+(F363*15%)</f>
        <v>99.63602941176471</v>
      </c>
      <c r="J363" s="72" t="s">
        <v>20</v>
      </c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84" t="s">
        <v>20</v>
      </c>
      <c r="AQ363" s="25"/>
    </row>
    <row r="364" spans="1:43" s="16" customFormat="1" ht="16.5" customHeight="1" x14ac:dyDescent="0.2">
      <c r="A364" s="58">
        <v>2</v>
      </c>
      <c r="B364" s="89">
        <v>18102002</v>
      </c>
      <c r="C364" s="85" t="s">
        <v>364</v>
      </c>
      <c r="D364" s="21">
        <f>'SHOLAT JAMAAH'!AT371</f>
        <v>99.305555555555557</v>
      </c>
      <c r="E364" s="103">
        <f>'TAHSIN-TAHFIDZ'!AT371</f>
        <v>99.375</v>
      </c>
      <c r="F364" s="91">
        <f>'TA''LIM'!AT371</f>
        <v>100</v>
      </c>
      <c r="G364" s="91"/>
      <c r="H364" s="91"/>
      <c r="I364" s="91">
        <f t="shared" si="10"/>
        <v>99.423611111111114</v>
      </c>
      <c r="J364" s="61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61"/>
      <c r="AQ364" s="25"/>
    </row>
    <row r="365" spans="1:43" s="16" customFormat="1" ht="16.5" customHeight="1" x14ac:dyDescent="0.2">
      <c r="A365" s="58">
        <v>3</v>
      </c>
      <c r="B365" s="89">
        <v>18103023</v>
      </c>
      <c r="C365" s="85" t="s">
        <v>365</v>
      </c>
      <c r="D365" s="21">
        <f>'SHOLAT JAMAAH'!AT372</f>
        <v>93.643012760659815</v>
      </c>
      <c r="E365" s="103">
        <f>'TAHSIN-TAHFIDZ'!AT372</f>
        <v>97.96875</v>
      </c>
      <c r="F365" s="91">
        <f>'TA''LIM'!AT372</f>
        <v>93.333333333333329</v>
      </c>
      <c r="G365" s="91"/>
      <c r="H365" s="91"/>
      <c r="I365" s="91">
        <f t="shared" si="10"/>
        <v>94.461708294428888</v>
      </c>
      <c r="J365" s="61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61"/>
      <c r="AQ365" s="25"/>
    </row>
    <row r="366" spans="1:43" s="16" customFormat="1" ht="16.5" customHeight="1" x14ac:dyDescent="0.2">
      <c r="A366" s="58">
        <v>4</v>
      </c>
      <c r="B366" s="89">
        <v>18102074</v>
      </c>
      <c r="C366" s="116" t="s">
        <v>468</v>
      </c>
      <c r="D366" s="21">
        <f>'SHOLAT JAMAAH'!AT373</f>
        <v>92.68102433281004</v>
      </c>
      <c r="E366" s="103">
        <f>'TAHSIN-TAHFIDZ'!AT373</f>
        <v>96.666666666666671</v>
      </c>
      <c r="F366" s="91">
        <f>'TA''LIM'!AT373</f>
        <v>93.333333333333329</v>
      </c>
      <c r="G366" s="91"/>
      <c r="H366" s="91"/>
      <c r="I366" s="91">
        <f t="shared" si="10"/>
        <v>93.575999149659864</v>
      </c>
      <c r="J366" s="61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61"/>
      <c r="AQ366" s="25"/>
    </row>
    <row r="367" spans="1:43" s="16" customFormat="1" ht="16.5" customHeight="1" x14ac:dyDescent="0.2">
      <c r="A367" s="58">
        <v>5</v>
      </c>
      <c r="B367" s="89">
        <v>18102048</v>
      </c>
      <c r="C367" s="85" t="s">
        <v>366</v>
      </c>
      <c r="D367" s="21">
        <f>'SHOLAT JAMAAH'!AT374</f>
        <v>95.470023758295582</v>
      </c>
      <c r="E367" s="103">
        <f>'TAHSIN-TAHFIDZ'!AT374</f>
        <v>98.75</v>
      </c>
      <c r="F367" s="91">
        <f>'TA''LIM'!AT374</f>
        <v>97.777777777777771</v>
      </c>
      <c r="G367" s="91"/>
      <c r="H367" s="91"/>
      <c r="I367" s="91">
        <f t="shared" si="10"/>
        <v>96.472182109558787</v>
      </c>
      <c r="J367" s="61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61"/>
      <c r="AQ367" s="25"/>
    </row>
    <row r="368" spans="1:43" s="16" customFormat="1" ht="16.5" customHeight="1" x14ac:dyDescent="0.2">
      <c r="A368" s="58">
        <v>6</v>
      </c>
      <c r="B368" s="89">
        <v>18101066</v>
      </c>
      <c r="C368" s="85" t="s">
        <v>367</v>
      </c>
      <c r="D368" s="21">
        <f>'SHOLAT JAMAAH'!AT375</f>
        <v>97.492322712784173</v>
      </c>
      <c r="E368" s="103">
        <f>'TAHSIN-TAHFIDZ'!AT375</f>
        <v>100</v>
      </c>
      <c r="F368" s="91">
        <f>'TA''LIM'!AT375</f>
        <v>100</v>
      </c>
      <c r="G368" s="91"/>
      <c r="H368" s="91"/>
      <c r="I368" s="91">
        <f t="shared" si="10"/>
        <v>98.370009763309724</v>
      </c>
      <c r="J368" s="61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61"/>
      <c r="AQ368" s="25"/>
    </row>
    <row r="369" spans="1:43" s="16" customFormat="1" ht="16.5" customHeight="1" x14ac:dyDescent="0.2">
      <c r="A369" s="58">
        <v>7</v>
      </c>
      <c r="B369" s="42">
        <v>18104019</v>
      </c>
      <c r="C369" s="19" t="s">
        <v>368</v>
      </c>
      <c r="D369" s="21">
        <f>'SHOLAT JAMAAH'!AT376</f>
        <v>98.779761904761898</v>
      </c>
      <c r="E369" s="103">
        <f>'TAHSIN-TAHFIDZ'!AT376</f>
        <v>99.375</v>
      </c>
      <c r="F369" s="91">
        <f>'TA''LIM'!AT376</f>
        <v>100</v>
      </c>
      <c r="G369" s="91"/>
      <c r="H369" s="91"/>
      <c r="I369" s="91">
        <f t="shared" si="10"/>
        <v>99.081845238095241</v>
      </c>
      <c r="J369" s="61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61"/>
      <c r="AQ369" s="25"/>
    </row>
    <row r="370" spans="1:43" s="16" customFormat="1" ht="16.5" customHeight="1" x14ac:dyDescent="0.2">
      <c r="A370" s="58">
        <v>8</v>
      </c>
      <c r="B370" s="89">
        <v>18101182</v>
      </c>
      <c r="C370" s="19" t="s">
        <v>369</v>
      </c>
      <c r="D370" s="21">
        <f>'SHOLAT JAMAAH'!AT377</f>
        <v>76.557352544747502</v>
      </c>
      <c r="E370" s="103">
        <f>'TAHSIN-TAHFIDZ'!AT377</f>
        <v>79.21875</v>
      </c>
      <c r="F370" s="91">
        <f>'TA''LIM'!AT377</f>
        <v>96.666666666666671</v>
      </c>
      <c r="G370" s="91"/>
      <c r="H370" s="91"/>
      <c r="I370" s="91">
        <f t="shared" si="10"/>
        <v>80.106029154085888</v>
      </c>
      <c r="J370" s="61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61"/>
      <c r="AQ370" s="25"/>
    </row>
    <row r="371" spans="1:43" s="16" customFormat="1" ht="16.5" customHeight="1" x14ac:dyDescent="0.2">
      <c r="A371" s="58">
        <v>9</v>
      </c>
      <c r="B371" s="89">
        <v>18103059</v>
      </c>
      <c r="C371" s="85" t="s">
        <v>370</v>
      </c>
      <c r="D371" s="21">
        <f>'SHOLAT JAMAAH'!AT378</f>
        <v>77.364176980545267</v>
      </c>
      <c r="E371" s="103">
        <f>'TAHSIN-TAHFIDZ'!AT378</f>
        <v>74.21875</v>
      </c>
      <c r="F371" s="91">
        <f>'TA''LIM'!AT378</f>
        <v>92.1111111111111</v>
      </c>
      <c r="G371" s="91"/>
      <c r="H371" s="91"/>
      <c r="I371" s="91">
        <f t="shared" si="10"/>
        <v>78.947131704021089</v>
      </c>
      <c r="J371" s="61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61"/>
      <c r="AQ371" s="25"/>
    </row>
    <row r="372" spans="1:43" s="16" customFormat="1" ht="16.5" customHeight="1" x14ac:dyDescent="0.2">
      <c r="A372" s="58">
        <v>10</v>
      </c>
      <c r="B372" s="89">
        <v>18103028</v>
      </c>
      <c r="C372" s="85" t="s">
        <v>371</v>
      </c>
      <c r="D372" s="21">
        <f>'SHOLAT JAMAAH'!AT379</f>
        <v>81.306261820967705</v>
      </c>
      <c r="E372" s="103">
        <f>'TAHSIN-TAHFIDZ'!AT379</f>
        <v>86.25</v>
      </c>
      <c r="F372" s="91">
        <f>'TA''LIM'!AT379</f>
        <v>90</v>
      </c>
      <c r="G372" s="91"/>
      <c r="H372" s="91"/>
      <c r="I372" s="91">
        <f t="shared" si="10"/>
        <v>83.59907018362901</v>
      </c>
      <c r="J372" s="61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61"/>
      <c r="AQ372" s="25"/>
    </row>
    <row r="373" spans="1:43" s="16" customFormat="1" ht="16.5" customHeight="1" x14ac:dyDescent="0.2">
      <c r="A373" s="58">
        <v>11</v>
      </c>
      <c r="B373" s="89">
        <v>18101078</v>
      </c>
      <c r="C373" s="85" t="s">
        <v>372</v>
      </c>
      <c r="D373" s="21">
        <f>'SHOLAT JAMAAH'!AT380</f>
        <v>97.220512820512823</v>
      </c>
      <c r="E373" s="103">
        <f>'TAHSIN-TAHFIDZ'!AT380</f>
        <v>100</v>
      </c>
      <c r="F373" s="91">
        <f>'TA''LIM'!AT380</f>
        <v>93.333333333333329</v>
      </c>
      <c r="G373" s="91"/>
      <c r="H373" s="91"/>
      <c r="I373" s="91">
        <f t="shared" si="10"/>
        <v>97.193333333333328</v>
      </c>
      <c r="J373" s="61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61"/>
      <c r="AQ373" s="25"/>
    </row>
    <row r="374" spans="1:43" s="16" customFormat="1" ht="16.5" customHeight="1" x14ac:dyDescent="0.2">
      <c r="A374" s="58">
        <v>12</v>
      </c>
      <c r="B374" s="89">
        <v>18103006</v>
      </c>
      <c r="C374" s="19" t="s">
        <v>373</v>
      </c>
      <c r="D374" s="21">
        <f>'SHOLAT JAMAAH'!AT381</f>
        <v>98.373626373626379</v>
      </c>
      <c r="E374" s="103">
        <f>'TAHSIN-TAHFIDZ'!AT381</f>
        <v>99.375</v>
      </c>
      <c r="F374" s="91">
        <f>'TA''LIM'!AT381</f>
        <v>100</v>
      </c>
      <c r="G374" s="91"/>
      <c r="H374" s="91"/>
      <c r="I374" s="91">
        <f t="shared" si="10"/>
        <v>98.81785714285715</v>
      </c>
      <c r="J374" s="61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61"/>
      <c r="AQ374" s="25"/>
    </row>
    <row r="375" spans="1:43" s="16" customFormat="1" ht="16.5" customHeight="1" x14ac:dyDescent="0.2">
      <c r="A375" s="58">
        <v>13</v>
      </c>
      <c r="B375" s="89">
        <v>18104017</v>
      </c>
      <c r="C375" s="20" t="s">
        <v>374</v>
      </c>
      <c r="D375" s="21">
        <f>'SHOLAT JAMAAH'!AT382</f>
        <v>86.671407296407295</v>
      </c>
      <c r="E375" s="103">
        <f>'TAHSIN-TAHFIDZ'!AT382</f>
        <v>96.71875</v>
      </c>
      <c r="F375" s="91">
        <f>'TA''LIM'!AT382</f>
        <v>91.1111111111111</v>
      </c>
      <c r="G375" s="91"/>
      <c r="H375" s="91"/>
      <c r="I375" s="91">
        <f t="shared" si="10"/>
        <v>89.346831409331401</v>
      </c>
      <c r="J375" s="61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61"/>
      <c r="AQ375" s="25"/>
    </row>
    <row r="376" spans="1:43" s="16" customFormat="1" ht="16.5" customHeight="1" x14ac:dyDescent="0.2">
      <c r="A376" s="58">
        <v>14</v>
      </c>
      <c r="B376" s="89">
        <v>18108025</v>
      </c>
      <c r="C376" s="19" t="s">
        <v>375</v>
      </c>
      <c r="D376" s="21">
        <f>'SHOLAT JAMAAH'!AT383</f>
        <v>97.843263507326</v>
      </c>
      <c r="E376" s="103">
        <f>'TAHSIN-TAHFIDZ'!AT383</f>
        <v>94.0625</v>
      </c>
      <c r="F376" s="91">
        <f>'TA''LIM'!AT383</f>
        <v>100</v>
      </c>
      <c r="G376" s="91"/>
      <c r="H376" s="91"/>
      <c r="I376" s="91">
        <f t="shared" si="10"/>
        <v>97.410621279761898</v>
      </c>
      <c r="J376" s="61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61"/>
      <c r="AQ376" s="25"/>
    </row>
    <row r="377" spans="1:43" s="16" customFormat="1" ht="16.5" customHeight="1" x14ac:dyDescent="0.2">
      <c r="A377" s="58">
        <v>15</v>
      </c>
      <c r="B377" s="89">
        <v>18108017</v>
      </c>
      <c r="C377" s="19" t="s">
        <v>376</v>
      </c>
      <c r="D377" s="21">
        <f>'SHOLAT JAMAAH'!AT384</f>
        <v>96.319251140355618</v>
      </c>
      <c r="E377" s="103">
        <f>'TAHSIN-TAHFIDZ'!AT384</f>
        <v>94.84375</v>
      </c>
      <c r="F377" s="91">
        <f>'TA''LIM'!AT384</f>
        <v>98.666666666666671</v>
      </c>
      <c r="G377" s="91"/>
      <c r="H377" s="91"/>
      <c r="I377" s="91">
        <f t="shared" si="10"/>
        <v>96.376263241231143</v>
      </c>
      <c r="J377" s="61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61"/>
      <c r="AQ377" s="25"/>
    </row>
    <row r="378" spans="1:43" s="16" customFormat="1" ht="16.5" customHeight="1" x14ac:dyDescent="0.2">
      <c r="A378" s="58">
        <v>16</v>
      </c>
      <c r="B378" s="89">
        <v>18108024</v>
      </c>
      <c r="C378" s="19" t="s">
        <v>377</v>
      </c>
      <c r="D378" s="21">
        <f>'SHOLAT JAMAAH'!AT385</f>
        <v>99.448529411764696</v>
      </c>
      <c r="E378" s="103">
        <f>'TAHSIN-TAHFIDZ'!AT385</f>
        <v>100</v>
      </c>
      <c r="F378" s="91">
        <f>'TA''LIM'!AT385</f>
        <v>100</v>
      </c>
      <c r="G378" s="91"/>
      <c r="H378" s="91"/>
      <c r="I378" s="91">
        <f t="shared" si="10"/>
        <v>99.641544117647058</v>
      </c>
      <c r="J378" s="61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61"/>
      <c r="AQ378" s="25"/>
    </row>
    <row r="379" spans="1:43" s="16" customFormat="1" ht="16.5" customHeight="1" x14ac:dyDescent="0.2">
      <c r="A379" s="58">
        <v>17</v>
      </c>
      <c r="B379" s="89">
        <v>18101195</v>
      </c>
      <c r="C379" s="20" t="s">
        <v>378</v>
      </c>
      <c r="D379" s="21">
        <f>'SHOLAT JAMAAH'!AT386</f>
        <v>95.878563157974924</v>
      </c>
      <c r="E379" s="103">
        <f>'TAHSIN-TAHFIDZ'!AT386</f>
        <v>100</v>
      </c>
      <c r="F379" s="91">
        <f>'TA''LIM'!AT386</f>
        <v>100</v>
      </c>
      <c r="G379" s="91"/>
      <c r="H379" s="91"/>
      <c r="I379" s="91">
        <f t="shared" si="10"/>
        <v>97.321066052683705</v>
      </c>
      <c r="J379" s="61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61"/>
      <c r="AQ379" s="25"/>
    </row>
    <row r="380" spans="1:43" s="16" customFormat="1" ht="16.5" customHeight="1" x14ac:dyDescent="0.2">
      <c r="A380" s="58">
        <v>18</v>
      </c>
      <c r="B380" s="42">
        <v>18103072</v>
      </c>
      <c r="C380" s="19" t="s">
        <v>379</v>
      </c>
      <c r="D380" s="21">
        <f>'SHOLAT JAMAAH'!AT387</f>
        <v>98.361026228673296</v>
      </c>
      <c r="E380" s="103">
        <f>'TAHSIN-TAHFIDZ'!AT387</f>
        <v>94.0625</v>
      </c>
      <c r="F380" s="91">
        <f>'TA''LIM'!AT387</f>
        <v>100</v>
      </c>
      <c r="G380" s="91"/>
      <c r="H380" s="91"/>
      <c r="I380" s="91">
        <f t="shared" si="10"/>
        <v>97.747167048637635</v>
      </c>
      <c r="J380" s="61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61"/>
      <c r="AQ380" s="25"/>
    </row>
    <row r="381" spans="1:43" s="16" customFormat="1" ht="16.5" customHeight="1" x14ac:dyDescent="0.2">
      <c r="A381" s="58">
        <v>19</v>
      </c>
      <c r="B381" s="89">
        <v>18101184</v>
      </c>
      <c r="C381" s="85" t="s">
        <v>380</v>
      </c>
      <c r="D381" s="21">
        <f>'SHOLAT JAMAAH'!AT388</f>
        <v>93.956713639971539</v>
      </c>
      <c r="E381" s="103">
        <f>'TAHSIN-TAHFIDZ'!AT388</f>
        <v>98.75</v>
      </c>
      <c r="F381" s="91">
        <f>'TA''LIM'!AT388</f>
        <v>100</v>
      </c>
      <c r="G381" s="91"/>
      <c r="H381" s="91"/>
      <c r="I381" s="91">
        <f>(D381*65%)+(E381*20%)+(F381*15%)</f>
        <v>95.821863865981499</v>
      </c>
      <c r="J381" s="61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61"/>
      <c r="AQ381" s="25"/>
    </row>
    <row r="382" spans="1:43" s="16" customFormat="1" ht="16.5" customHeight="1" x14ac:dyDescent="0.2">
      <c r="A382" s="58">
        <v>20</v>
      </c>
      <c r="B382" s="89">
        <v>18101001</v>
      </c>
      <c r="C382" s="85" t="s">
        <v>381</v>
      </c>
      <c r="D382" s="21">
        <f>'SHOLAT JAMAAH'!AT389</f>
        <v>98.68085695816788</v>
      </c>
      <c r="E382" s="103">
        <f>'TAHSIN-TAHFIDZ'!AT389</f>
        <v>90</v>
      </c>
      <c r="F382" s="91">
        <f>'TA''LIM'!AT389</f>
        <v>97.777777777777771</v>
      </c>
      <c r="G382" s="91"/>
      <c r="H382" s="91"/>
      <c r="I382" s="91">
        <f t="shared" si="10"/>
        <v>96.8092236894758</v>
      </c>
      <c r="J382" s="61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61"/>
      <c r="AQ382" s="25"/>
    </row>
    <row r="383" spans="1:43" s="16" customFormat="1" ht="16.5" customHeight="1" x14ac:dyDescent="0.2">
      <c r="A383" s="166" t="s">
        <v>452</v>
      </c>
      <c r="B383" s="166"/>
      <c r="C383" s="166"/>
      <c r="D383" s="166"/>
      <c r="E383" s="166"/>
      <c r="F383" s="166"/>
      <c r="G383" s="166"/>
      <c r="H383" s="166"/>
      <c r="I383" s="216"/>
      <c r="J383" s="61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1"/>
      <c r="AQ383" s="25"/>
    </row>
    <row r="384" spans="1:43" s="16" customFormat="1" ht="16.5" customHeight="1" x14ac:dyDescent="0.2">
      <c r="A384" s="237" t="s">
        <v>0</v>
      </c>
      <c r="B384" s="226" t="s">
        <v>465</v>
      </c>
      <c r="C384" s="238" t="s">
        <v>1</v>
      </c>
      <c r="D384" s="239" t="s">
        <v>52</v>
      </c>
      <c r="E384" s="239" t="s">
        <v>14</v>
      </c>
      <c r="F384" s="240" t="s">
        <v>10</v>
      </c>
      <c r="G384" s="239" t="s">
        <v>11</v>
      </c>
      <c r="H384" s="239" t="s">
        <v>12</v>
      </c>
      <c r="I384" s="239" t="s">
        <v>51</v>
      </c>
      <c r="J384" s="61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1"/>
      <c r="AQ384" s="25"/>
    </row>
    <row r="385" spans="1:43" s="16" customFormat="1" ht="16.5" customHeight="1" x14ac:dyDescent="0.2">
      <c r="A385" s="237"/>
      <c r="B385" s="227"/>
      <c r="C385" s="238"/>
      <c r="D385" s="239"/>
      <c r="E385" s="239"/>
      <c r="F385" s="240"/>
      <c r="G385" s="239"/>
      <c r="H385" s="239"/>
      <c r="I385" s="239"/>
      <c r="J385" s="63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8"/>
      <c r="AQ385" s="25"/>
    </row>
    <row r="386" spans="1:43" s="16" customFormat="1" ht="16.5" customHeight="1" x14ac:dyDescent="0.2">
      <c r="A386" s="58">
        <v>1</v>
      </c>
      <c r="B386" s="89">
        <v>18101090</v>
      </c>
      <c r="C386" s="85" t="s">
        <v>382</v>
      </c>
      <c r="D386" s="21">
        <f>'SHOLAT JAMAAH'!AT393</f>
        <v>76.321202541459073</v>
      </c>
      <c r="E386" s="103">
        <f>'TAHSIN-TAHFIDZ'!AT393</f>
        <v>93.28125</v>
      </c>
      <c r="F386" s="91">
        <f>'TA''LIM'!AT393</f>
        <v>95.1111111111111</v>
      </c>
      <c r="G386" s="91"/>
      <c r="H386" s="91"/>
      <c r="I386" s="91">
        <f t="shared" si="10"/>
        <v>82.531698318615057</v>
      </c>
      <c r="J386" s="61" t="s">
        <v>383</v>
      </c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61" t="s">
        <v>383</v>
      </c>
      <c r="AQ386" s="25"/>
    </row>
    <row r="387" spans="1:43" s="16" customFormat="1" ht="16.5" customHeight="1" x14ac:dyDescent="0.2">
      <c r="A387" s="58">
        <v>2</v>
      </c>
      <c r="B387" s="89">
        <v>18101084</v>
      </c>
      <c r="C387" s="85" t="s">
        <v>399</v>
      </c>
      <c r="D387" s="21">
        <f>'SHOLAT JAMAAH'!AT394</f>
        <v>98.820465686274503</v>
      </c>
      <c r="E387" s="103">
        <f>'TAHSIN-TAHFIDZ'!AT394</f>
        <v>100</v>
      </c>
      <c r="F387" s="91">
        <f>'TA''LIM'!AT394</f>
        <v>100</v>
      </c>
      <c r="G387" s="91"/>
      <c r="H387" s="91"/>
      <c r="I387" s="91">
        <f t="shared" si="10"/>
        <v>99.233302696078425</v>
      </c>
      <c r="J387" s="61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61"/>
      <c r="AQ387" s="25"/>
    </row>
    <row r="388" spans="1:43" s="16" customFormat="1" ht="16.5" customHeight="1" x14ac:dyDescent="0.2">
      <c r="A388" s="58">
        <v>3</v>
      </c>
      <c r="B388" s="89">
        <v>18102067</v>
      </c>
      <c r="C388" s="85" t="s">
        <v>384</v>
      </c>
      <c r="D388" s="21">
        <f>'SHOLAT JAMAAH'!AT395</f>
        <v>94.914871312897617</v>
      </c>
      <c r="E388" s="103">
        <f>'TAHSIN-TAHFIDZ'!AT395</f>
        <v>97.5</v>
      </c>
      <c r="F388" s="91">
        <f>'TA''LIM'!AT395</f>
        <v>98.333333333333329</v>
      </c>
      <c r="G388" s="91"/>
      <c r="H388" s="91"/>
      <c r="I388" s="91">
        <f t="shared" si="10"/>
        <v>95.944666353383454</v>
      </c>
      <c r="J388" s="61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61"/>
      <c r="AQ388" s="25"/>
    </row>
    <row r="389" spans="1:43" s="16" customFormat="1" ht="16.5" customHeight="1" x14ac:dyDescent="0.2">
      <c r="A389" s="58">
        <v>4</v>
      </c>
      <c r="B389" s="89">
        <v>18101005</v>
      </c>
      <c r="C389" s="85" t="s">
        <v>385</v>
      </c>
      <c r="D389" s="21">
        <f>'SHOLAT JAMAAH'!AT396</f>
        <v>80.505392189857929</v>
      </c>
      <c r="E389" s="103">
        <f>'TAHSIN-TAHFIDZ'!AT396</f>
        <v>87.96875</v>
      </c>
      <c r="F389" s="91">
        <f>'TA''LIM'!AT396</f>
        <v>100</v>
      </c>
      <c r="G389" s="91"/>
      <c r="H389" s="91"/>
      <c r="I389" s="91">
        <f t="shared" si="10"/>
        <v>84.92225492340765</v>
      </c>
      <c r="J389" s="61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61"/>
      <c r="AQ389" s="25"/>
    </row>
    <row r="390" spans="1:43" s="16" customFormat="1" ht="16.5" customHeight="1" x14ac:dyDescent="0.2">
      <c r="A390" s="58">
        <v>5</v>
      </c>
      <c r="B390" s="89">
        <v>18108023</v>
      </c>
      <c r="C390" s="19" t="s">
        <v>386</v>
      </c>
      <c r="D390" s="21">
        <f>'SHOLAT JAMAAH'!AT397</f>
        <v>88.17543975632212</v>
      </c>
      <c r="E390" s="103">
        <f>'TAHSIN-TAHFIDZ'!AT397</f>
        <v>90.46875</v>
      </c>
      <c r="F390" s="91">
        <f>'TA''LIM'!AT397</f>
        <v>97.777777777777786</v>
      </c>
      <c r="G390" s="91"/>
      <c r="H390" s="91"/>
      <c r="I390" s="91">
        <f>(D390*65%)+(E390*20%)+(F390*15%)</f>
        <v>90.074452508276053</v>
      </c>
      <c r="J390" s="61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61"/>
      <c r="AQ390" s="25"/>
    </row>
    <row r="391" spans="1:43" s="16" customFormat="1" ht="16.5" customHeight="1" x14ac:dyDescent="0.2">
      <c r="A391" s="58">
        <v>6</v>
      </c>
      <c r="B391" s="89">
        <v>18101087</v>
      </c>
      <c r="C391" s="85" t="s">
        <v>402</v>
      </c>
      <c r="D391" s="21">
        <f>'SHOLAT JAMAAH'!AT398</f>
        <v>95.251063388318286</v>
      </c>
      <c r="E391" s="103">
        <f>'TAHSIN-TAHFIDZ'!AT398</f>
        <v>98.59375</v>
      </c>
      <c r="F391" s="91">
        <f>'TA''LIM'!AT398</f>
        <v>100</v>
      </c>
      <c r="G391" s="91"/>
      <c r="H391" s="91"/>
      <c r="I391" s="91">
        <f t="shared" si="10"/>
        <v>96.631941202406892</v>
      </c>
      <c r="J391" s="61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61"/>
      <c r="AQ391" s="25"/>
    </row>
    <row r="392" spans="1:43" s="16" customFormat="1" ht="16.5" customHeight="1" x14ac:dyDescent="0.2">
      <c r="A392" s="58">
        <v>7</v>
      </c>
      <c r="B392" s="89">
        <v>18101042</v>
      </c>
      <c r="C392" s="85" t="s">
        <v>387</v>
      </c>
      <c r="D392" s="21">
        <f>'SHOLAT JAMAAH'!AT399</f>
        <v>84.38631449271189</v>
      </c>
      <c r="E392" s="103">
        <f>'TAHSIN-TAHFIDZ'!AT399</f>
        <v>93.90625</v>
      </c>
      <c r="F392" s="91">
        <f>'TA''LIM'!AT399</f>
        <v>94.222222222222229</v>
      </c>
      <c r="G392" s="91"/>
      <c r="H392" s="91"/>
      <c r="I392" s="91">
        <f t="shared" si="10"/>
        <v>87.765687753596069</v>
      </c>
      <c r="J392" s="61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61"/>
      <c r="AQ392" s="25"/>
    </row>
    <row r="393" spans="1:43" s="16" customFormat="1" ht="16.5" customHeight="1" x14ac:dyDescent="0.2">
      <c r="A393" s="58">
        <v>8</v>
      </c>
      <c r="B393" s="89">
        <v>18101040</v>
      </c>
      <c r="C393" s="85" t="s">
        <v>388</v>
      </c>
      <c r="D393" s="21">
        <f>'SHOLAT JAMAAH'!AT400</f>
        <v>85.586887053672044</v>
      </c>
      <c r="E393" s="103">
        <f>'TAHSIN-TAHFIDZ'!AT400</f>
        <v>99.375</v>
      </c>
      <c r="F393" s="91">
        <f>'TA''LIM'!AT400</f>
        <v>98.333333333333329</v>
      </c>
      <c r="G393" s="91"/>
      <c r="H393" s="91"/>
      <c r="I393" s="91">
        <f t="shared" si="10"/>
        <v>90.256476584886826</v>
      </c>
      <c r="J393" s="61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61"/>
      <c r="AQ393" s="25"/>
    </row>
    <row r="394" spans="1:43" s="16" customFormat="1" ht="16.5" customHeight="1" x14ac:dyDescent="0.2">
      <c r="A394" s="58">
        <v>9</v>
      </c>
      <c r="B394" s="89">
        <v>18108031</v>
      </c>
      <c r="C394" s="19" t="s">
        <v>389</v>
      </c>
      <c r="D394" s="21">
        <f>'SHOLAT JAMAAH'!AT401</f>
        <v>91.607365510306678</v>
      </c>
      <c r="E394" s="103">
        <f>'TAHSIN-TAHFIDZ'!AT401</f>
        <v>93.28125</v>
      </c>
      <c r="F394" s="91">
        <f>'TA''LIM'!AT401</f>
        <v>96.444444444444443</v>
      </c>
      <c r="G394" s="91"/>
      <c r="H394" s="91"/>
      <c r="I394" s="91">
        <f t="shared" si="10"/>
        <v>92.667704248366022</v>
      </c>
      <c r="J394" s="61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61"/>
      <c r="AQ394" s="25"/>
    </row>
    <row r="395" spans="1:43" s="16" customFormat="1" ht="16.5" customHeight="1" x14ac:dyDescent="0.2">
      <c r="A395" s="58">
        <v>10</v>
      </c>
      <c r="B395" s="89">
        <v>18103070</v>
      </c>
      <c r="C395" s="20" t="s">
        <v>409</v>
      </c>
      <c r="D395" s="21">
        <f>'SHOLAT JAMAAH'!AT402</f>
        <v>99.140565317035907</v>
      </c>
      <c r="E395" s="103">
        <f>'TAHSIN-TAHFIDZ'!AT402</f>
        <v>100</v>
      </c>
      <c r="F395" s="91">
        <f>'TA''LIM'!AT402</f>
        <v>100</v>
      </c>
      <c r="G395" s="91"/>
      <c r="H395" s="91"/>
      <c r="I395" s="91">
        <f t="shared" si="10"/>
        <v>99.441367456073337</v>
      </c>
      <c r="J395" s="61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61"/>
      <c r="AQ395" s="25"/>
    </row>
    <row r="396" spans="1:43" s="16" customFormat="1" ht="16.5" customHeight="1" x14ac:dyDescent="0.2">
      <c r="A396" s="58">
        <v>11</v>
      </c>
      <c r="B396" s="16">
        <v>18102072</v>
      </c>
      <c r="C396" s="24" t="s">
        <v>450</v>
      </c>
      <c r="D396" s="21">
        <f>'SHOLAT JAMAAH'!AT403</f>
        <v>92.239023441187058</v>
      </c>
      <c r="E396" s="103">
        <f>'TAHSIN-TAHFIDZ'!AT403</f>
        <v>91.072222222222209</v>
      </c>
      <c r="F396" s="91">
        <f>'TA''LIM'!AT403</f>
        <v>100</v>
      </c>
      <c r="G396" s="91"/>
      <c r="H396" s="91"/>
      <c r="I396" s="91">
        <f t="shared" si="10"/>
        <v>93.169809681216037</v>
      </c>
      <c r="J396" s="61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61"/>
      <c r="AQ396" s="25"/>
    </row>
    <row r="397" spans="1:43" s="16" customFormat="1" ht="16.5" customHeight="1" x14ac:dyDescent="0.2">
      <c r="A397" s="58">
        <v>12</v>
      </c>
      <c r="B397" s="89">
        <v>18102021</v>
      </c>
      <c r="C397" s="85" t="s">
        <v>390</v>
      </c>
      <c r="D397" s="21">
        <f>'SHOLAT JAMAAH'!AT404</f>
        <v>88.603235233487339</v>
      </c>
      <c r="E397" s="103">
        <f>'TAHSIN-TAHFIDZ'!AT404</f>
        <v>93.666666666666671</v>
      </c>
      <c r="F397" s="91">
        <f>'TA''LIM'!AT404</f>
        <v>100</v>
      </c>
      <c r="G397" s="91"/>
      <c r="H397" s="91"/>
      <c r="I397" s="91">
        <f t="shared" si="10"/>
        <v>91.325436235100113</v>
      </c>
      <c r="J397" s="61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61"/>
      <c r="AQ397" s="25"/>
    </row>
    <row r="398" spans="1:43" s="16" customFormat="1" ht="16.5" customHeight="1" x14ac:dyDescent="0.2">
      <c r="A398" s="58">
        <v>13</v>
      </c>
      <c r="B398" s="89">
        <v>18108028</v>
      </c>
      <c r="C398" s="19" t="s">
        <v>391</v>
      </c>
      <c r="D398" s="21">
        <f>'SHOLAT JAMAAH'!AT405</f>
        <v>97.957942112353891</v>
      </c>
      <c r="E398" s="103">
        <f>'TAHSIN-TAHFIDZ'!AT405</f>
        <v>95.46875</v>
      </c>
      <c r="F398" s="91">
        <f>'TA''LIM'!AT405</f>
        <v>98.333333333333329</v>
      </c>
      <c r="G398" s="91"/>
      <c r="H398" s="91"/>
      <c r="I398" s="91">
        <f t="shared" si="10"/>
        <v>97.516412373030022</v>
      </c>
      <c r="J398" s="61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61"/>
      <c r="AQ398" s="25"/>
    </row>
    <row r="399" spans="1:43" s="16" customFormat="1" ht="16.5" customHeight="1" x14ac:dyDescent="0.2">
      <c r="A399" s="58">
        <v>14</v>
      </c>
      <c r="B399" s="89">
        <v>18101044</v>
      </c>
      <c r="C399" s="85" t="s">
        <v>392</v>
      </c>
      <c r="D399" s="21">
        <f>'SHOLAT JAMAAH'!AT406</f>
        <v>95.584491760962337</v>
      </c>
      <c r="E399" s="103">
        <f>'TAHSIN-TAHFIDZ'!AT406</f>
        <v>94.53125</v>
      </c>
      <c r="F399" s="91">
        <f>'TA''LIM'!AT406</f>
        <v>100</v>
      </c>
      <c r="G399" s="91"/>
      <c r="H399" s="91"/>
      <c r="I399" s="91">
        <f t="shared" si="10"/>
        <v>96.036169644625517</v>
      </c>
      <c r="J399" s="61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61"/>
      <c r="AQ399" s="25"/>
    </row>
    <row r="400" spans="1:43" s="16" customFormat="1" ht="16.5" customHeight="1" x14ac:dyDescent="0.2">
      <c r="A400" s="58">
        <v>15</v>
      </c>
      <c r="B400" s="89">
        <v>18103029</v>
      </c>
      <c r="C400" s="85" t="s">
        <v>393</v>
      </c>
      <c r="D400" s="21">
        <f>'SHOLAT JAMAAH'!AT407</f>
        <v>90.283771136050888</v>
      </c>
      <c r="E400" s="103">
        <f>'TAHSIN-TAHFIDZ'!AT407</f>
        <v>90.625</v>
      </c>
      <c r="F400" s="91">
        <f>'TA''LIM'!AT407</f>
        <v>98.666666666666671</v>
      </c>
      <c r="G400" s="91"/>
      <c r="H400" s="91"/>
      <c r="I400" s="91">
        <f t="shared" si="10"/>
        <v>91.609451238433067</v>
      </c>
      <c r="J400" s="61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61"/>
      <c r="AQ400" s="25"/>
    </row>
    <row r="401" spans="1:43" s="16" customFormat="1" ht="16.5" customHeight="1" x14ac:dyDescent="0.2">
      <c r="A401" s="58">
        <v>16</v>
      </c>
      <c r="B401" s="89">
        <v>18108030</v>
      </c>
      <c r="C401" s="19" t="s">
        <v>394</v>
      </c>
      <c r="D401" s="21">
        <f>'SHOLAT JAMAAH'!AT408</f>
        <v>92.383312020460352</v>
      </c>
      <c r="E401" s="103">
        <f>'TAHSIN-TAHFIDZ'!AT408</f>
        <v>97.1875</v>
      </c>
      <c r="F401" s="91">
        <f>'TA''LIM'!AT408</f>
        <v>100</v>
      </c>
      <c r="G401" s="91"/>
      <c r="H401" s="91"/>
      <c r="I401" s="91">
        <f t="shared" si="10"/>
        <v>94.48665281329923</v>
      </c>
      <c r="J401" s="61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61"/>
      <c r="AQ401" s="25"/>
    </row>
    <row r="402" spans="1:43" s="16" customFormat="1" ht="16.5" customHeight="1" x14ac:dyDescent="0.2">
      <c r="A402" s="58">
        <v>17</v>
      </c>
      <c r="B402" s="89">
        <v>18101091</v>
      </c>
      <c r="C402" s="18" t="s">
        <v>395</v>
      </c>
      <c r="D402" s="21">
        <f>'SHOLAT JAMAAH'!AT409</f>
        <v>85.407842802686403</v>
      </c>
      <c r="E402" s="103">
        <f>'TAHSIN-TAHFIDZ'!AT409</f>
        <v>98</v>
      </c>
      <c r="F402" s="91">
        <f>'TA''LIM'!AT409</f>
        <v>98.461538461538467</v>
      </c>
      <c r="G402" s="91"/>
      <c r="H402" s="91"/>
      <c r="I402" s="91">
        <f t="shared" ref="I402:I409" si="11">(D402*65%)+(E402*20%)+(F402*15%)</f>
        <v>89.884328590976935</v>
      </c>
      <c r="J402" s="61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61"/>
      <c r="AQ402" s="25"/>
    </row>
    <row r="403" spans="1:43" s="16" customFormat="1" ht="16.5" customHeight="1" x14ac:dyDescent="0.2">
      <c r="A403" s="58">
        <v>18</v>
      </c>
      <c r="B403" s="89">
        <v>18108019</v>
      </c>
      <c r="C403" s="19" t="s">
        <v>396</v>
      </c>
      <c r="D403" s="21">
        <f>'SHOLAT JAMAAH'!AT410</f>
        <v>91.411986635744242</v>
      </c>
      <c r="E403" s="103">
        <f>'TAHSIN-TAHFIDZ'!AT410</f>
        <v>90.15625</v>
      </c>
      <c r="F403" s="91">
        <f>'TA''LIM'!AT410</f>
        <v>96.444444444444443</v>
      </c>
      <c r="G403" s="91"/>
      <c r="H403" s="91"/>
      <c r="I403" s="91">
        <f t="shared" si="11"/>
        <v>91.915707979900418</v>
      </c>
      <c r="J403" s="61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61"/>
      <c r="AQ403" s="25"/>
    </row>
    <row r="404" spans="1:43" s="16" customFormat="1" ht="16.5" customHeight="1" x14ac:dyDescent="0.2">
      <c r="A404" s="58">
        <v>19</v>
      </c>
      <c r="B404" s="89">
        <v>18108026</v>
      </c>
      <c r="C404" s="19" t="s">
        <v>411</v>
      </c>
      <c r="D404" s="21">
        <f>'SHOLAT JAMAAH'!AT411</f>
        <v>82.620133134839008</v>
      </c>
      <c r="E404" s="103">
        <f>'TAHSIN-TAHFIDZ'!AT411</f>
        <v>96.875</v>
      </c>
      <c r="F404" s="91">
        <f>'TA''LIM'!AT411</f>
        <v>98.666666666666671</v>
      </c>
      <c r="G404" s="91"/>
      <c r="H404" s="91"/>
      <c r="I404" s="91">
        <f t="shared" si="11"/>
        <v>87.878086537645359</v>
      </c>
      <c r="J404" s="61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61"/>
      <c r="AQ404" s="25"/>
    </row>
    <row r="405" spans="1:43" s="16" customFormat="1" ht="16.5" customHeight="1" x14ac:dyDescent="0.2">
      <c r="A405" s="58">
        <v>20</v>
      </c>
      <c r="B405" s="89">
        <v>18108029</v>
      </c>
      <c r="C405" s="19" t="s">
        <v>412</v>
      </c>
      <c r="D405" s="21">
        <f>'SHOLAT JAMAAH'!AT412</f>
        <v>90.367671544142127</v>
      </c>
      <c r="E405" s="103">
        <f>'TAHSIN-TAHFIDZ'!AT412</f>
        <v>98.4375</v>
      </c>
      <c r="F405" s="91">
        <f>'TA''LIM'!AT412</f>
        <v>93.333333333333329</v>
      </c>
      <c r="G405" s="91"/>
      <c r="H405" s="91"/>
      <c r="I405" s="91">
        <f t="shared" si="11"/>
        <v>92.426486503692388</v>
      </c>
      <c r="J405" s="61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61"/>
      <c r="AQ405" s="25"/>
    </row>
    <row r="406" spans="1:43" s="16" customFormat="1" ht="16.5" customHeight="1" x14ac:dyDescent="0.2">
      <c r="A406" s="58">
        <v>21</v>
      </c>
      <c r="B406" s="89">
        <v>18101056</v>
      </c>
      <c r="C406" s="85" t="s">
        <v>414</v>
      </c>
      <c r="D406" s="21">
        <f>'SHOLAT JAMAAH'!AT413</f>
        <v>94.639283918695682</v>
      </c>
      <c r="E406" s="103">
        <f>'TAHSIN-TAHFIDZ'!AT413</f>
        <v>97.96875</v>
      </c>
      <c r="F406" s="91">
        <f>'TA''LIM'!AT413</f>
        <v>100</v>
      </c>
      <c r="G406" s="91"/>
      <c r="H406" s="91"/>
      <c r="I406" s="91">
        <f t="shared" si="11"/>
        <v>96.109284547152185</v>
      </c>
      <c r="J406" s="61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1"/>
      <c r="AQ406" s="25"/>
    </row>
    <row r="407" spans="1:43" s="16" customFormat="1" ht="16.5" customHeight="1" x14ac:dyDescent="0.2">
      <c r="A407" s="58">
        <v>22</v>
      </c>
      <c r="B407" s="89">
        <v>18101027</v>
      </c>
      <c r="C407" s="85" t="s">
        <v>397</v>
      </c>
      <c r="D407" s="21">
        <f>'SHOLAT JAMAAH'!AT414</f>
        <v>93.4267331932773</v>
      </c>
      <c r="E407" s="103">
        <f>'TAHSIN-TAHFIDZ'!AT414</f>
        <v>98.125</v>
      </c>
      <c r="F407" s="91">
        <f>'TA''LIM'!AT414</f>
        <v>100</v>
      </c>
      <c r="G407" s="91"/>
      <c r="H407" s="91"/>
      <c r="I407" s="91">
        <f t="shared" si="11"/>
        <v>95.352376575630245</v>
      </c>
      <c r="J407" s="61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1"/>
      <c r="AQ407" s="25"/>
    </row>
    <row r="408" spans="1:43" s="16" customFormat="1" ht="16.5" customHeight="1" x14ac:dyDescent="0.2">
      <c r="A408" s="58">
        <v>23</v>
      </c>
      <c r="B408" s="89">
        <v>18101197</v>
      </c>
      <c r="C408" s="85" t="s">
        <v>398</v>
      </c>
      <c r="D408" s="21">
        <f>'SHOLAT JAMAAH'!AT415</f>
        <v>96.354716634128408</v>
      </c>
      <c r="E408" s="103">
        <f>'TAHSIN-TAHFIDZ'!AT415</f>
        <v>97.96875</v>
      </c>
      <c r="F408" s="91">
        <f>'TA''LIM'!AT415</f>
        <v>100</v>
      </c>
      <c r="G408" s="91"/>
      <c r="H408" s="91"/>
      <c r="I408" s="91">
        <f t="shared" si="11"/>
        <v>97.224315812183477</v>
      </c>
      <c r="J408" s="61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1"/>
      <c r="AQ408" s="25"/>
    </row>
    <row r="409" spans="1:43" s="16" customFormat="1" ht="16.5" customHeight="1" x14ac:dyDescent="0.2">
      <c r="A409" s="58">
        <v>24</v>
      </c>
      <c r="B409" s="58">
        <v>18101213</v>
      </c>
      <c r="C409" s="24" t="s">
        <v>449</v>
      </c>
      <c r="D409" s="21">
        <f>'SHOLAT JAMAAH'!AT416</f>
        <v>89.806298587811185</v>
      </c>
      <c r="E409" s="103">
        <f>'TAHSIN-TAHFIDZ'!AT416</f>
        <v>100</v>
      </c>
      <c r="F409" s="91">
        <f>'TA''LIM'!AT416</f>
        <v>100</v>
      </c>
      <c r="G409" s="91"/>
      <c r="H409" s="91"/>
      <c r="I409" s="91">
        <f t="shared" si="11"/>
        <v>93.374094082077278</v>
      </c>
      <c r="J409" s="61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1"/>
      <c r="AQ409" s="25"/>
    </row>
    <row r="410" spans="1:43" s="16" customFormat="1" ht="16.5" customHeight="1" x14ac:dyDescent="0.2">
      <c r="A410" s="166" t="s">
        <v>2</v>
      </c>
      <c r="B410" s="166"/>
      <c r="C410" s="166"/>
      <c r="D410" s="166"/>
      <c r="E410" s="166"/>
      <c r="F410" s="166"/>
      <c r="G410" s="166"/>
      <c r="H410" s="166"/>
      <c r="I410" s="216"/>
      <c r="J410" s="61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1"/>
      <c r="AQ410" s="25"/>
    </row>
    <row r="411" spans="1:43" s="16" customFormat="1" ht="16.5" customHeight="1" x14ac:dyDescent="0.2">
      <c r="A411" s="237" t="s">
        <v>0</v>
      </c>
      <c r="B411" s="226" t="s">
        <v>465</v>
      </c>
      <c r="C411" s="238" t="s">
        <v>1</v>
      </c>
      <c r="D411" s="239" t="s">
        <v>52</v>
      </c>
      <c r="E411" s="239" t="s">
        <v>14</v>
      </c>
      <c r="F411" s="240" t="s">
        <v>10</v>
      </c>
      <c r="G411" s="239" t="s">
        <v>11</v>
      </c>
      <c r="H411" s="239" t="s">
        <v>12</v>
      </c>
      <c r="I411" s="239" t="s">
        <v>51</v>
      </c>
      <c r="J411" s="61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1"/>
      <c r="AQ411" s="25"/>
    </row>
    <row r="412" spans="1:43" s="16" customFormat="1" ht="16.5" customHeight="1" x14ac:dyDescent="0.2">
      <c r="A412" s="237"/>
      <c r="B412" s="227"/>
      <c r="C412" s="238"/>
      <c r="D412" s="239"/>
      <c r="E412" s="239"/>
      <c r="F412" s="240"/>
      <c r="G412" s="239"/>
      <c r="H412" s="239"/>
      <c r="I412" s="239"/>
      <c r="J412" s="63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8"/>
      <c r="AQ412" s="25"/>
    </row>
    <row r="413" spans="1:43" s="16" customFormat="1" ht="16.5" customHeight="1" x14ac:dyDescent="0.2">
      <c r="A413" s="58">
        <v>1</v>
      </c>
      <c r="B413" s="89">
        <v>18102031</v>
      </c>
      <c r="C413" s="85" t="s">
        <v>419</v>
      </c>
      <c r="D413" s="21">
        <f>'SHOLAT JAMAAH'!AT420</f>
        <v>99.001443001442993</v>
      </c>
      <c r="E413" s="103">
        <f>'TAHSIN-TAHFIDZ'!AT420</f>
        <v>100</v>
      </c>
      <c r="F413" s="91">
        <f>'TA''LIM'!AT420</f>
        <v>100</v>
      </c>
      <c r="G413" s="91"/>
      <c r="H413" s="91"/>
      <c r="I413" s="91">
        <f t="shared" ref="I413:I437" si="12">(D413*65%)+(E413*20%)+(F413*15%)</f>
        <v>99.350937950937947</v>
      </c>
      <c r="J413" s="61" t="s">
        <v>420</v>
      </c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61" t="s">
        <v>420</v>
      </c>
      <c r="AQ413" s="25"/>
    </row>
    <row r="414" spans="1:43" s="16" customFormat="1" ht="16.5" customHeight="1" x14ac:dyDescent="0.2">
      <c r="A414" s="58">
        <v>2</v>
      </c>
      <c r="B414" s="89">
        <v>18102065</v>
      </c>
      <c r="C414" s="85" t="s">
        <v>421</v>
      </c>
      <c r="D414" s="21">
        <f>'SHOLAT JAMAAH'!AT421</f>
        <v>82.373359209391595</v>
      </c>
      <c r="E414" s="103">
        <f>'TAHSIN-TAHFIDZ'!AT421</f>
        <v>86.5625</v>
      </c>
      <c r="F414" s="91">
        <f>'TA''LIM'!AT421</f>
        <v>100</v>
      </c>
      <c r="G414" s="91"/>
      <c r="H414" s="91"/>
      <c r="I414" s="91">
        <f t="shared" si="12"/>
        <v>85.855183486104536</v>
      </c>
      <c r="J414" s="61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61"/>
      <c r="AQ414" s="25"/>
    </row>
    <row r="415" spans="1:43" s="16" customFormat="1" ht="16.5" customHeight="1" x14ac:dyDescent="0.2">
      <c r="A415" s="58">
        <v>3</v>
      </c>
      <c r="B415" s="89">
        <v>18104015</v>
      </c>
      <c r="C415" s="20" t="s">
        <v>321</v>
      </c>
      <c r="D415" s="21">
        <f>'SHOLAT JAMAAH'!AT422</f>
        <v>88.403337403337403</v>
      </c>
      <c r="E415" s="103">
        <f>'TAHSIN-TAHFIDZ'!AT422</f>
        <v>96.875</v>
      </c>
      <c r="F415" s="91">
        <f>'TA''LIM'!AT422</f>
        <v>100</v>
      </c>
      <c r="G415" s="91"/>
      <c r="H415" s="91"/>
      <c r="I415" s="91">
        <f t="shared" si="12"/>
        <v>91.837169312169323</v>
      </c>
      <c r="J415" s="61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61"/>
      <c r="AQ415" s="25"/>
    </row>
    <row r="416" spans="1:43" s="16" customFormat="1" ht="16.5" customHeight="1" x14ac:dyDescent="0.2">
      <c r="A416" s="58">
        <v>4</v>
      </c>
      <c r="B416" s="89">
        <v>18102014</v>
      </c>
      <c r="C416" s="85" t="s">
        <v>422</v>
      </c>
      <c r="D416" s="21">
        <f>'SHOLAT JAMAAH'!AT423</f>
        <v>93.663093442505215</v>
      </c>
      <c r="E416" s="103">
        <f>'TAHSIN-TAHFIDZ'!AT423</f>
        <v>97.34375</v>
      </c>
      <c r="F416" s="91">
        <f>'TA''LIM'!AT423</f>
        <v>100</v>
      </c>
      <c r="G416" s="91"/>
      <c r="H416" s="91"/>
      <c r="I416" s="91">
        <f t="shared" si="12"/>
        <v>95.349760737628401</v>
      </c>
      <c r="J416" s="61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61"/>
      <c r="AQ416" s="25"/>
    </row>
    <row r="417" spans="1:42" ht="16.5" customHeight="1" x14ac:dyDescent="0.2">
      <c r="A417" s="58">
        <v>5</v>
      </c>
      <c r="B417" s="89">
        <v>18102027</v>
      </c>
      <c r="C417" s="85" t="s">
        <v>423</v>
      </c>
      <c r="D417" s="21">
        <f>'SHOLAT JAMAAH'!AT424</f>
        <v>76.756527865699994</v>
      </c>
      <c r="E417" s="103">
        <f>'TAHSIN-TAHFIDZ'!AT424</f>
        <v>80.15625</v>
      </c>
      <c r="F417" s="91">
        <f>'TA''LIM'!AT424</f>
        <v>95.1111111111111</v>
      </c>
      <c r="G417" s="91"/>
      <c r="H417" s="91"/>
      <c r="I417" s="91">
        <f t="shared" si="12"/>
        <v>80.189659779371667</v>
      </c>
      <c r="J417" s="61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61"/>
    </row>
    <row r="418" spans="1:42" ht="16.5" customHeight="1" x14ac:dyDescent="0.2">
      <c r="A418" s="58">
        <v>6</v>
      </c>
      <c r="B418" s="42">
        <v>18104023</v>
      </c>
      <c r="C418" s="19" t="s">
        <v>424</v>
      </c>
      <c r="D418" s="21">
        <f>'SHOLAT JAMAAH'!AT425</f>
        <v>97.019075132665392</v>
      </c>
      <c r="E418" s="103">
        <f>'TAHSIN-TAHFIDZ'!AT425</f>
        <v>98.125</v>
      </c>
      <c r="F418" s="91">
        <f>'TA''LIM'!AT425</f>
        <v>100</v>
      </c>
      <c r="G418" s="91"/>
      <c r="H418" s="91"/>
      <c r="I418" s="91">
        <f t="shared" si="12"/>
        <v>97.687398836232518</v>
      </c>
      <c r="J418" s="61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61"/>
    </row>
    <row r="419" spans="1:42" ht="16.5" customHeight="1" x14ac:dyDescent="0.2">
      <c r="A419" s="58">
        <v>7</v>
      </c>
      <c r="B419" s="42">
        <v>18101211</v>
      </c>
      <c r="C419" s="19" t="s">
        <v>425</v>
      </c>
      <c r="D419" s="21">
        <f>'SHOLAT JAMAAH'!AT426</f>
        <v>94.556684961170845</v>
      </c>
      <c r="E419" s="103">
        <f>'TAHSIN-TAHFIDZ'!AT426</f>
        <v>97.5</v>
      </c>
      <c r="F419" s="91">
        <f>'TA''LIM'!AT426</f>
        <v>100</v>
      </c>
      <c r="G419" s="91"/>
      <c r="H419" s="91"/>
      <c r="I419" s="91">
        <f t="shared" si="12"/>
        <v>95.961845224761049</v>
      </c>
      <c r="J419" s="61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61"/>
    </row>
    <row r="420" spans="1:42" ht="16.5" customHeight="1" x14ac:dyDescent="0.2">
      <c r="A420" s="58">
        <v>8</v>
      </c>
      <c r="B420" s="89">
        <v>18101163</v>
      </c>
      <c r="C420" s="85" t="s">
        <v>426</v>
      </c>
      <c r="D420" s="21">
        <f>'SHOLAT JAMAAH'!AT427</f>
        <v>73.47085183844456</v>
      </c>
      <c r="E420" s="103">
        <f>'TAHSIN-TAHFIDZ'!AT427</f>
        <v>93.75</v>
      </c>
      <c r="F420" s="91">
        <f>'TA''LIM'!AT427</f>
        <v>97.333333333333329</v>
      </c>
      <c r="G420" s="91"/>
      <c r="H420" s="91"/>
      <c r="I420" s="91">
        <f t="shared" si="12"/>
        <v>81.106053694988958</v>
      </c>
      <c r="J420" s="61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61"/>
    </row>
    <row r="421" spans="1:42" ht="16.5" customHeight="1" x14ac:dyDescent="0.2">
      <c r="A421" s="58">
        <v>9</v>
      </c>
      <c r="B421" s="89">
        <v>18101100</v>
      </c>
      <c r="C421" s="85" t="s">
        <v>329</v>
      </c>
      <c r="D421" s="21">
        <f>'SHOLAT JAMAAH'!AT428</f>
        <v>88.364706576103643</v>
      </c>
      <c r="E421" s="103">
        <f>'TAHSIN-TAHFIDZ'!AT428</f>
        <v>97.34375</v>
      </c>
      <c r="F421" s="91">
        <f>'TA''LIM'!AT428</f>
        <v>100</v>
      </c>
      <c r="G421" s="91"/>
      <c r="H421" s="91"/>
      <c r="I421" s="91">
        <f t="shared" si="12"/>
        <v>91.905809274467373</v>
      </c>
      <c r="J421" s="61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61"/>
    </row>
    <row r="422" spans="1:42" ht="16.5" customHeight="1" x14ac:dyDescent="0.2">
      <c r="A422" s="58">
        <v>10</v>
      </c>
      <c r="B422" s="89">
        <v>18101019</v>
      </c>
      <c r="C422" s="85" t="s">
        <v>427</v>
      </c>
      <c r="D422" s="21">
        <f>'SHOLAT JAMAAH'!AT429</f>
        <v>74.963273743165047</v>
      </c>
      <c r="E422" s="103">
        <f>'TAHSIN-TAHFIDZ'!AT429</f>
        <v>92.708333333333329</v>
      </c>
      <c r="F422" s="91">
        <f>'TA''LIM'!AT429</f>
        <v>98.666666666666671</v>
      </c>
      <c r="G422" s="91"/>
      <c r="H422" s="91"/>
      <c r="I422" s="91">
        <f t="shared" si="12"/>
        <v>82.067794599723953</v>
      </c>
      <c r="J422" s="61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61"/>
    </row>
    <row r="423" spans="1:42" ht="16.5" customHeight="1" x14ac:dyDescent="0.2">
      <c r="A423" s="58">
        <v>11</v>
      </c>
      <c r="B423" s="89">
        <v>18101022</v>
      </c>
      <c r="C423" s="85" t="s">
        <v>428</v>
      </c>
      <c r="D423" s="21">
        <f>'SHOLAT JAMAAH'!AT430</f>
        <v>73.835720418703616</v>
      </c>
      <c r="E423" s="103">
        <f>'TAHSIN-TAHFIDZ'!AT430</f>
        <v>87.8125</v>
      </c>
      <c r="F423" s="91">
        <f>'TA''LIM'!AT430</f>
        <v>97.333333333333329</v>
      </c>
      <c r="G423" s="91"/>
      <c r="H423" s="91"/>
      <c r="I423" s="91">
        <f t="shared" si="12"/>
        <v>80.155718272157344</v>
      </c>
      <c r="J423" s="61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61"/>
    </row>
    <row r="424" spans="1:42" ht="16.5" customHeight="1" x14ac:dyDescent="0.2">
      <c r="A424" s="58">
        <v>12</v>
      </c>
      <c r="B424" s="89">
        <v>18101123</v>
      </c>
      <c r="C424" s="19" t="s">
        <v>429</v>
      </c>
      <c r="D424" s="21">
        <f>'SHOLAT JAMAAH'!AT431</f>
        <v>81.671343981688807</v>
      </c>
      <c r="E424" s="103">
        <f>'TAHSIN-TAHFIDZ'!AT431</f>
        <v>95.625</v>
      </c>
      <c r="F424" s="91">
        <f>'TA''LIM'!AT431</f>
        <v>96</v>
      </c>
      <c r="G424" s="91"/>
      <c r="H424" s="91"/>
      <c r="I424" s="91">
        <f t="shared" si="12"/>
        <v>86.611373588097734</v>
      </c>
      <c r="J424" s="61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61"/>
    </row>
    <row r="425" spans="1:42" ht="16.5" customHeight="1" x14ac:dyDescent="0.2">
      <c r="A425" s="58">
        <v>13</v>
      </c>
      <c r="B425" s="89">
        <v>18101096</v>
      </c>
      <c r="C425" s="85" t="s">
        <v>430</v>
      </c>
      <c r="D425" s="21">
        <f>'SHOLAT JAMAAH'!AT432</f>
        <v>78.015882027233928</v>
      </c>
      <c r="E425" s="103">
        <f>'TAHSIN-TAHFIDZ'!AT432</f>
        <v>87.34375</v>
      </c>
      <c r="F425" s="91">
        <f>'TA''LIM'!AT432</f>
        <v>98.333333333333329</v>
      </c>
      <c r="G425" s="91"/>
      <c r="H425" s="91"/>
      <c r="I425" s="91">
        <f t="shared" si="12"/>
        <v>82.929073317702063</v>
      </c>
      <c r="J425" s="61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61"/>
    </row>
    <row r="426" spans="1:42" ht="16.5" customHeight="1" x14ac:dyDescent="0.2">
      <c r="A426" s="58">
        <v>14</v>
      </c>
      <c r="B426" s="42">
        <v>18101189</v>
      </c>
      <c r="C426" s="19" t="s">
        <v>330</v>
      </c>
      <c r="D426" s="21">
        <f>'SHOLAT JAMAAH'!AT433</f>
        <v>94.262240176762234</v>
      </c>
      <c r="E426" s="103">
        <f>'TAHSIN-TAHFIDZ'!AT433</f>
        <v>95.625</v>
      </c>
      <c r="F426" s="91">
        <f>'TA''LIM'!AT433</f>
        <v>100</v>
      </c>
      <c r="G426" s="91"/>
      <c r="H426" s="91"/>
      <c r="I426" s="91">
        <f t="shared" si="12"/>
        <v>95.395456114895453</v>
      </c>
      <c r="J426" s="61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61"/>
    </row>
    <row r="427" spans="1:42" ht="16.5" customHeight="1" x14ac:dyDescent="0.2">
      <c r="A427" s="58">
        <v>15</v>
      </c>
      <c r="B427" s="89">
        <v>18102034</v>
      </c>
      <c r="C427" s="85" t="s">
        <v>431</v>
      </c>
      <c r="D427" s="21">
        <f>'SHOLAT JAMAAH'!AT434</f>
        <v>92.077480564875515</v>
      </c>
      <c r="E427" s="103">
        <f>'TAHSIN-TAHFIDZ'!AT434</f>
        <v>97.5</v>
      </c>
      <c r="F427" s="91">
        <f>'TA''LIM'!AT434</f>
        <v>97.333333333333329</v>
      </c>
      <c r="G427" s="91"/>
      <c r="H427" s="91"/>
      <c r="I427" s="91">
        <f t="shared" si="12"/>
        <v>93.950362367169078</v>
      </c>
      <c r="J427" s="61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61"/>
    </row>
    <row r="428" spans="1:42" ht="16.5" customHeight="1" x14ac:dyDescent="0.2">
      <c r="A428" s="58">
        <v>16</v>
      </c>
      <c r="B428" s="89">
        <v>18103008</v>
      </c>
      <c r="C428" s="19" t="s">
        <v>432</v>
      </c>
      <c r="D428" s="21">
        <f>'SHOLAT JAMAAH'!AT435</f>
        <v>90.008068089909528</v>
      </c>
      <c r="E428" s="103">
        <f>'TAHSIN-TAHFIDZ'!AT435</f>
        <v>93.4375</v>
      </c>
      <c r="F428" s="91">
        <f>'TA''LIM'!AT435</f>
        <v>100</v>
      </c>
      <c r="G428" s="91"/>
      <c r="H428" s="91"/>
      <c r="I428" s="91">
        <f t="shared" si="12"/>
        <v>92.192744258441195</v>
      </c>
      <c r="J428" s="61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61"/>
    </row>
    <row r="429" spans="1:42" ht="16.5" customHeight="1" x14ac:dyDescent="0.2">
      <c r="A429" s="58">
        <v>17</v>
      </c>
      <c r="B429" s="42">
        <v>18103074</v>
      </c>
      <c r="C429" s="19" t="s">
        <v>433</v>
      </c>
      <c r="D429" s="21">
        <f>'SHOLAT JAMAAH'!AT436</f>
        <v>97.000502765208651</v>
      </c>
      <c r="E429" s="103">
        <f>'TAHSIN-TAHFIDZ'!AT436</f>
        <v>98.75</v>
      </c>
      <c r="F429" s="91">
        <f>'TA''LIM'!AT436</f>
        <v>100</v>
      </c>
      <c r="G429" s="91"/>
      <c r="H429" s="91"/>
      <c r="I429" s="91">
        <f t="shared" si="12"/>
        <v>97.800326797385623</v>
      </c>
      <c r="J429" s="61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61"/>
    </row>
    <row r="430" spans="1:42" ht="16.5" customHeight="1" x14ac:dyDescent="0.2">
      <c r="A430" s="58">
        <v>18</v>
      </c>
      <c r="B430" s="89">
        <v>18101130</v>
      </c>
      <c r="C430" s="85" t="s">
        <v>434</v>
      </c>
      <c r="D430" s="21">
        <f>'SHOLAT JAMAAH'!AT437</f>
        <v>79.855820105820115</v>
      </c>
      <c r="E430" s="103">
        <f>'TAHSIN-TAHFIDZ'!AT437</f>
        <v>90.416666666666671</v>
      </c>
      <c r="F430" s="91">
        <f>'TA''LIM'!AT437</f>
        <v>95.1111111111111</v>
      </c>
      <c r="G430" s="91"/>
      <c r="H430" s="91"/>
      <c r="I430" s="91">
        <f t="shared" si="12"/>
        <v>84.256283068783077</v>
      </c>
      <c r="J430" s="61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61"/>
    </row>
    <row r="431" spans="1:42" ht="16.5" customHeight="1" x14ac:dyDescent="0.2">
      <c r="A431" s="58">
        <v>19</v>
      </c>
      <c r="B431" s="89">
        <v>18103046</v>
      </c>
      <c r="C431" s="85" t="s">
        <v>337</v>
      </c>
      <c r="D431" s="21">
        <f>'SHOLAT JAMAAH'!AT438</f>
        <v>91.435173486644075</v>
      </c>
      <c r="E431" s="103">
        <f>'TAHSIN-TAHFIDZ'!AT438</f>
        <v>97.34375</v>
      </c>
      <c r="F431" s="91">
        <f>'TA''LIM'!AT438</f>
        <v>100</v>
      </c>
      <c r="G431" s="91"/>
      <c r="H431" s="91"/>
      <c r="I431" s="91">
        <f t="shared" si="12"/>
        <v>93.90161276631865</v>
      </c>
      <c r="J431" s="61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61"/>
    </row>
    <row r="432" spans="1:42" ht="16.5" customHeight="1" x14ac:dyDescent="0.2">
      <c r="A432" s="58">
        <v>20</v>
      </c>
      <c r="B432" s="89">
        <v>18101068</v>
      </c>
      <c r="C432" s="85" t="s">
        <v>435</v>
      </c>
      <c r="D432" s="21">
        <f>'SHOLAT JAMAAH'!AT439</f>
        <v>97.636740071522667</v>
      </c>
      <c r="E432" s="103">
        <f>'TAHSIN-TAHFIDZ'!AT439</f>
        <v>98.75</v>
      </c>
      <c r="F432" s="91">
        <f>'TA''LIM'!AT439</f>
        <v>100</v>
      </c>
      <c r="G432" s="91"/>
      <c r="H432" s="91"/>
      <c r="I432" s="91">
        <f t="shared" si="12"/>
        <v>98.213881046489746</v>
      </c>
      <c r="J432" s="61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61"/>
    </row>
    <row r="433" spans="1:9" x14ac:dyDescent="0.2">
      <c r="A433" s="58">
        <v>21</v>
      </c>
      <c r="B433" s="89">
        <v>18101128</v>
      </c>
      <c r="C433" s="85" t="s">
        <v>436</v>
      </c>
      <c r="D433" s="21">
        <f>'SHOLAT JAMAAH'!AT440</f>
        <v>97.841137801922116</v>
      </c>
      <c r="E433" s="103">
        <f>'TAHSIN-TAHFIDZ'!AT440</f>
        <v>98.75</v>
      </c>
      <c r="F433" s="91">
        <f>'TA''LIM'!AT440</f>
        <v>100</v>
      </c>
      <c r="I433" s="91">
        <f t="shared" si="12"/>
        <v>98.346739571249373</v>
      </c>
    </row>
    <row r="434" spans="1:9" x14ac:dyDescent="0.2">
      <c r="A434" s="58">
        <v>22</v>
      </c>
      <c r="B434" s="89">
        <v>18102020</v>
      </c>
      <c r="C434" s="85" t="s">
        <v>437</v>
      </c>
      <c r="D434" s="21">
        <f>'SHOLAT JAMAAH'!AT441</f>
        <v>96.357338825934249</v>
      </c>
      <c r="E434" s="103">
        <f>'TAHSIN-TAHFIDZ'!AT441</f>
        <v>100</v>
      </c>
      <c r="F434" s="91">
        <f>'TA''LIM'!AT441</f>
        <v>100</v>
      </c>
      <c r="I434" s="91">
        <f t="shared" si="12"/>
        <v>97.632270236857266</v>
      </c>
    </row>
    <row r="435" spans="1:9" x14ac:dyDescent="0.2">
      <c r="A435" s="58">
        <v>23</v>
      </c>
      <c r="B435" s="89">
        <v>18101111</v>
      </c>
      <c r="C435" s="85" t="s">
        <v>438</v>
      </c>
      <c r="D435" s="21">
        <f>'SHOLAT JAMAAH'!AT442</f>
        <v>89.687711798005907</v>
      </c>
      <c r="E435" s="103">
        <f>'TAHSIN-TAHFIDZ'!AT442</f>
        <v>94.375</v>
      </c>
      <c r="F435" s="91">
        <f>'TA''LIM'!AT442</f>
        <v>100</v>
      </c>
      <c r="I435" s="91">
        <f t="shared" si="12"/>
        <v>92.172012668703843</v>
      </c>
    </row>
    <row r="436" spans="1:9" x14ac:dyDescent="0.2">
      <c r="A436" s="58">
        <v>24</v>
      </c>
      <c r="B436" s="89">
        <v>18102043</v>
      </c>
      <c r="C436" s="19" t="s">
        <v>341</v>
      </c>
      <c r="D436" s="21">
        <f>'SHOLAT JAMAAH'!AT443</f>
        <v>91.203766458668426</v>
      </c>
      <c r="E436" s="103">
        <f>'TAHSIN-TAHFIDZ'!AT443</f>
        <v>96.875</v>
      </c>
      <c r="F436" s="91">
        <f>'TA''LIM'!AT443</f>
        <v>100</v>
      </c>
      <c r="I436" s="91">
        <f t="shared" si="12"/>
        <v>93.657448198134489</v>
      </c>
    </row>
    <row r="437" spans="1:9" x14ac:dyDescent="0.2">
      <c r="A437" s="58">
        <v>25</v>
      </c>
      <c r="B437" s="89">
        <v>18102013</v>
      </c>
      <c r="C437" s="85" t="s">
        <v>439</v>
      </c>
      <c r="D437" s="21">
        <f>'SHOLAT JAMAAH'!AT444</f>
        <v>84.032205792854882</v>
      </c>
      <c r="E437" s="103">
        <f>'TAHSIN-TAHFIDZ'!AT444</f>
        <v>92.1875</v>
      </c>
      <c r="F437" s="91">
        <f>'TA''LIM'!AT444</f>
        <v>98.666666666666671</v>
      </c>
      <c r="I437" s="91">
        <f t="shared" si="12"/>
        <v>87.85843376535567</v>
      </c>
    </row>
    <row r="439" spans="1:9" ht="23.25" customHeight="1" x14ac:dyDescent="0.2">
      <c r="A439" s="244" t="s">
        <v>488</v>
      </c>
      <c r="B439" s="245"/>
      <c r="C439" s="246"/>
      <c r="D439" s="167">
        <f t="shared" ref="D439:I439" si="13">AVERAGE(D6:D118,D214:D223)</f>
        <v>84.390054216854779</v>
      </c>
      <c r="E439" s="167">
        <f t="shared" si="13"/>
        <v>92.387863648941661</v>
      </c>
      <c r="F439" s="167">
        <f t="shared" si="13"/>
        <v>95.558900975567653</v>
      </c>
      <c r="G439" s="167" t="e">
        <f t="shared" si="13"/>
        <v>#DIV/0!</v>
      </c>
      <c r="H439" s="167" t="e">
        <f t="shared" si="13"/>
        <v>#DIV/0!</v>
      </c>
      <c r="I439" s="167">
        <f t="shared" si="13"/>
        <v>87.66494311707909</v>
      </c>
    </row>
    <row r="440" spans="1:9" ht="23.25" customHeight="1" x14ac:dyDescent="0.2">
      <c r="A440" s="244" t="s">
        <v>489</v>
      </c>
      <c r="B440" s="245"/>
      <c r="C440" s="246"/>
      <c r="D440" s="167">
        <f t="shared" ref="D440:I440" si="14">AVERAGE(D227:D437)</f>
        <v>90.069656814080318</v>
      </c>
      <c r="E440" s="167">
        <f t="shared" si="14"/>
        <v>93.624270610233722</v>
      </c>
      <c r="F440" s="167">
        <f t="shared" si="14"/>
        <v>98.570307652274863</v>
      </c>
      <c r="G440" s="167" t="e">
        <f t="shared" si="14"/>
        <v>#DIV/0!</v>
      </c>
      <c r="H440" s="167" t="e">
        <f t="shared" si="14"/>
        <v>#DIV/0!</v>
      </c>
      <c r="I440" s="167">
        <f t="shared" si="14"/>
        <v>92.055677199040147</v>
      </c>
    </row>
    <row r="441" spans="1:9" ht="23.25" customHeight="1" x14ac:dyDescent="0.2">
      <c r="A441" s="241" t="s">
        <v>13</v>
      </c>
      <c r="B441" s="242"/>
      <c r="C441" s="243"/>
      <c r="D441" s="168">
        <f t="shared" ref="D441:I441" si="15">AVERAGE(D439:D440)</f>
        <v>87.229855515467548</v>
      </c>
      <c r="E441" s="168">
        <f t="shared" si="15"/>
        <v>93.006067129587692</v>
      </c>
      <c r="F441" s="168">
        <f t="shared" si="15"/>
        <v>97.064604313921251</v>
      </c>
      <c r="G441" s="168" t="e">
        <f t="shared" si="15"/>
        <v>#DIV/0!</v>
      </c>
      <c r="H441" s="168" t="e">
        <f t="shared" si="15"/>
        <v>#DIV/0!</v>
      </c>
      <c r="I441" s="168">
        <f t="shared" si="15"/>
        <v>89.860310158059619</v>
      </c>
    </row>
    <row r="442" spans="1:9" ht="23.25" customHeight="1" x14ac:dyDescent="0.2"/>
  </sheetData>
  <sheetProtection selectLockedCells="1" selectUnlockedCells="1"/>
  <sortState ref="B214:I224">
    <sortCondition ref="C214:C224"/>
  </sortState>
  <mergeCells count="195">
    <mergeCell ref="A441:C441"/>
    <mergeCell ref="A440:C440"/>
    <mergeCell ref="A439:C439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53:A254"/>
    <mergeCell ref="C253:C254"/>
    <mergeCell ref="D253:D254"/>
    <mergeCell ref="E253:E254"/>
    <mergeCell ref="F253:F254"/>
    <mergeCell ref="G253:G254"/>
    <mergeCell ref="H253:H254"/>
    <mergeCell ref="I253:I254"/>
    <mergeCell ref="B253:B254"/>
    <mergeCell ref="A276:A277"/>
    <mergeCell ref="C276:C277"/>
    <mergeCell ref="D276:D277"/>
    <mergeCell ref="E276:E277"/>
    <mergeCell ref="F276:F277"/>
    <mergeCell ref="G276:G277"/>
    <mergeCell ref="H276:H277"/>
    <mergeCell ref="I276:I277"/>
    <mergeCell ref="B276:B277"/>
    <mergeCell ref="A301:A302"/>
    <mergeCell ref="C301:C302"/>
    <mergeCell ref="D301:D302"/>
    <mergeCell ref="E301:E302"/>
    <mergeCell ref="F301:F302"/>
    <mergeCell ref="G301:G302"/>
    <mergeCell ref="H301:H302"/>
    <mergeCell ref="I301:I302"/>
    <mergeCell ref="B301:B302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B313:B314"/>
    <mergeCell ref="A336:A337"/>
    <mergeCell ref="C336:C337"/>
    <mergeCell ref="D336:D337"/>
    <mergeCell ref="E336:E337"/>
    <mergeCell ref="F336:F337"/>
    <mergeCell ref="G336:G337"/>
    <mergeCell ref="H336:H337"/>
    <mergeCell ref="I336:I337"/>
    <mergeCell ref="B336:B337"/>
    <mergeCell ref="A361:A362"/>
    <mergeCell ref="C361:C362"/>
    <mergeCell ref="D361:D362"/>
    <mergeCell ref="E361:E362"/>
    <mergeCell ref="F361:F362"/>
    <mergeCell ref="G361:G362"/>
    <mergeCell ref="H361:H362"/>
    <mergeCell ref="I361:I362"/>
    <mergeCell ref="B361:B362"/>
    <mergeCell ref="A384:A385"/>
    <mergeCell ref="C384:C385"/>
    <mergeCell ref="D384:D385"/>
    <mergeCell ref="E384:E385"/>
    <mergeCell ref="F384:F385"/>
    <mergeCell ref="G384:G385"/>
    <mergeCell ref="H384:H385"/>
    <mergeCell ref="I384:I385"/>
    <mergeCell ref="B384:B385"/>
    <mergeCell ref="A411:A412"/>
    <mergeCell ref="C411:C412"/>
    <mergeCell ref="D411:D412"/>
    <mergeCell ref="E411:E412"/>
    <mergeCell ref="F411:F412"/>
    <mergeCell ref="G411:G412"/>
    <mergeCell ref="H411:H412"/>
    <mergeCell ref="I411:I412"/>
    <mergeCell ref="B411:B412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8:C297">
    <cfRule type="duplicateValues" dxfId="254" priority="20" stopIfTrue="1"/>
  </conditionalFormatting>
  <conditionalFormatting sqref="C256:C274 C249:C251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3:C311">
    <cfRule type="duplicateValues" dxfId="251" priority="13" stopIfTrue="1"/>
  </conditionalFormatting>
  <conditionalFormatting sqref="C299">
    <cfRule type="duplicateValues" dxfId="250" priority="518" stopIfTrue="1"/>
  </conditionalFormatting>
  <conditionalFormatting sqref="C315 C325:C333 C317 C319:C322">
    <cfRule type="duplicateValues" dxfId="249" priority="11" stopIfTrue="1"/>
  </conditionalFormatting>
  <conditionalFormatting sqref="C334 C318 C316 C323:C324">
    <cfRule type="duplicateValues" dxfId="248" priority="12" stopIfTrue="1"/>
  </conditionalFormatting>
  <conditionalFormatting sqref="C338:C359">
    <cfRule type="duplicateValues" dxfId="247" priority="10" stopIfTrue="1"/>
  </conditionalFormatting>
  <conditionalFormatting sqref="C363:C382">
    <cfRule type="duplicateValues" dxfId="246" priority="9" stopIfTrue="1"/>
  </conditionalFormatting>
  <conditionalFormatting sqref="C404:C406 C391 C387 C395">
    <cfRule type="duplicateValues" dxfId="245" priority="7" stopIfTrue="1"/>
  </conditionalFormatting>
  <conditionalFormatting sqref="C386 C388:C390 C392:C394 C396:C403 C407:C409">
    <cfRule type="duplicateValues" dxfId="244" priority="8" stopIfTrue="1"/>
  </conditionalFormatting>
  <conditionalFormatting sqref="C436 C431 C426 C421 C415">
    <cfRule type="duplicateValues" dxfId="243" priority="6" stopIfTrue="1"/>
  </conditionalFormatting>
  <conditionalFormatting sqref="C413:C414 C416:C420 C422:C425 C427:C430 C432:C435 C437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5:I274 D278:I299 D315:I334 D338:I359 D363:I382 D413:I437 D386:I409 D303:I311 D227:I251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opLeftCell="A4" zoomScale="85" zoomScaleNormal="85" workbookViewId="0">
      <pane xSplit="3" ySplit="2" topLeftCell="D257" activePane="bottomRight" state="frozen"/>
      <selection activeCell="A2" sqref="A2:I2"/>
      <selection pane="topRight" activeCell="A2" sqref="A2:I2"/>
      <selection pane="bottomLeft" activeCell="A2" sqref="A2:I2"/>
      <selection pane="bottomRight" activeCell="M273" sqref="M273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customWidth="1"/>
    <col min="47" max="47" width="33.5703125" style="182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6"/>
    <col min="54" max="54" width="9" style="3"/>
    <col min="55" max="55" width="20.5703125" style="28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223" t="s">
        <v>3</v>
      </c>
      <c r="B1" s="223"/>
      <c r="C1" s="223"/>
      <c r="D1" s="223"/>
      <c r="E1" s="257"/>
      <c r="F1" s="223"/>
      <c r="G1" s="257"/>
      <c r="H1" s="223"/>
      <c r="I1" s="257"/>
      <c r="J1" s="223"/>
      <c r="K1" s="257"/>
      <c r="L1" s="223"/>
      <c r="M1" s="257"/>
      <c r="N1" s="223"/>
      <c r="O1" s="257"/>
      <c r="P1" s="223"/>
      <c r="Q1" s="257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</row>
    <row r="2" spans="1:55" ht="18" customHeight="1" x14ac:dyDescent="0.2">
      <c r="A2" s="223" t="s">
        <v>22</v>
      </c>
      <c r="B2" s="223"/>
      <c r="C2" s="223"/>
      <c r="D2" s="223"/>
      <c r="E2" s="257"/>
      <c r="F2" s="223"/>
      <c r="G2" s="257"/>
      <c r="H2" s="223"/>
      <c r="I2" s="257"/>
      <c r="J2" s="223"/>
      <c r="K2" s="257"/>
      <c r="L2" s="223"/>
      <c r="M2" s="257"/>
      <c r="N2" s="223"/>
      <c r="O2" s="257"/>
      <c r="P2" s="223"/>
      <c r="Q2" s="257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1:55" ht="18" customHeight="1" x14ac:dyDescent="0.2">
      <c r="A3" s="223" t="s">
        <v>2</v>
      </c>
      <c r="B3" s="223"/>
      <c r="C3" s="223"/>
      <c r="D3" s="223"/>
      <c r="E3" s="257"/>
      <c r="F3" s="223"/>
      <c r="G3" s="257"/>
      <c r="H3" s="223"/>
      <c r="I3" s="257"/>
      <c r="J3" s="223"/>
      <c r="K3" s="257"/>
      <c r="L3" s="223"/>
      <c r="M3" s="257"/>
      <c r="N3" s="223"/>
      <c r="O3" s="257"/>
      <c r="P3" s="223"/>
      <c r="Q3" s="257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1:55" s="2" customFormat="1" ht="18" customHeight="1" x14ac:dyDescent="0.2">
      <c r="A4" s="237" t="s">
        <v>0</v>
      </c>
      <c r="B4" s="39"/>
      <c r="C4" s="237" t="s">
        <v>1</v>
      </c>
      <c r="D4" s="247" t="s">
        <v>440</v>
      </c>
      <c r="E4" s="247"/>
      <c r="F4" s="247"/>
      <c r="G4" s="247"/>
      <c r="H4" s="247" t="s">
        <v>441</v>
      </c>
      <c r="I4" s="247"/>
      <c r="J4" s="247"/>
      <c r="K4" s="247"/>
      <c r="L4" s="247"/>
      <c r="M4" s="247"/>
      <c r="N4" s="247"/>
      <c r="O4" s="247"/>
      <c r="P4" s="247" t="s">
        <v>442</v>
      </c>
      <c r="Q4" s="247"/>
      <c r="R4" s="247"/>
      <c r="S4" s="247"/>
      <c r="T4" s="247"/>
      <c r="U4" s="247"/>
      <c r="V4" s="247"/>
      <c r="W4" s="247"/>
      <c r="X4" s="251" t="s">
        <v>443</v>
      </c>
      <c r="Y4" s="252"/>
      <c r="Z4" s="252"/>
      <c r="AA4" s="252"/>
      <c r="AB4" s="252"/>
      <c r="AC4" s="252"/>
      <c r="AD4" s="252"/>
      <c r="AE4" s="253"/>
      <c r="AF4" s="251" t="s">
        <v>444</v>
      </c>
      <c r="AG4" s="252"/>
      <c r="AH4" s="252"/>
      <c r="AI4" s="252"/>
      <c r="AJ4" s="252"/>
      <c r="AK4" s="252"/>
      <c r="AL4" s="252"/>
      <c r="AM4" s="252"/>
      <c r="AN4" s="252"/>
      <c r="AO4" s="253"/>
      <c r="AP4" s="251" t="s">
        <v>498</v>
      </c>
      <c r="AQ4" s="252"/>
      <c r="AR4" s="252"/>
      <c r="AS4" s="253"/>
      <c r="AT4" s="259" t="s">
        <v>445</v>
      </c>
      <c r="AU4" s="183"/>
      <c r="AV4" s="7"/>
      <c r="AW4" s="12" t="s">
        <v>4</v>
      </c>
      <c r="AX4" s="41" t="s">
        <v>5</v>
      </c>
      <c r="AZ4" s="2" t="s">
        <v>24</v>
      </c>
      <c r="BA4" s="7" t="s">
        <v>25</v>
      </c>
      <c r="BC4" s="29"/>
    </row>
    <row r="5" spans="1:55" s="2" customFormat="1" ht="18" customHeight="1" x14ac:dyDescent="0.2">
      <c r="A5" s="237"/>
      <c r="B5" s="39"/>
      <c r="C5" s="237"/>
      <c r="D5" s="247" t="s">
        <v>470</v>
      </c>
      <c r="E5" s="258"/>
      <c r="F5" s="248" t="s">
        <v>471</v>
      </c>
      <c r="G5" s="249"/>
      <c r="H5" s="248" t="s">
        <v>472</v>
      </c>
      <c r="I5" s="249"/>
      <c r="J5" s="248" t="s">
        <v>473</v>
      </c>
      <c r="K5" s="250"/>
      <c r="L5" s="248" t="s">
        <v>474</v>
      </c>
      <c r="M5" s="250"/>
      <c r="N5" s="248" t="s">
        <v>477</v>
      </c>
      <c r="O5" s="250"/>
      <c r="P5" s="248" t="s">
        <v>490</v>
      </c>
      <c r="Q5" s="248"/>
      <c r="R5" s="248" t="s">
        <v>491</v>
      </c>
      <c r="S5" s="248"/>
      <c r="T5" s="248" t="s">
        <v>492</v>
      </c>
      <c r="U5" s="248"/>
      <c r="V5" s="248" t="s">
        <v>45</v>
      </c>
      <c r="W5" s="248"/>
      <c r="X5" s="255" t="s">
        <v>493</v>
      </c>
      <c r="Y5" s="256"/>
      <c r="Z5" s="255" t="s">
        <v>494</v>
      </c>
      <c r="AA5" s="256"/>
      <c r="AB5" s="255" t="s">
        <v>495</v>
      </c>
      <c r="AC5" s="256"/>
      <c r="AD5" s="255" t="s">
        <v>470</v>
      </c>
      <c r="AE5" s="256"/>
      <c r="AF5" s="255" t="s">
        <v>496</v>
      </c>
      <c r="AG5" s="256"/>
      <c r="AH5" s="255" t="s">
        <v>46</v>
      </c>
      <c r="AI5" s="256"/>
      <c r="AJ5" s="248" t="s">
        <v>47</v>
      </c>
      <c r="AK5" s="248"/>
      <c r="AL5" s="248" t="s">
        <v>48</v>
      </c>
      <c r="AM5" s="248"/>
      <c r="AN5" s="248" t="s">
        <v>49</v>
      </c>
      <c r="AO5" s="248"/>
      <c r="AP5" s="248" t="s">
        <v>21</v>
      </c>
      <c r="AQ5" s="254"/>
      <c r="AR5" s="248" t="s">
        <v>497</v>
      </c>
      <c r="AS5" s="254"/>
      <c r="AT5" s="259"/>
      <c r="AU5" s="183"/>
      <c r="AV5" s="7"/>
      <c r="AW5" s="9">
        <f>SUM(AV6:AV202)</f>
        <v>7</v>
      </c>
      <c r="AX5" s="40">
        <f>SUM(AV222:AV424)</f>
        <v>0</v>
      </c>
      <c r="AZ5" s="2" t="s">
        <v>26</v>
      </c>
      <c r="BA5" s="7" t="s">
        <v>27</v>
      </c>
      <c r="BC5" s="29"/>
    </row>
    <row r="6" spans="1:55" ht="16.5" customHeight="1" x14ac:dyDescent="0.2">
      <c r="A6" s="58">
        <v>1</v>
      </c>
      <c r="B6" s="89">
        <v>18101012</v>
      </c>
      <c r="C6" s="85" t="s">
        <v>67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94.727182539682545</v>
      </c>
      <c r="AU6" s="184" t="s">
        <v>15</v>
      </c>
      <c r="AV6" s="7">
        <f>COUNTIF(AT6:AT32,"&lt;80")</f>
        <v>7</v>
      </c>
      <c r="AY6" s="55" t="s">
        <v>15</v>
      </c>
      <c r="AZ6" s="56">
        <f>AV6</f>
        <v>7</v>
      </c>
    </row>
    <row r="7" spans="1:55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>AVERAGE(Q7,S7,U7,W7,Y7,AA7,AC7,AE7,AG7,AI7,AK7,AM7,AO7,AQ7,AS7,O7,M7,K7,I7,G7,E7)</f>
        <v>83.985974945533755</v>
      </c>
      <c r="AU7" s="185"/>
      <c r="AV7" s="22"/>
      <c r="AW7" s="57"/>
      <c r="AX7" s="14"/>
      <c r="AY7" s="33"/>
      <c r="AZ7" s="11"/>
      <c r="BA7" s="15"/>
      <c r="BC7" s="45"/>
    </row>
    <row r="8" spans="1:55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3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>AVERAGE(Q8,S8,U8,W8,Y8,AA8,AC8,AE8,AG8,AI8,AK8,AM8,AO8,AQ8,AS8,O8,M8,K8,I8,G8,E8)</f>
        <v>98.25066137566138</v>
      </c>
      <c r="AU8" s="185"/>
      <c r="AV8" s="22"/>
      <c r="AW8" s="57"/>
      <c r="AX8" s="14"/>
      <c r="AY8" s="11"/>
      <c r="AZ8" s="11"/>
      <c r="BA8" s="15"/>
      <c r="BC8" s="45"/>
    </row>
    <row r="9" spans="1:55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35</v>
      </c>
      <c r="E9" s="123">
        <f t="shared" si="0"/>
        <v>100</v>
      </c>
      <c r="F9" s="123">
        <v>26</v>
      </c>
      <c r="G9" s="124">
        <f t="shared" si="1"/>
        <v>92.857142857142861</v>
      </c>
      <c r="H9" s="123">
        <v>25</v>
      </c>
      <c r="I9" s="124">
        <f t="shared" si="2"/>
        <v>71.428571428571431</v>
      </c>
      <c r="J9" s="123">
        <v>5</v>
      </c>
      <c r="K9" s="124">
        <f t="shared" si="3"/>
        <v>14.285714285714285</v>
      </c>
      <c r="L9" s="123">
        <v>0</v>
      </c>
      <c r="M9" s="124">
        <f t="shared" si="4"/>
        <v>0</v>
      </c>
      <c r="N9" s="123">
        <v>0</v>
      </c>
      <c r="O9" s="124">
        <f t="shared" si="5"/>
        <v>0</v>
      </c>
      <c r="P9" s="123"/>
      <c r="Q9" s="124"/>
      <c r="R9" s="125"/>
      <c r="S9" s="175"/>
      <c r="T9" s="123"/>
      <c r="U9" s="124"/>
      <c r="V9" s="123"/>
      <c r="W9" s="124"/>
      <c r="X9" s="123"/>
      <c r="Y9" s="124"/>
      <c r="Z9" s="175"/>
      <c r="AA9" s="175"/>
      <c r="AB9" s="175"/>
      <c r="AC9" s="175"/>
      <c r="AD9" s="175"/>
      <c r="AE9" s="175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22"/>
      <c r="AW9" s="57"/>
      <c r="AX9" s="14"/>
      <c r="AY9" s="33"/>
      <c r="AZ9" s="11"/>
      <c r="BA9" s="15"/>
      <c r="BC9" s="45"/>
    </row>
    <row r="10" spans="1:55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4">P10/28*100</f>
        <v>89.285714285714292</v>
      </c>
      <c r="R10" s="1">
        <v>27</v>
      </c>
      <c r="S10" s="21">
        <f t="shared" ref="S10:S25" si="15">R10/35*100</f>
        <v>77.142857142857153</v>
      </c>
      <c r="T10" s="1">
        <v>22</v>
      </c>
      <c r="U10" s="21">
        <f t="shared" ref="U10:U25" si="16">T10/35*100</f>
        <v>62.857142857142854</v>
      </c>
      <c r="V10" s="1">
        <v>25</v>
      </c>
      <c r="W10" s="21">
        <f t="shared" ref="W10:W25" si="17">V10/28*100</f>
        <v>89.285714285714292</v>
      </c>
      <c r="X10" s="1">
        <v>26</v>
      </c>
      <c r="Y10" s="21">
        <f t="shared" ref="Y10:Y25" si="18">X10/35*100</f>
        <v>74.285714285714292</v>
      </c>
      <c r="Z10" s="21">
        <v>34</v>
      </c>
      <c r="AA10" s="21">
        <f t="shared" ref="AA10:AA25" si="19">Z10/35*100</f>
        <v>97.142857142857139</v>
      </c>
      <c r="AB10" s="21">
        <v>20</v>
      </c>
      <c r="AC10" s="21">
        <f t="shared" ref="AC10:AC25" si="20">AB10/28*100</f>
        <v>71.428571428571431</v>
      </c>
      <c r="AD10" s="21">
        <v>25</v>
      </c>
      <c r="AE10" s="21">
        <f t="shared" ref="AE10:AE25" si="21">AD10/35*100</f>
        <v>71.428571428571431</v>
      </c>
      <c r="AF10" s="21">
        <v>18</v>
      </c>
      <c r="AG10" s="21">
        <f t="shared" ref="AG10:AG26" si="22">AF10/28*100</f>
        <v>64.285714285714292</v>
      </c>
      <c r="AH10" s="21">
        <v>24</v>
      </c>
      <c r="AI10" s="21">
        <f t="shared" ref="AI10:AI26" si="23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ref="AT10:AT26" si="24">AVERAGE(Q10,S10,U10,W10,Y10,AA10,AC10,AE10,AG10,AI10,AK10,AM10,AO10,AQ10,AS10,O10,M10,K10,I10,G10,E10)</f>
        <v>83.030188085335141</v>
      </c>
      <c r="AU10" s="185"/>
      <c r="AV10" s="22"/>
      <c r="AW10" s="57"/>
      <c r="AX10" s="14"/>
      <c r="AY10" s="33"/>
      <c r="AZ10" s="11"/>
      <c r="BA10" s="15"/>
      <c r="BC10" s="45"/>
    </row>
    <row r="11" spans="1:55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4"/>
        <v>78.571428571428569</v>
      </c>
      <c r="R11" s="1">
        <v>33</v>
      </c>
      <c r="S11" s="21">
        <f t="shared" si="15"/>
        <v>94.285714285714278</v>
      </c>
      <c r="T11" s="1">
        <v>31</v>
      </c>
      <c r="U11" s="21">
        <f t="shared" si="16"/>
        <v>88.571428571428569</v>
      </c>
      <c r="V11" s="1">
        <v>24</v>
      </c>
      <c r="W11" s="21">
        <f t="shared" si="17"/>
        <v>85.714285714285708</v>
      </c>
      <c r="X11" s="1">
        <v>32</v>
      </c>
      <c r="Y11" s="21">
        <f t="shared" si="18"/>
        <v>91.428571428571431</v>
      </c>
      <c r="Z11" s="21">
        <v>28</v>
      </c>
      <c r="AA11" s="21">
        <f t="shared" si="19"/>
        <v>80</v>
      </c>
      <c r="AB11" s="21">
        <v>25</v>
      </c>
      <c r="AC11" s="21">
        <f t="shared" si="20"/>
        <v>89.285714285714292</v>
      </c>
      <c r="AD11" s="21">
        <v>28</v>
      </c>
      <c r="AE11" s="21">
        <f t="shared" si="21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3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24"/>
        <v>85.441763375830888</v>
      </c>
      <c r="AU11" s="185"/>
      <c r="AV11" s="22"/>
      <c r="AW11" s="57"/>
      <c r="AX11" s="14"/>
      <c r="AY11" s="33"/>
      <c r="AZ11" s="11"/>
      <c r="BA11" s="15"/>
      <c r="BC11" s="45"/>
    </row>
    <row r="12" spans="1:55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46">
        <v>19</v>
      </c>
      <c r="M12" s="147">
        <f>L12/(27-6)*100</f>
        <v>90.476190476190482</v>
      </c>
      <c r="N12" s="114">
        <v>21</v>
      </c>
      <c r="O12" s="115">
        <f>N12/(34-6)*100</f>
        <v>75</v>
      </c>
      <c r="P12" s="114">
        <v>21</v>
      </c>
      <c r="Q12" s="115">
        <f t="shared" si="14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114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3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24"/>
        <v>86.810282629248135</v>
      </c>
      <c r="AU12" s="185"/>
      <c r="AV12" s="22"/>
      <c r="AW12" s="57"/>
      <c r="AX12" s="14"/>
      <c r="AY12" s="33"/>
      <c r="AZ12" s="11"/>
      <c r="BA12" s="15"/>
      <c r="BC12" s="45"/>
    </row>
    <row r="13" spans="1:55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4"/>
        <v>53.571428571428569</v>
      </c>
      <c r="R13" s="1">
        <v>35</v>
      </c>
      <c r="S13" s="21">
        <f t="shared" si="15"/>
        <v>100</v>
      </c>
      <c r="T13" s="1">
        <v>33</v>
      </c>
      <c r="U13" s="21">
        <f t="shared" si="16"/>
        <v>94.285714285714278</v>
      </c>
      <c r="V13" s="1">
        <v>28</v>
      </c>
      <c r="W13" s="21">
        <f t="shared" si="17"/>
        <v>100</v>
      </c>
      <c r="X13" s="1">
        <v>34</v>
      </c>
      <c r="Y13" s="21">
        <f t="shared" si="18"/>
        <v>97.142857142857139</v>
      </c>
      <c r="Z13" s="21">
        <v>32</v>
      </c>
      <c r="AA13" s="21">
        <f t="shared" si="19"/>
        <v>91.428571428571431</v>
      </c>
      <c r="AB13" s="21">
        <v>20</v>
      </c>
      <c r="AC13" s="21" t="s">
        <v>2</v>
      </c>
      <c r="AD13" s="21">
        <v>31</v>
      </c>
      <c r="AE13" s="21">
        <f t="shared" si="21"/>
        <v>88.571428571428569</v>
      </c>
      <c r="AF13" s="21">
        <v>16</v>
      </c>
      <c r="AG13" s="21">
        <f t="shared" si="22"/>
        <v>57.142857142857139</v>
      </c>
      <c r="AH13" s="21">
        <v>30</v>
      </c>
      <c r="AI13" s="21">
        <f t="shared" si="23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24"/>
        <v>90.670194003527328</v>
      </c>
      <c r="AU13" s="186"/>
      <c r="AV13" s="22"/>
      <c r="AW13" s="57"/>
      <c r="AX13" s="14"/>
      <c r="AY13" s="33"/>
      <c r="AZ13" s="11"/>
      <c r="BA13" s="15"/>
      <c r="BC13" s="45"/>
    </row>
    <row r="14" spans="1:55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4"/>
        <v>96.428571428571431</v>
      </c>
      <c r="R14" s="1">
        <v>33</v>
      </c>
      <c r="S14" s="21">
        <f t="shared" si="15"/>
        <v>94.285714285714278</v>
      </c>
      <c r="T14" s="1">
        <v>35</v>
      </c>
      <c r="U14" s="21">
        <f t="shared" si="16"/>
        <v>100</v>
      </c>
      <c r="V14" s="1">
        <v>26</v>
      </c>
      <c r="W14" s="21">
        <f t="shared" si="17"/>
        <v>92.857142857142861</v>
      </c>
      <c r="X14" s="1">
        <v>26</v>
      </c>
      <c r="Y14" s="21">
        <f t="shared" si="18"/>
        <v>74.285714285714292</v>
      </c>
      <c r="Z14" s="21">
        <v>32</v>
      </c>
      <c r="AA14" s="21">
        <f t="shared" si="19"/>
        <v>91.428571428571431</v>
      </c>
      <c r="AB14" s="21">
        <v>23</v>
      </c>
      <c r="AC14" s="21">
        <f t="shared" si="20"/>
        <v>82.142857142857139</v>
      </c>
      <c r="AD14" s="21">
        <v>34</v>
      </c>
      <c r="AE14" s="21">
        <f t="shared" si="21"/>
        <v>97.142857142857139</v>
      </c>
      <c r="AF14" s="21">
        <v>24</v>
      </c>
      <c r="AG14" s="21">
        <f t="shared" si="22"/>
        <v>85.714285714285708</v>
      </c>
      <c r="AH14" s="21">
        <v>26</v>
      </c>
      <c r="AI14" s="21">
        <f t="shared" si="23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24"/>
        <v>91.61861967009024</v>
      </c>
      <c r="AU14" s="185"/>
      <c r="AV14" s="22"/>
      <c r="AW14" s="57"/>
      <c r="AX14" s="14"/>
      <c r="AY14" s="33"/>
      <c r="BA14" s="15"/>
      <c r="BC14" s="45"/>
    </row>
    <row r="15" spans="1:55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4"/>
        <v>89.285714285714292</v>
      </c>
      <c r="R15" s="1">
        <v>35</v>
      </c>
      <c r="S15" s="21">
        <f t="shared" si="15"/>
        <v>100</v>
      </c>
      <c r="T15" s="1">
        <v>35</v>
      </c>
      <c r="U15" s="21">
        <f t="shared" si="16"/>
        <v>100</v>
      </c>
      <c r="V15" s="1">
        <v>28</v>
      </c>
      <c r="W15" s="21">
        <f t="shared" si="17"/>
        <v>100</v>
      </c>
      <c r="X15" s="1">
        <v>32</v>
      </c>
      <c r="Y15" s="21">
        <f t="shared" si="18"/>
        <v>91.428571428571431</v>
      </c>
      <c r="Z15" s="21">
        <v>35</v>
      </c>
      <c r="AA15" s="21">
        <f t="shared" si="19"/>
        <v>100</v>
      </c>
      <c r="AB15" s="21">
        <v>23</v>
      </c>
      <c r="AC15" s="21">
        <f t="shared" si="20"/>
        <v>82.142857142857139</v>
      </c>
      <c r="AD15" s="21">
        <v>35</v>
      </c>
      <c r="AE15" s="21">
        <f t="shared" si="21"/>
        <v>100</v>
      </c>
      <c r="AF15" s="21">
        <v>23</v>
      </c>
      <c r="AG15" s="21">
        <f t="shared" si="22"/>
        <v>82.142857142857139</v>
      </c>
      <c r="AH15" s="21">
        <v>30</v>
      </c>
      <c r="AI15" s="21">
        <f t="shared" si="23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 t="shared" si="24"/>
        <v>95.461017740429497</v>
      </c>
      <c r="AU15" s="185"/>
      <c r="AV15" s="22"/>
      <c r="AW15" s="57"/>
      <c r="AX15" s="14"/>
      <c r="BA15" s="15"/>
      <c r="BC15" s="45"/>
    </row>
    <row r="16" spans="1:55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4"/>
        <v>75</v>
      </c>
      <c r="R16" s="1">
        <v>28</v>
      </c>
      <c r="S16" s="21">
        <f t="shared" si="15"/>
        <v>80</v>
      </c>
      <c r="T16" s="1">
        <v>26</v>
      </c>
      <c r="U16" s="21">
        <f t="shared" si="16"/>
        <v>74.285714285714292</v>
      </c>
      <c r="V16" s="1">
        <v>28</v>
      </c>
      <c r="W16" s="21">
        <f t="shared" si="17"/>
        <v>100</v>
      </c>
      <c r="X16" s="1">
        <v>24</v>
      </c>
      <c r="Y16" s="21">
        <f t="shared" si="18"/>
        <v>68.571428571428569</v>
      </c>
      <c r="Z16" s="21">
        <v>22</v>
      </c>
      <c r="AA16" s="21">
        <f t="shared" si="19"/>
        <v>62.857142857142854</v>
      </c>
      <c r="AB16" s="21">
        <v>20</v>
      </c>
      <c r="AC16" s="21">
        <f t="shared" si="20"/>
        <v>71.428571428571431</v>
      </c>
      <c r="AD16" s="21">
        <v>13</v>
      </c>
      <c r="AE16" s="21">
        <f t="shared" si="21"/>
        <v>37.142857142857146</v>
      </c>
      <c r="AF16" s="21">
        <v>0</v>
      </c>
      <c r="AG16" s="21">
        <f t="shared" si="22"/>
        <v>0</v>
      </c>
      <c r="AH16" s="21">
        <v>30</v>
      </c>
      <c r="AI16" s="21">
        <f t="shared" si="23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24"/>
        <v>71.498793962029254</v>
      </c>
      <c r="AU16" s="186"/>
      <c r="AV16" s="22"/>
      <c r="AW16" s="57"/>
      <c r="AX16" s="14"/>
      <c r="AY16" s="34"/>
      <c r="AZ16" s="11"/>
      <c r="BA16" s="15"/>
      <c r="BC16" s="45"/>
    </row>
    <row r="17" spans="1:55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4"/>
        <v>71.428571428571431</v>
      </c>
      <c r="R17" s="1">
        <v>32</v>
      </c>
      <c r="S17" s="21">
        <f t="shared" si="15"/>
        <v>91.428571428571431</v>
      </c>
      <c r="T17" s="1">
        <v>23</v>
      </c>
      <c r="U17" s="21">
        <f t="shared" si="16"/>
        <v>65.714285714285708</v>
      </c>
      <c r="V17" s="1">
        <v>26</v>
      </c>
      <c r="W17" s="21">
        <f t="shared" si="17"/>
        <v>92.857142857142861</v>
      </c>
      <c r="X17" s="1">
        <v>22</v>
      </c>
      <c r="Y17" s="21">
        <f t="shared" si="18"/>
        <v>62.857142857142854</v>
      </c>
      <c r="Z17" s="21">
        <v>23</v>
      </c>
      <c r="AA17" s="21">
        <f t="shared" si="19"/>
        <v>65.714285714285708</v>
      </c>
      <c r="AB17" s="21">
        <v>11</v>
      </c>
      <c r="AC17" s="21">
        <f t="shared" si="20"/>
        <v>39.285714285714285</v>
      </c>
      <c r="AD17" s="21">
        <v>25</v>
      </c>
      <c r="AE17" s="21">
        <f t="shared" si="21"/>
        <v>71.428571428571431</v>
      </c>
      <c r="AF17" s="21">
        <v>20</v>
      </c>
      <c r="AG17" s="21">
        <f t="shared" si="22"/>
        <v>71.428571428571431</v>
      </c>
      <c r="AH17" s="21">
        <v>30</v>
      </c>
      <c r="AI17" s="21">
        <f t="shared" si="23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24"/>
        <v>79.915577342047925</v>
      </c>
      <c r="AU17" s="186"/>
      <c r="AV17" s="22"/>
      <c r="AW17" s="57"/>
      <c r="AX17" s="14"/>
      <c r="AY17" s="34"/>
      <c r="AZ17" s="11"/>
      <c r="BA17" s="15"/>
      <c r="BC17" s="45"/>
    </row>
    <row r="18" spans="1:55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4"/>
        <v>82.142857142857139</v>
      </c>
      <c r="R18" s="1">
        <v>33</v>
      </c>
      <c r="S18" s="21">
        <f t="shared" si="15"/>
        <v>94.285714285714278</v>
      </c>
      <c r="T18" s="1">
        <v>31</v>
      </c>
      <c r="U18" s="21">
        <f t="shared" si="16"/>
        <v>88.571428571428569</v>
      </c>
      <c r="V18" s="1">
        <v>21</v>
      </c>
      <c r="W18" s="21">
        <f t="shared" si="17"/>
        <v>75</v>
      </c>
      <c r="X18" s="1">
        <v>25</v>
      </c>
      <c r="Y18" s="21">
        <f t="shared" si="18"/>
        <v>71.428571428571431</v>
      </c>
      <c r="Z18" s="21">
        <v>28</v>
      </c>
      <c r="AA18" s="21">
        <f t="shared" si="19"/>
        <v>80</v>
      </c>
      <c r="AB18" s="21">
        <v>18</v>
      </c>
      <c r="AC18" s="21">
        <f t="shared" si="20"/>
        <v>64.285714285714292</v>
      </c>
      <c r="AD18" s="21">
        <v>26</v>
      </c>
      <c r="AE18" s="21">
        <f t="shared" si="21"/>
        <v>74.285714285714292</v>
      </c>
      <c r="AF18" s="21">
        <v>10</v>
      </c>
      <c r="AG18" s="21">
        <f t="shared" si="22"/>
        <v>35.714285714285715</v>
      </c>
      <c r="AH18" s="21">
        <v>30</v>
      </c>
      <c r="AI18" s="21">
        <f t="shared" si="23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24"/>
        <v>83.546626984126988</v>
      </c>
      <c r="AU18" s="186"/>
      <c r="AV18" s="22"/>
      <c r="AW18" s="57"/>
      <c r="AX18" s="14"/>
      <c r="AY18" s="34"/>
      <c r="AZ18" s="11"/>
      <c r="BA18" s="15"/>
      <c r="BC18" s="45"/>
    </row>
    <row r="19" spans="1:55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4"/>
        <v>92.857142857142861</v>
      </c>
      <c r="R19" s="1">
        <v>29</v>
      </c>
      <c r="S19" s="21">
        <f t="shared" si="15"/>
        <v>82.857142857142861</v>
      </c>
      <c r="T19" s="1">
        <v>27</v>
      </c>
      <c r="U19" s="21">
        <f t="shared" si="16"/>
        <v>77.142857142857153</v>
      </c>
      <c r="V19" s="1">
        <v>25</v>
      </c>
      <c r="W19" s="21">
        <f t="shared" si="17"/>
        <v>89.285714285714292</v>
      </c>
      <c r="X19" s="1">
        <v>28</v>
      </c>
      <c r="Y19" s="21">
        <f t="shared" si="18"/>
        <v>80</v>
      </c>
      <c r="Z19" s="21">
        <f>30+1</f>
        <v>31</v>
      </c>
      <c r="AA19" s="21">
        <f t="shared" si="19"/>
        <v>88.571428571428569</v>
      </c>
      <c r="AB19" s="21">
        <v>22</v>
      </c>
      <c r="AC19" s="21">
        <f t="shared" si="20"/>
        <v>78.571428571428569</v>
      </c>
      <c r="AD19" s="21">
        <v>26</v>
      </c>
      <c r="AE19" s="21">
        <f t="shared" si="21"/>
        <v>74.285714285714292</v>
      </c>
      <c r="AF19" s="21">
        <v>14</v>
      </c>
      <c r="AG19" s="21">
        <f t="shared" si="22"/>
        <v>50</v>
      </c>
      <c r="AH19" s="21">
        <v>21</v>
      </c>
      <c r="AI19" s="21">
        <f t="shared" si="23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24"/>
        <v>82.059504357298493</v>
      </c>
      <c r="AU19" s="186"/>
      <c r="AV19" s="22"/>
      <c r="AW19" s="57"/>
      <c r="AX19" s="14"/>
      <c r="AY19" s="34"/>
      <c r="AZ19" s="11"/>
      <c r="BA19" s="15"/>
      <c r="BC19" s="45"/>
    </row>
    <row r="20" spans="1:55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4"/>
        <v>85.714285714285708</v>
      </c>
      <c r="R20" s="1">
        <v>35</v>
      </c>
      <c r="S20" s="21">
        <f t="shared" si="15"/>
        <v>100</v>
      </c>
      <c r="T20" s="1">
        <v>34</v>
      </c>
      <c r="U20" s="21">
        <f t="shared" si="16"/>
        <v>97.142857142857139</v>
      </c>
      <c r="V20" s="1">
        <v>27</v>
      </c>
      <c r="W20" s="21">
        <f t="shared" si="17"/>
        <v>96.428571428571431</v>
      </c>
      <c r="X20" s="1">
        <v>32</v>
      </c>
      <c r="Y20" s="21">
        <f t="shared" si="18"/>
        <v>91.428571428571431</v>
      </c>
      <c r="Z20" s="21">
        <v>35</v>
      </c>
      <c r="AA20" s="21">
        <f t="shared" si="19"/>
        <v>100</v>
      </c>
      <c r="AB20" s="21">
        <v>28</v>
      </c>
      <c r="AC20" s="21">
        <f t="shared" si="20"/>
        <v>100</v>
      </c>
      <c r="AD20" s="21">
        <v>28</v>
      </c>
      <c r="AE20" s="21">
        <f t="shared" si="21"/>
        <v>80</v>
      </c>
      <c r="AF20" s="21">
        <v>22</v>
      </c>
      <c r="AG20" s="21">
        <f t="shared" si="22"/>
        <v>78.571428571428569</v>
      </c>
      <c r="AH20" s="21">
        <v>30</v>
      </c>
      <c r="AI20" s="21">
        <f t="shared" si="23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24"/>
        <v>95.348875661375658</v>
      </c>
      <c r="AU20" s="186"/>
      <c r="AV20" s="22"/>
      <c r="AW20" s="57"/>
      <c r="AX20" s="14"/>
      <c r="AY20" s="17"/>
      <c r="AZ20" s="11"/>
      <c r="BA20" s="15"/>
      <c r="BC20" s="45"/>
    </row>
    <row r="21" spans="1:55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4"/>
        <v>82.142857142857139</v>
      </c>
      <c r="R21" s="1">
        <v>34</v>
      </c>
      <c r="S21" s="21">
        <f t="shared" si="15"/>
        <v>97.142857142857139</v>
      </c>
      <c r="T21" s="1">
        <v>31</v>
      </c>
      <c r="U21" s="21">
        <f t="shared" si="16"/>
        <v>88.571428571428569</v>
      </c>
      <c r="V21" s="1">
        <v>27</v>
      </c>
      <c r="W21" s="21">
        <f t="shared" si="17"/>
        <v>96.428571428571431</v>
      </c>
      <c r="X21" s="1">
        <v>28</v>
      </c>
      <c r="Y21" s="21">
        <f t="shared" si="18"/>
        <v>80</v>
      </c>
      <c r="Z21" s="21">
        <v>34</v>
      </c>
      <c r="AA21" s="21">
        <f t="shared" si="19"/>
        <v>97.142857142857139</v>
      </c>
      <c r="AB21" s="21">
        <v>25</v>
      </c>
      <c r="AC21" s="21">
        <f t="shared" si="20"/>
        <v>89.285714285714292</v>
      </c>
      <c r="AD21" s="21">
        <v>33</v>
      </c>
      <c r="AE21" s="21">
        <f t="shared" si="21"/>
        <v>94.285714285714278</v>
      </c>
      <c r="AF21" s="21">
        <v>22</v>
      </c>
      <c r="AG21" s="21">
        <f t="shared" si="22"/>
        <v>78.571428571428569</v>
      </c>
      <c r="AH21" s="21">
        <v>30</v>
      </c>
      <c r="AI21" s="21">
        <f t="shared" si="23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24"/>
        <v>91.761690787426076</v>
      </c>
      <c r="AU21" s="186"/>
      <c r="AV21" s="22"/>
      <c r="AW21" s="57"/>
      <c r="AX21" s="14"/>
      <c r="AY21" s="34"/>
      <c r="AZ21" s="11"/>
      <c r="BA21" s="15"/>
      <c r="BC21" s="45"/>
    </row>
    <row r="22" spans="1:55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4"/>
        <v>85.714285714285708</v>
      </c>
      <c r="R22" s="1">
        <v>25</v>
      </c>
      <c r="S22" s="21">
        <f t="shared" si="15"/>
        <v>71.428571428571431</v>
      </c>
      <c r="T22" s="1">
        <v>25</v>
      </c>
      <c r="U22" s="21">
        <f t="shared" si="16"/>
        <v>71.428571428571431</v>
      </c>
      <c r="V22" s="1">
        <v>25</v>
      </c>
      <c r="W22" s="21">
        <f t="shared" si="17"/>
        <v>89.285714285714292</v>
      </c>
      <c r="X22" s="1">
        <v>35</v>
      </c>
      <c r="Y22" s="21">
        <f t="shared" si="18"/>
        <v>100</v>
      </c>
      <c r="Z22" s="21">
        <v>26</v>
      </c>
      <c r="AA22" s="21">
        <f t="shared" si="19"/>
        <v>74.285714285714292</v>
      </c>
      <c r="AB22" s="21">
        <v>21</v>
      </c>
      <c r="AC22" s="21">
        <f t="shared" si="20"/>
        <v>75</v>
      </c>
      <c r="AD22" s="21">
        <v>27</v>
      </c>
      <c r="AE22" s="21">
        <f t="shared" si="21"/>
        <v>77.142857142857153</v>
      </c>
      <c r="AF22" s="21">
        <v>17</v>
      </c>
      <c r="AG22" s="21">
        <f t="shared" si="22"/>
        <v>60.714285714285708</v>
      </c>
      <c r="AH22" s="21">
        <v>30</v>
      </c>
      <c r="AI22" s="21">
        <f t="shared" si="23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24"/>
        <v>85.623054777466535</v>
      </c>
      <c r="AU22" s="186"/>
      <c r="AV22" s="22"/>
      <c r="AW22" s="57"/>
      <c r="AX22" s="14"/>
      <c r="AY22" s="34"/>
      <c r="AZ22" s="11"/>
      <c r="BA22" s="15"/>
      <c r="BC22" s="45"/>
    </row>
    <row r="23" spans="1:55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46">
        <v>15</v>
      </c>
      <c r="M23" s="147">
        <f t="shared" si="4"/>
        <v>55.555555555555557</v>
      </c>
      <c r="N23" s="114">
        <v>18</v>
      </c>
      <c r="O23" s="115">
        <f t="shared" si="5"/>
        <v>52.941176470588239</v>
      </c>
      <c r="P23" s="114">
        <v>12</v>
      </c>
      <c r="Q23" s="115">
        <f>P23/(28-3)*100</f>
        <v>48</v>
      </c>
      <c r="R23" s="1">
        <v>17</v>
      </c>
      <c r="S23" s="21">
        <f t="shared" si="15"/>
        <v>48.571428571428569</v>
      </c>
      <c r="T23" s="1">
        <f>29+1</f>
        <v>30</v>
      </c>
      <c r="U23" s="21">
        <f t="shared" si="16"/>
        <v>85.714285714285708</v>
      </c>
      <c r="V23" s="1">
        <v>13</v>
      </c>
      <c r="W23" s="21">
        <f t="shared" si="17"/>
        <v>46.428571428571431</v>
      </c>
      <c r="X23" s="1">
        <f>28+1</f>
        <v>29</v>
      </c>
      <c r="Y23" s="21">
        <f t="shared" si="18"/>
        <v>82.857142857142861</v>
      </c>
      <c r="Z23" s="21">
        <v>29</v>
      </c>
      <c r="AA23" s="21">
        <f t="shared" si="19"/>
        <v>82.857142857142861</v>
      </c>
      <c r="AB23" s="21">
        <v>6</v>
      </c>
      <c r="AC23" s="21">
        <f t="shared" si="20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2"/>
        <v>35.714285714285715</v>
      </c>
      <c r="AH23" s="21">
        <v>30</v>
      </c>
      <c r="AI23" s="21">
        <f t="shared" si="23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24"/>
        <v>60.395269889565029</v>
      </c>
      <c r="AU23" s="185"/>
      <c r="AV23" s="22"/>
      <c r="AW23" s="57"/>
      <c r="AX23" s="14"/>
      <c r="AY23" s="34"/>
      <c r="AZ23" s="11"/>
      <c r="BC23" s="45"/>
    </row>
    <row r="24" spans="1:55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4"/>
        <v>75</v>
      </c>
      <c r="R24" s="1">
        <v>32</v>
      </c>
      <c r="S24" s="21">
        <f t="shared" si="15"/>
        <v>91.428571428571431</v>
      </c>
      <c r="T24" s="1">
        <v>34</v>
      </c>
      <c r="U24" s="21">
        <f t="shared" si="16"/>
        <v>97.142857142857139</v>
      </c>
      <c r="V24" s="1">
        <v>24</v>
      </c>
      <c r="W24" s="21">
        <f t="shared" si="17"/>
        <v>85.714285714285708</v>
      </c>
      <c r="X24" s="1">
        <v>28</v>
      </c>
      <c r="Y24" s="21">
        <f t="shared" si="18"/>
        <v>80</v>
      </c>
      <c r="Z24" s="21">
        <v>27</v>
      </c>
      <c r="AA24" s="21">
        <f t="shared" si="19"/>
        <v>77.142857142857153</v>
      </c>
      <c r="AB24" s="21">
        <v>21</v>
      </c>
      <c r="AC24" s="21">
        <f t="shared" si="20"/>
        <v>75</v>
      </c>
      <c r="AD24" s="21">
        <v>29</v>
      </c>
      <c r="AE24" s="21">
        <f t="shared" si="21"/>
        <v>82.857142857142861</v>
      </c>
      <c r="AF24" s="21">
        <v>22</v>
      </c>
      <c r="AG24" s="21">
        <f t="shared" si="22"/>
        <v>78.571428571428569</v>
      </c>
      <c r="AH24" s="21">
        <v>22</v>
      </c>
      <c r="AI24" s="21">
        <f t="shared" si="23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24"/>
        <v>88.280423280423292</v>
      </c>
      <c r="AU24" s="185"/>
      <c r="AV24" s="22"/>
      <c r="AW24" s="57"/>
      <c r="AX24" s="14"/>
      <c r="AY24" s="34"/>
      <c r="AZ24" s="11"/>
      <c r="BA24" s="15"/>
      <c r="BC24" s="45"/>
    </row>
    <row r="25" spans="1:55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4"/>
        <v>82.142857142857139</v>
      </c>
      <c r="R25" s="1">
        <v>35</v>
      </c>
      <c r="S25" s="21">
        <f t="shared" si="15"/>
        <v>100</v>
      </c>
      <c r="T25" s="1">
        <v>34</v>
      </c>
      <c r="U25" s="21">
        <f t="shared" si="16"/>
        <v>97.142857142857139</v>
      </c>
      <c r="V25" s="1">
        <v>28</v>
      </c>
      <c r="W25" s="21">
        <f t="shared" si="17"/>
        <v>100</v>
      </c>
      <c r="X25" s="1">
        <v>32</v>
      </c>
      <c r="Y25" s="21">
        <f t="shared" si="18"/>
        <v>91.428571428571431</v>
      </c>
      <c r="Z25" s="21">
        <v>35</v>
      </c>
      <c r="AA25" s="21">
        <f t="shared" si="19"/>
        <v>100</v>
      </c>
      <c r="AB25" s="21">
        <v>28</v>
      </c>
      <c r="AC25" s="21">
        <f t="shared" si="20"/>
        <v>100</v>
      </c>
      <c r="AD25" s="21">
        <v>33</v>
      </c>
      <c r="AE25" s="21">
        <f t="shared" si="21"/>
        <v>94.285714285714278</v>
      </c>
      <c r="AF25" s="21">
        <v>28</v>
      </c>
      <c r="AG25" s="21">
        <f t="shared" si="22"/>
        <v>100</v>
      </c>
      <c r="AH25" s="21">
        <v>30</v>
      </c>
      <c r="AI25" s="21">
        <f t="shared" si="23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24"/>
        <v>97.8125</v>
      </c>
      <c r="AU25" s="186"/>
      <c r="AV25" s="22"/>
      <c r="AW25" s="57"/>
      <c r="AX25" s="14"/>
      <c r="BA25" s="15"/>
      <c r="BC25" s="45"/>
    </row>
    <row r="26" spans="1:55" s="16" customFormat="1" ht="16.5" customHeight="1" x14ac:dyDescent="0.2">
      <c r="A26" s="58">
        <v>21</v>
      </c>
      <c r="B26" s="42"/>
      <c r="C26" s="13" t="s">
        <v>509</v>
      </c>
      <c r="D26" s="13"/>
      <c r="E26" s="13"/>
      <c r="F26" s="13"/>
      <c r="G26" s="13"/>
      <c r="H26" s="13"/>
      <c r="I26" s="13"/>
      <c r="J26" s="13"/>
      <c r="K26" s="169"/>
      <c r="L26" s="13"/>
      <c r="M26" s="169"/>
      <c r="N26" s="13"/>
      <c r="O26" s="196"/>
      <c r="P26" s="42"/>
      <c r="Q26" s="196"/>
      <c r="R26" s="13"/>
      <c r="S26" s="169"/>
      <c r="T26" s="42"/>
      <c r="U26" s="196"/>
      <c r="V26" s="42"/>
      <c r="W26" s="196"/>
      <c r="X26" s="42"/>
      <c r="Y26" s="196"/>
      <c r="Z26" s="169"/>
      <c r="AA26" s="169"/>
      <c r="AB26" s="169"/>
      <c r="AC26" s="169"/>
      <c r="AD26" s="196">
        <v>15</v>
      </c>
      <c r="AE26" s="196">
        <f>AD26/(35-5)*100</f>
        <v>50</v>
      </c>
      <c r="AF26" s="21">
        <v>13</v>
      </c>
      <c r="AG26" s="21">
        <f t="shared" si="22"/>
        <v>46.428571428571431</v>
      </c>
      <c r="AH26" s="21">
        <v>30</v>
      </c>
      <c r="AI26" s="21">
        <f t="shared" si="23"/>
        <v>100</v>
      </c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21">
        <f t="shared" si="24"/>
        <v>65.476190476190482</v>
      </c>
      <c r="AU26" s="186"/>
      <c r="AV26" s="22"/>
      <c r="AW26" s="57"/>
      <c r="AX26" s="14"/>
      <c r="BA26" s="15"/>
      <c r="BC26" s="45"/>
    </row>
    <row r="27" spans="1:55" s="16" customFormat="1" ht="16.5" customHeight="1" x14ac:dyDescent="0.2">
      <c r="A27" s="63"/>
      <c r="B27" s="48"/>
      <c r="C27" s="14"/>
      <c r="D27" s="14"/>
      <c r="E27" s="14"/>
      <c r="F27" s="14"/>
      <c r="G27" s="14"/>
      <c r="H27" s="14"/>
      <c r="I27" s="14"/>
      <c r="J27" s="14"/>
      <c r="K27" s="119"/>
      <c r="L27" s="14"/>
      <c r="M27" s="119"/>
      <c r="N27" s="14"/>
      <c r="O27" s="148"/>
      <c r="P27" s="48"/>
      <c r="Q27" s="148"/>
      <c r="R27" s="14"/>
      <c r="S27" s="119"/>
      <c r="T27" s="48"/>
      <c r="U27" s="148"/>
      <c r="V27" s="48"/>
      <c r="W27" s="148"/>
      <c r="X27" s="48"/>
      <c r="Y27" s="148"/>
      <c r="Z27" s="119"/>
      <c r="AA27" s="119"/>
      <c r="AB27" s="119"/>
      <c r="AC27" s="119"/>
      <c r="AD27" s="119"/>
      <c r="AE27" s="119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86"/>
      <c r="AV27" s="22"/>
      <c r="AW27" s="57"/>
      <c r="AX27" s="14"/>
      <c r="BA27" s="15"/>
      <c r="BC27" s="45">
        <f>6*315000</f>
        <v>1890000</v>
      </c>
    </row>
    <row r="28" spans="1:55" s="16" customFormat="1" ht="16.5" customHeight="1" x14ac:dyDescent="0.2">
      <c r="A28" s="63"/>
      <c r="B28" s="63"/>
      <c r="C28" s="64"/>
      <c r="D28" s="64"/>
      <c r="E28" s="64"/>
      <c r="F28" s="64"/>
      <c r="G28" s="64"/>
      <c r="H28" s="64"/>
      <c r="I28" s="64"/>
      <c r="J28" s="64"/>
      <c r="K28" s="113"/>
      <c r="L28" s="64"/>
      <c r="M28" s="113"/>
      <c r="N28" s="64"/>
      <c r="O28" s="106"/>
      <c r="P28" s="96"/>
      <c r="Q28" s="106"/>
      <c r="R28" s="64"/>
      <c r="S28" s="113"/>
      <c r="T28" s="96"/>
      <c r="U28" s="106"/>
      <c r="V28" s="96"/>
      <c r="W28" s="106"/>
      <c r="X28" s="96"/>
      <c r="Y28" s="106"/>
      <c r="Z28" s="113"/>
      <c r="AA28" s="113"/>
      <c r="AB28" s="113"/>
      <c r="AC28" s="113"/>
      <c r="AD28" s="113"/>
      <c r="AE28" s="113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22"/>
      <c r="AW28" s="57"/>
      <c r="AX28" s="14"/>
      <c r="BA28" s="15"/>
      <c r="BC28" s="45">
        <f>4*384000</f>
        <v>1536000</v>
      </c>
    </row>
    <row r="29" spans="1:55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9">AVERAGE(Q29,S29,U29,W29,Y29,AA29,AC29,AE29,AG29,AI29,AK29,AM29,AO29,AQ29,AS29,O29,M29,K29,I29,G29,E29)</f>
        <v>76.713449268596335</v>
      </c>
      <c r="AU29" s="187" t="s">
        <v>6</v>
      </c>
      <c r="AV29" s="22"/>
      <c r="AW29" s="57"/>
      <c r="AX29" s="14"/>
      <c r="BA29" s="15"/>
      <c r="BC29" s="45">
        <f>150000</f>
        <v>150000</v>
      </c>
    </row>
    <row r="30" spans="1:55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9"/>
        <v>91.892604263927794</v>
      </c>
      <c r="AU30" s="185"/>
      <c r="AV30" s="22"/>
      <c r="AW30" s="57"/>
      <c r="AX30" s="14"/>
      <c r="BA30" s="15"/>
      <c r="BC30" s="45">
        <f>SUM(BC27:BC29)</f>
        <v>3576000</v>
      </c>
    </row>
    <row r="31" spans="1:55" s="130" customFormat="1" ht="16.5" customHeight="1" x14ac:dyDescent="0.2">
      <c r="A31" s="120">
        <v>3</v>
      </c>
      <c r="B31" s="121">
        <v>18102003</v>
      </c>
      <c r="C31" s="122" t="s">
        <v>88</v>
      </c>
      <c r="D31" s="123">
        <v>35</v>
      </c>
      <c r="E31" s="123">
        <f t="shared" si="25"/>
        <v>100</v>
      </c>
      <c r="F31" s="123">
        <v>20</v>
      </c>
      <c r="G31" s="124">
        <f>F31/27*100</f>
        <v>74.074074074074076</v>
      </c>
      <c r="H31" s="123">
        <v>28</v>
      </c>
      <c r="I31" s="124">
        <f t="shared" si="26"/>
        <v>80</v>
      </c>
      <c r="J31" s="123">
        <v>28</v>
      </c>
      <c r="K31" s="124">
        <f t="shared" si="3"/>
        <v>80</v>
      </c>
      <c r="L31" s="123">
        <v>19</v>
      </c>
      <c r="M31" s="124">
        <f t="shared" si="27"/>
        <v>70.370370370370367</v>
      </c>
      <c r="N31" s="123">
        <v>25</v>
      </c>
      <c r="O31" s="124">
        <f t="shared" si="28"/>
        <v>73.529411764705884</v>
      </c>
      <c r="P31" s="123">
        <v>21</v>
      </c>
      <c r="Q31" s="124">
        <f t="shared" si="29"/>
        <v>75</v>
      </c>
      <c r="R31" s="123">
        <v>23</v>
      </c>
      <c r="S31" s="124">
        <f t="shared" si="30"/>
        <v>65.714285714285708</v>
      </c>
      <c r="T31" s="123">
        <v>21</v>
      </c>
      <c r="U31" s="124">
        <f t="shared" si="31"/>
        <v>60</v>
      </c>
      <c r="V31" s="123">
        <v>21</v>
      </c>
      <c r="W31" s="124">
        <f t="shared" si="32"/>
        <v>75</v>
      </c>
      <c r="X31" s="123">
        <v>22</v>
      </c>
      <c r="Y31" s="124">
        <f t="shared" si="33"/>
        <v>62.857142857142854</v>
      </c>
      <c r="Z31" s="124">
        <v>15</v>
      </c>
      <c r="AA31" s="124">
        <f t="shared" si="34"/>
        <v>42.857142857142854</v>
      </c>
      <c r="AB31" s="124">
        <v>14</v>
      </c>
      <c r="AC31" s="124">
        <f t="shared" si="35"/>
        <v>50</v>
      </c>
      <c r="AD31" s="124">
        <v>15</v>
      </c>
      <c r="AE31" s="124">
        <f t="shared" si="36"/>
        <v>42.857142857142854</v>
      </c>
      <c r="AF31" s="124">
        <v>17</v>
      </c>
      <c r="AG31" s="124">
        <f t="shared" si="37"/>
        <v>60.714285714285708</v>
      </c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95"/>
      <c r="AT31" s="124">
        <f t="shared" si="39"/>
        <v>67.531590413943348</v>
      </c>
      <c r="AU31" s="188"/>
      <c r="AV31" s="127"/>
      <c r="AW31" s="128"/>
      <c r="AX31" s="129"/>
      <c r="BA31" s="131"/>
      <c r="BC31" s="132"/>
    </row>
    <row r="32" spans="1:55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9"/>
        <v>69.691779489573605</v>
      </c>
      <c r="AU32" s="185"/>
      <c r="AV32" s="22"/>
      <c r="AW32" s="57"/>
      <c r="AX32" s="14"/>
      <c r="BA32" s="15"/>
      <c r="BC32" s="45"/>
    </row>
    <row r="33" spans="1:55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9"/>
        <v>98.214285714285722</v>
      </c>
      <c r="AU33" s="185"/>
      <c r="AV33" s="22"/>
      <c r="AW33" s="57"/>
      <c r="AX33" s="14"/>
      <c r="BA33" s="15"/>
      <c r="BC33" s="45"/>
    </row>
    <row r="34" spans="1:55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9"/>
        <v>90.928065670712726</v>
      </c>
      <c r="AU34" s="185"/>
      <c r="AV34" s="22"/>
      <c r="AW34" s="57"/>
      <c r="AX34" s="14"/>
      <c r="BA34" s="15"/>
      <c r="BC34" s="45"/>
    </row>
    <row r="35" spans="1:55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9"/>
        <v>92.081679894179899</v>
      </c>
      <c r="AU35" s="185"/>
      <c r="AV35" s="22"/>
      <c r="AW35" s="57"/>
      <c r="AX35" s="14"/>
      <c r="BA35" s="15"/>
      <c r="BC35" s="45"/>
    </row>
    <row r="36" spans="1:55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9"/>
        <v>93.313686585745387</v>
      </c>
      <c r="AU36" s="185"/>
      <c r="AV36" s="22"/>
      <c r="AW36" s="57"/>
      <c r="AX36" s="14"/>
      <c r="BA36" s="15"/>
      <c r="BC36" s="45"/>
    </row>
    <row r="37" spans="1:55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9"/>
        <v>84.837379396202934</v>
      </c>
      <c r="AU37" s="185"/>
      <c r="AV37" s="22"/>
      <c r="AW37" s="57"/>
      <c r="AX37" s="14"/>
      <c r="BA37" s="15"/>
      <c r="BC37" s="45"/>
    </row>
    <row r="38" spans="1:55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9"/>
        <v>83.032601929660757</v>
      </c>
      <c r="AU38" s="185"/>
      <c r="AV38" s="22"/>
      <c r="AW38" s="57"/>
      <c r="AX38" s="14"/>
      <c r="BA38" s="15"/>
      <c r="BC38" s="45"/>
    </row>
    <row r="39" spans="1:55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9"/>
        <v>76.432850918145036</v>
      </c>
      <c r="AU39" s="185"/>
      <c r="AV39" s="22"/>
      <c r="AW39" s="57"/>
      <c r="AX39" s="14"/>
      <c r="BA39" s="15"/>
      <c r="BC39" s="45"/>
    </row>
    <row r="40" spans="1:55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9"/>
        <v>90.381077551793666</v>
      </c>
      <c r="AU40" s="185"/>
      <c r="AV40" s="22"/>
      <c r="AW40" s="57"/>
      <c r="AX40" s="14"/>
      <c r="BA40" s="15"/>
      <c r="BC40" s="45"/>
    </row>
    <row r="41" spans="1:55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9"/>
        <v>97.455357142857139</v>
      </c>
      <c r="AU41" s="185"/>
      <c r="AV41" s="22"/>
      <c r="AW41" s="57"/>
      <c r="AX41" s="14"/>
      <c r="BA41" s="15"/>
      <c r="BC41" s="45"/>
    </row>
    <row r="42" spans="1:55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460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9"/>
        <v>49.103745201784413</v>
      </c>
      <c r="AU42" s="185"/>
      <c r="AV42" s="22"/>
      <c r="AW42" s="57"/>
      <c r="AX42" s="14"/>
      <c r="BA42" s="15"/>
      <c r="BC42" s="45"/>
    </row>
    <row r="43" spans="1:55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9"/>
        <v>69.679913632119522</v>
      </c>
      <c r="AU43" s="185"/>
      <c r="AV43" s="22"/>
      <c r="AW43" s="57"/>
      <c r="AX43" s="14"/>
      <c r="BA43" s="15"/>
      <c r="BC43" s="45"/>
    </row>
    <row r="44" spans="1:55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9"/>
        <v>93.432247899159663</v>
      </c>
      <c r="AU44" s="185"/>
      <c r="AV44" s="22"/>
      <c r="AW44" s="57"/>
      <c r="AX44" s="14"/>
      <c r="BA44" s="15"/>
      <c r="BC44" s="45"/>
    </row>
    <row r="45" spans="1:55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9"/>
        <v>90.070514316837844</v>
      </c>
      <c r="AU45" s="185"/>
      <c r="AV45" s="22"/>
      <c r="AW45" s="57"/>
      <c r="AX45" s="14"/>
      <c r="BA45" s="15"/>
      <c r="BC45" s="45"/>
    </row>
    <row r="46" spans="1:55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9"/>
        <v>84.237180983504516</v>
      </c>
      <c r="AU46" s="185"/>
      <c r="AV46" s="22"/>
      <c r="AW46" s="57"/>
      <c r="AX46" s="14"/>
      <c r="BA46" s="15"/>
      <c r="BC46" s="45"/>
    </row>
    <row r="47" spans="1:55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9"/>
        <v>72.802765045412087</v>
      </c>
      <c r="AU47" s="185"/>
      <c r="AV47" s="22"/>
      <c r="AW47" s="57"/>
      <c r="AX47" s="14"/>
      <c r="BA47" s="15"/>
      <c r="BC47" s="45"/>
    </row>
    <row r="48" spans="1:55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35</v>
      </c>
      <c r="E48" s="123">
        <f t="shared" si="25"/>
        <v>100</v>
      </c>
      <c r="F48" s="123">
        <v>22</v>
      </c>
      <c r="G48" s="124">
        <f>F48/27*100</f>
        <v>81.481481481481481</v>
      </c>
      <c r="H48" s="123">
        <v>19</v>
      </c>
      <c r="I48" s="124">
        <f>H48/(35-6)*100</f>
        <v>65.517241379310349</v>
      </c>
      <c r="J48" s="123">
        <v>19</v>
      </c>
      <c r="K48" s="124">
        <f t="shared" si="3"/>
        <v>54.285714285714285</v>
      </c>
      <c r="L48" s="123">
        <v>3</v>
      </c>
      <c r="M48" s="124">
        <f t="shared" si="27"/>
        <v>11.111111111111111</v>
      </c>
      <c r="N48" s="123"/>
      <c r="O48" s="124"/>
      <c r="P48" s="123"/>
      <c r="Q48" s="124"/>
      <c r="R48" s="125"/>
      <c r="S48" s="175"/>
      <c r="T48" s="123"/>
      <c r="U48" s="124"/>
      <c r="V48" s="123"/>
      <c r="W48" s="124"/>
      <c r="X48" s="123"/>
      <c r="Y48" s="124"/>
      <c r="Z48" s="175"/>
      <c r="AA48" s="175"/>
      <c r="AB48" s="175"/>
      <c r="AC48" s="175"/>
      <c r="AD48" s="175"/>
      <c r="AE48" s="175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22"/>
      <c r="AW48" s="57"/>
      <c r="AX48" s="14"/>
      <c r="BA48" s="15"/>
      <c r="BC48" s="45"/>
    </row>
    <row r="49" spans="1:55" s="16" customFormat="1" ht="16.5" customHeight="1" x14ac:dyDescent="0.2">
      <c r="A49" s="63"/>
      <c r="B49" s="9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19"/>
      <c r="N49" s="14"/>
      <c r="O49" s="148"/>
      <c r="P49" s="48"/>
      <c r="Q49" s="148"/>
      <c r="R49" s="14"/>
      <c r="S49" s="119"/>
      <c r="T49" s="48"/>
      <c r="U49" s="148"/>
      <c r="V49" s="48"/>
      <c r="W49" s="148"/>
      <c r="X49" s="48"/>
      <c r="Y49" s="148"/>
      <c r="Z49" s="119"/>
      <c r="AA49" s="119"/>
      <c r="AB49" s="119"/>
      <c r="AC49" s="119"/>
      <c r="AD49" s="119"/>
      <c r="AE49" s="119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85"/>
      <c r="AV49" s="22"/>
      <c r="AW49" s="57"/>
      <c r="AX49" s="14"/>
      <c r="BA49" s="15"/>
      <c r="BC49" s="45"/>
    </row>
    <row r="50" spans="1:55" s="16" customFormat="1" ht="16.5" customHeight="1" x14ac:dyDescent="0.2">
      <c r="A50" s="63"/>
      <c r="B50" s="92"/>
      <c r="C50" s="215"/>
      <c r="D50" s="14"/>
      <c r="E50" s="14"/>
      <c r="F50" s="14"/>
      <c r="G50" s="14"/>
      <c r="H50" s="14"/>
      <c r="I50" s="14"/>
      <c r="J50" s="14"/>
      <c r="K50" s="14"/>
      <c r="L50" s="14"/>
      <c r="M50" s="119"/>
      <c r="N50" s="14"/>
      <c r="O50" s="148"/>
      <c r="P50" s="48"/>
      <c r="Q50" s="148"/>
      <c r="R50" s="14"/>
      <c r="S50" s="119"/>
      <c r="T50" s="48"/>
      <c r="U50" s="148"/>
      <c r="V50" s="48"/>
      <c r="W50" s="148"/>
      <c r="X50" s="48"/>
      <c r="Y50" s="148"/>
      <c r="Z50" s="119"/>
      <c r="AA50" s="119"/>
      <c r="AB50" s="119"/>
      <c r="AC50" s="119"/>
      <c r="AD50" s="119"/>
      <c r="AE50" s="119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85"/>
      <c r="AV50" s="22"/>
      <c r="AW50" s="57"/>
      <c r="AX50" s="14"/>
      <c r="BA50" s="15"/>
      <c r="BC50" s="45"/>
    </row>
    <row r="51" spans="1:55" s="16" customFormat="1" ht="16.5" customHeight="1" x14ac:dyDescent="0.2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113"/>
      <c r="N51" s="64"/>
      <c r="O51" s="106"/>
      <c r="P51" s="96"/>
      <c r="Q51" s="106"/>
      <c r="R51" s="64"/>
      <c r="S51" s="113"/>
      <c r="T51" s="96"/>
      <c r="U51" s="106"/>
      <c r="V51" s="96"/>
      <c r="W51" s="106"/>
      <c r="X51" s="96"/>
      <c r="Y51" s="106"/>
      <c r="Z51" s="113"/>
      <c r="AA51" s="113"/>
      <c r="AB51" s="113"/>
      <c r="AC51" s="113"/>
      <c r="AD51" s="113"/>
      <c r="AE51" s="113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22"/>
      <c r="AW51" s="57"/>
      <c r="AX51" s="14"/>
      <c r="BA51" s="15"/>
      <c r="BC51" s="45"/>
    </row>
    <row r="52" spans="1:55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0" si="52">AVERAGE(Q52,S52,U52,W52,Y52,AA52,AC52,AE52,AG52,AI52,AK52,AM52,AO52,AQ52,AS52,O52,M52,K52,I52,G52,E52)</f>
        <v>67.303182384064741</v>
      </c>
      <c r="AU52" s="187" t="s">
        <v>107</v>
      </c>
      <c r="AV52" s="22"/>
      <c r="AW52" s="57"/>
      <c r="AX52" s="14"/>
      <c r="BA52" s="15"/>
      <c r="BC52" s="45"/>
    </row>
    <row r="53" spans="1:55" s="130" customFormat="1" ht="16.5" customHeight="1" x14ac:dyDescent="0.2">
      <c r="A53" s="120">
        <v>2</v>
      </c>
      <c r="B53" s="121">
        <v>18101018</v>
      </c>
      <c r="C53" s="122" t="s">
        <v>108</v>
      </c>
      <c r="D53" s="123">
        <v>35</v>
      </c>
      <c r="E53" s="123">
        <f>D53/35*100</f>
        <v>100</v>
      </c>
      <c r="F53" s="123">
        <v>11</v>
      </c>
      <c r="G53" s="124">
        <f t="shared" si="40"/>
        <v>39.285714285714285</v>
      </c>
      <c r="H53" s="123">
        <v>20</v>
      </c>
      <c r="I53" s="124">
        <f t="shared" si="41"/>
        <v>57.142857142857139</v>
      </c>
      <c r="J53" s="123">
        <v>9</v>
      </c>
      <c r="K53" s="124">
        <f t="shared" si="3"/>
        <v>25.714285714285712</v>
      </c>
      <c r="L53" s="123">
        <v>7</v>
      </c>
      <c r="M53" s="124">
        <f t="shared" si="42"/>
        <v>25.925925925925924</v>
      </c>
      <c r="N53" s="123">
        <v>8</v>
      </c>
      <c r="O53" s="124">
        <f t="shared" si="43"/>
        <v>23.52941176470588</v>
      </c>
      <c r="P53" s="123">
        <v>3</v>
      </c>
      <c r="Q53" s="124">
        <f t="shared" si="44"/>
        <v>10.714285714285714</v>
      </c>
      <c r="R53" s="123">
        <v>1</v>
      </c>
      <c r="S53" s="124">
        <f t="shared" si="45"/>
        <v>2.8571428571428572</v>
      </c>
      <c r="T53" s="123">
        <v>35</v>
      </c>
      <c r="U53" s="124">
        <f t="shared" si="46"/>
        <v>100</v>
      </c>
      <c r="V53" s="123">
        <v>0</v>
      </c>
      <c r="W53" s="124">
        <f t="shared" si="47"/>
        <v>0</v>
      </c>
      <c r="X53" s="123">
        <v>3</v>
      </c>
      <c r="Y53" s="124">
        <f t="shared" si="48"/>
        <v>8.5714285714285712</v>
      </c>
      <c r="Z53" s="124">
        <v>3</v>
      </c>
      <c r="AA53" s="124">
        <f t="shared" ref="AA53:AA70" si="53">Z53/35*100</f>
        <v>8.5714285714285712</v>
      </c>
      <c r="AB53" s="124">
        <v>8</v>
      </c>
      <c r="AC53" s="124">
        <f t="shared" ref="AC53:AC70" si="54">AB53/28*100</f>
        <v>28.571428571428569</v>
      </c>
      <c r="AD53" s="124">
        <v>14</v>
      </c>
      <c r="AE53" s="124">
        <f t="shared" si="49"/>
        <v>40</v>
      </c>
      <c r="AF53" s="124">
        <v>1</v>
      </c>
      <c r="AG53" s="124">
        <f t="shared" si="50"/>
        <v>3.5714285714285712</v>
      </c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95"/>
      <c r="AT53" s="124">
        <f t="shared" si="52"/>
        <v>31.630355846042118</v>
      </c>
      <c r="AU53" s="188"/>
      <c r="AV53" s="127"/>
      <c r="AW53" s="128"/>
      <c r="AX53" s="129"/>
      <c r="BA53" s="131"/>
      <c r="BC53" s="132"/>
    </row>
    <row r="54" spans="1:55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2"/>
        <v>84.926956893868663</v>
      </c>
      <c r="AU54" s="185"/>
      <c r="AV54" s="22"/>
      <c r="AW54" s="57"/>
      <c r="AX54" s="14"/>
      <c r="BA54" s="15"/>
      <c r="BC54" s="45"/>
    </row>
    <row r="55" spans="1:55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114">
        <v>25</v>
      </c>
      <c r="O55" s="115">
        <f t="shared" si="43"/>
        <v>73.529411764705884</v>
      </c>
      <c r="P55" s="114">
        <v>23</v>
      </c>
      <c r="Q55" s="115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114">
        <v>21</v>
      </c>
      <c r="W55" s="115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 t="shared" si="52"/>
        <v>81.08165488417589</v>
      </c>
      <c r="AU55" s="185"/>
      <c r="AV55" s="22"/>
      <c r="AW55" s="57"/>
      <c r="AX55" s="14"/>
      <c r="BA55" s="15"/>
      <c r="BC55" s="45"/>
    </row>
    <row r="56" spans="1:55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2"/>
        <v>96.898634453781511</v>
      </c>
      <c r="AU56" s="185"/>
      <c r="AV56" s="22"/>
      <c r="AW56" s="57"/>
      <c r="AX56" s="14"/>
      <c r="BA56" s="15"/>
      <c r="BC56" s="45"/>
    </row>
    <row r="57" spans="1:55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2"/>
        <v>93.76984126984128</v>
      </c>
      <c r="AU57" s="185"/>
      <c r="AV57" s="22"/>
      <c r="AW57" s="57"/>
      <c r="AX57" s="14"/>
      <c r="BA57" s="15"/>
      <c r="BC57" s="45"/>
    </row>
    <row r="58" spans="1:55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2"/>
        <v>98.392857142857139</v>
      </c>
      <c r="AU58" s="185"/>
      <c r="AV58" s="22"/>
      <c r="AW58" s="57"/>
      <c r="AX58" s="14"/>
      <c r="BA58" s="15"/>
      <c r="BC58" s="45"/>
    </row>
    <row r="59" spans="1:55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2"/>
        <v>88.576291627762217</v>
      </c>
      <c r="AU59" s="185"/>
      <c r="AV59" s="22"/>
      <c r="AW59" s="57"/>
      <c r="AX59" s="14"/>
      <c r="BA59" s="15"/>
      <c r="BC59" s="45"/>
    </row>
    <row r="60" spans="1:55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2"/>
        <v>96.964285714285722</v>
      </c>
      <c r="AU60" s="185"/>
      <c r="AV60" s="22"/>
      <c r="AW60" s="57"/>
      <c r="AX60" s="14"/>
      <c r="BA60" s="15"/>
      <c r="BC60" s="45"/>
    </row>
    <row r="61" spans="1:55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2"/>
        <v>72.606792717086819</v>
      </c>
      <c r="AU61" s="185"/>
      <c r="AV61" s="22"/>
      <c r="AW61" s="57"/>
      <c r="AX61" s="14"/>
      <c r="BA61" s="15"/>
      <c r="BC61" s="45"/>
    </row>
    <row r="62" spans="1:55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2"/>
        <v>92.99155773420479</v>
      </c>
      <c r="AU62" s="185"/>
      <c r="AV62" s="22"/>
      <c r="AW62" s="57"/>
      <c r="AX62" s="14"/>
      <c r="BA62" s="15"/>
      <c r="BC62" s="45"/>
    </row>
    <row r="63" spans="1:55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2"/>
        <v>82.154917522564588</v>
      </c>
      <c r="AU63" s="185"/>
      <c r="AV63" s="22"/>
      <c r="AW63" s="57"/>
      <c r="AX63" s="14"/>
      <c r="BA63" s="15"/>
      <c r="BC63" s="45"/>
    </row>
    <row r="64" spans="1:55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2"/>
        <v>93.07208994708995</v>
      </c>
      <c r="AU64" s="185"/>
      <c r="AV64" s="22"/>
      <c r="AW64" s="57"/>
      <c r="AX64" s="14"/>
      <c r="BA64" s="15"/>
      <c r="BC64" s="45"/>
    </row>
    <row r="65" spans="1:55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2"/>
        <v>90.28847650171177</v>
      </c>
      <c r="AU65" s="185"/>
      <c r="AV65" s="22"/>
      <c r="AW65" s="57"/>
      <c r="AX65" s="14"/>
      <c r="BA65" s="15"/>
      <c r="BC65" s="45"/>
    </row>
    <row r="66" spans="1:55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2"/>
        <v>97.798980703392473</v>
      </c>
      <c r="AU66" s="185"/>
      <c r="AV66" s="22"/>
      <c r="AW66" s="57"/>
      <c r="AX66" s="14"/>
      <c r="BA66" s="15"/>
      <c r="BC66" s="45"/>
    </row>
    <row r="67" spans="1:55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2"/>
        <v>84.347961406784933</v>
      </c>
      <c r="AU67" s="185"/>
      <c r="AV67" s="22"/>
      <c r="AW67" s="57"/>
      <c r="AX67" s="14"/>
      <c r="BA67" s="15"/>
      <c r="BC67" s="45"/>
    </row>
    <row r="68" spans="1:55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2"/>
        <v>56.189989884842831</v>
      </c>
      <c r="AU68" s="185"/>
      <c r="AV68" s="22"/>
      <c r="AW68" s="57"/>
      <c r="AX68" s="14"/>
      <c r="BA68" s="15"/>
      <c r="BC68" s="45"/>
    </row>
    <row r="69" spans="1:55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2"/>
        <v>83.688822751322746</v>
      </c>
      <c r="AU69" s="185"/>
      <c r="AV69" s="22"/>
      <c r="AW69" s="57"/>
      <c r="AX69" s="14"/>
      <c r="BA69" s="15"/>
      <c r="BC69" s="45"/>
    </row>
    <row r="70" spans="1:55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2"/>
        <v>99.196428571428569</v>
      </c>
      <c r="AU70" s="185"/>
      <c r="AV70" s="22"/>
      <c r="AW70" s="57"/>
      <c r="AX70" s="14"/>
      <c r="BA70" s="15"/>
      <c r="BC70" s="45"/>
    </row>
    <row r="71" spans="1:55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35</v>
      </c>
      <c r="E71" s="123">
        <f t="shared" si="55"/>
        <v>100</v>
      </c>
      <c r="F71" s="123">
        <v>16</v>
      </c>
      <c r="G71" s="124">
        <f t="shared" si="40"/>
        <v>57.142857142857139</v>
      </c>
      <c r="H71" s="123">
        <v>20</v>
      </c>
      <c r="I71" s="124">
        <f t="shared" si="41"/>
        <v>57.142857142857139</v>
      </c>
      <c r="J71" s="123"/>
      <c r="K71" s="124"/>
      <c r="L71" s="124"/>
      <c r="M71" s="124"/>
      <c r="N71" s="124"/>
      <c r="O71" s="124"/>
      <c r="P71" s="123"/>
      <c r="Q71" s="124"/>
      <c r="R71" s="125"/>
      <c r="S71" s="175"/>
      <c r="T71" s="123"/>
      <c r="U71" s="124"/>
      <c r="V71" s="123"/>
      <c r="W71" s="124"/>
      <c r="X71" s="123"/>
      <c r="Y71" s="124"/>
      <c r="Z71" s="175"/>
      <c r="AA71" s="175"/>
      <c r="AB71" s="175"/>
      <c r="AC71" s="175"/>
      <c r="AD71" s="175"/>
      <c r="AE71" s="175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95"/>
      <c r="AT71" s="124"/>
      <c r="AU71" s="188"/>
      <c r="AV71" s="127"/>
      <c r="AW71" s="128"/>
      <c r="AX71" s="129"/>
      <c r="BA71" s="131"/>
      <c r="BC71" s="132"/>
    </row>
    <row r="72" spans="1:55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>AVERAGE(Q72,S72,U72,W72,Y72,AA72,AC72,AE72,AG72,AI72,AK72,AM72,AO72,AQ72,AS72,O72,M72,K72,I72,G72,E72)</f>
        <v>98.38458994708995</v>
      </c>
      <c r="AU72" s="185"/>
      <c r="AV72" s="22"/>
      <c r="AW72" s="57"/>
      <c r="AX72" s="14"/>
      <c r="BA72" s="15"/>
      <c r="BC72" s="45"/>
    </row>
    <row r="73" spans="1:55" s="16" customFormat="1" ht="16.5" customHeight="1" x14ac:dyDescent="0.2">
      <c r="A73" s="63"/>
      <c r="B73" s="9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19"/>
      <c r="N73" s="14"/>
      <c r="O73" s="148"/>
      <c r="P73" s="48"/>
      <c r="Q73" s="148"/>
      <c r="R73" s="14"/>
      <c r="S73" s="119"/>
      <c r="T73" s="48"/>
      <c r="U73" s="148"/>
      <c r="V73" s="48"/>
      <c r="W73" s="148"/>
      <c r="X73" s="48"/>
      <c r="Y73" s="148"/>
      <c r="Z73" s="119"/>
      <c r="AA73" s="119"/>
      <c r="AB73" s="119"/>
      <c r="AC73" s="119"/>
      <c r="AD73" s="119"/>
      <c r="AE73" s="119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85"/>
      <c r="AV73" s="22"/>
      <c r="AW73" s="57"/>
      <c r="AX73" s="14"/>
      <c r="BA73" s="15"/>
      <c r="BC73" s="45"/>
    </row>
    <row r="74" spans="1:55" s="16" customFormat="1" ht="16.5" customHeight="1" x14ac:dyDescent="0.2">
      <c r="A74" s="63"/>
      <c r="B74" s="9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19"/>
      <c r="N74" s="14"/>
      <c r="O74" s="148"/>
      <c r="P74" s="48"/>
      <c r="Q74" s="148"/>
      <c r="R74" s="14"/>
      <c r="S74" s="119"/>
      <c r="T74" s="48"/>
      <c r="U74" s="148"/>
      <c r="V74" s="48"/>
      <c r="W74" s="148"/>
      <c r="X74" s="48"/>
      <c r="Y74" s="148"/>
      <c r="Z74" s="119"/>
      <c r="AA74" s="119"/>
      <c r="AB74" s="119"/>
      <c r="AC74" s="119"/>
      <c r="AD74" s="119"/>
      <c r="AE74" s="119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85"/>
      <c r="AV74" s="22"/>
      <c r="AW74" s="57"/>
      <c r="AX74" s="14"/>
      <c r="BA74" s="15"/>
      <c r="BC74" s="45"/>
    </row>
    <row r="75" spans="1:55" s="16" customFormat="1" ht="16.5" customHeight="1" x14ac:dyDescent="0.2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13"/>
      <c r="N75" s="64"/>
      <c r="O75" s="106"/>
      <c r="P75" s="96"/>
      <c r="Q75" s="106"/>
      <c r="R75" s="64"/>
      <c r="S75" s="113"/>
      <c r="T75" s="96"/>
      <c r="U75" s="106"/>
      <c r="V75" s="96"/>
      <c r="W75" s="106"/>
      <c r="X75" s="96"/>
      <c r="Y75" s="106"/>
      <c r="Z75" s="113"/>
      <c r="AA75" s="113"/>
      <c r="AB75" s="113"/>
      <c r="AC75" s="113"/>
      <c r="AD75" s="113"/>
      <c r="AE75" s="113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22"/>
      <c r="AW75" s="57"/>
      <c r="AX75" s="14"/>
      <c r="BA75" s="15"/>
      <c r="BC75" s="45"/>
    </row>
    <row r="76" spans="1:55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4">AVERAGE(Q76,S76,U76,W76,Y76,AA76,AC76,AE76,AG76,AI76,AK76,AM76,AO76,AQ76,AS76,O76,M76,K76,I76,G76,E76)</f>
        <v>93.716931216931215</v>
      </c>
      <c r="AU76" s="187" t="s">
        <v>128</v>
      </c>
      <c r="AV76" s="22"/>
      <c r="AW76" s="57"/>
      <c r="AX76" s="14"/>
      <c r="BA76" s="15"/>
      <c r="BC76" s="45"/>
    </row>
    <row r="77" spans="1:55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4"/>
        <v>77.493580765639578</v>
      </c>
      <c r="AU77" s="185"/>
      <c r="AV77" s="22"/>
      <c r="AW77" s="57"/>
      <c r="AX77" s="14"/>
      <c r="BA77" s="15"/>
      <c r="BC77" s="45"/>
    </row>
    <row r="78" spans="1:55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4"/>
        <v>85.178182384064741</v>
      </c>
      <c r="AU78" s="185"/>
      <c r="AV78" s="22"/>
      <c r="AW78" s="57"/>
      <c r="AX78" s="14"/>
      <c r="BA78" s="15"/>
      <c r="BC78" s="45"/>
    </row>
    <row r="79" spans="1:55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4"/>
        <v>73.95736072206661</v>
      </c>
      <c r="AU79" s="185"/>
      <c r="AV79" s="22"/>
      <c r="AW79" s="57"/>
      <c r="AX79" s="14"/>
      <c r="BA79" s="15"/>
      <c r="BC79" s="45"/>
    </row>
    <row r="80" spans="1:55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4"/>
        <v>85.734126984126988</v>
      </c>
      <c r="AU80" s="185"/>
      <c r="AV80" s="22"/>
      <c r="AW80" s="57"/>
      <c r="AX80" s="14"/>
      <c r="BA80" s="15"/>
      <c r="BC80" s="45"/>
    </row>
    <row r="81" spans="1:55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4"/>
        <v>89.437927948957352</v>
      </c>
      <c r="AU81" s="185"/>
      <c r="AV81" s="22"/>
      <c r="AW81" s="57"/>
      <c r="AX81" s="14"/>
      <c r="BA81" s="15"/>
      <c r="BC81" s="45"/>
    </row>
    <row r="82" spans="1:55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4"/>
        <v>53.842689853719264</v>
      </c>
      <c r="AU82" s="185"/>
      <c r="AV82" s="22"/>
      <c r="AW82" s="57"/>
      <c r="AX82" s="14"/>
      <c r="BA82" s="15"/>
      <c r="BC82" s="45"/>
    </row>
    <row r="83" spans="1:55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4"/>
        <v>65.537921365127247</v>
      </c>
      <c r="AU83" s="185"/>
      <c r="AV83" s="22"/>
      <c r="AW83" s="57"/>
      <c r="AX83" s="14"/>
      <c r="BA83" s="15"/>
      <c r="BC83" s="45"/>
    </row>
    <row r="84" spans="1:55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4"/>
        <v>85.463113275613281</v>
      </c>
      <c r="AU84" s="185"/>
      <c r="AV84" s="22"/>
      <c r="AW84" s="57"/>
      <c r="AX84" s="14"/>
      <c r="BA84" s="15"/>
      <c r="BC84" s="45"/>
    </row>
    <row r="85" spans="1:55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5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46">
        <v>23</v>
      </c>
      <c r="M85" s="147">
        <f t="shared" si="62"/>
        <v>85.18518518518519</v>
      </c>
      <c r="N85" s="114">
        <v>27</v>
      </c>
      <c r="O85" s="115">
        <f t="shared" si="63"/>
        <v>79.411764705882348</v>
      </c>
      <c r="P85" s="114">
        <v>19</v>
      </c>
      <c r="Q85" s="115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114">
        <v>23</v>
      </c>
      <c r="W85" s="115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4"/>
        <v>74.893764913372749</v>
      </c>
      <c r="AU85" s="185"/>
      <c r="AV85" s="22"/>
      <c r="AW85" s="57"/>
      <c r="AX85" s="14"/>
      <c r="BA85" s="15"/>
      <c r="BC85" s="45"/>
    </row>
    <row r="86" spans="1:55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4"/>
        <v>82.730314347961411</v>
      </c>
      <c r="AU86" s="185"/>
      <c r="AV86" s="22"/>
      <c r="AW86" s="57"/>
      <c r="AX86" s="14"/>
      <c r="BA86" s="15"/>
      <c r="BC86" s="45"/>
    </row>
    <row r="87" spans="1:55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4"/>
        <v>56.302812791783381</v>
      </c>
      <c r="AU87" s="185"/>
      <c r="AV87" s="22"/>
      <c r="AW87" s="57"/>
      <c r="AX87" s="14"/>
      <c r="BA87" s="15"/>
      <c r="BC87" s="45"/>
    </row>
    <row r="88" spans="1:55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4"/>
        <v>82.50933706816059</v>
      </c>
      <c r="AU88" s="185"/>
      <c r="AV88" s="22"/>
      <c r="AW88" s="57"/>
      <c r="AX88" s="14"/>
      <c r="BA88" s="15"/>
      <c r="BC88" s="45"/>
    </row>
    <row r="89" spans="1:55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4"/>
        <v>90.161550731403651</v>
      </c>
      <c r="AU89" s="185"/>
      <c r="AV89" s="22"/>
      <c r="AW89" s="57"/>
      <c r="AX89" s="14"/>
      <c r="BA89" s="15"/>
      <c r="BC89" s="45"/>
    </row>
    <row r="90" spans="1:55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4"/>
        <v>94.991732804232797</v>
      </c>
      <c r="AU90" s="185"/>
      <c r="AV90" s="22"/>
      <c r="AW90" s="57"/>
      <c r="AX90" s="14"/>
      <c r="BA90" s="15"/>
      <c r="BC90" s="45"/>
    </row>
    <row r="91" spans="1:55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4"/>
        <v>75.340316682228448</v>
      </c>
      <c r="AU91" s="185"/>
      <c r="AV91" s="22"/>
      <c r="AW91" s="57"/>
      <c r="AX91" s="14"/>
      <c r="BA91" s="15"/>
      <c r="BC91" s="45"/>
    </row>
    <row r="92" spans="1:55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4"/>
        <v>95.25958994708995</v>
      </c>
      <c r="AU92" s="185"/>
      <c r="AV92" s="22"/>
      <c r="AW92" s="57"/>
      <c r="AX92" s="14"/>
      <c r="AY92" s="45"/>
      <c r="BA92" s="15"/>
      <c r="BC92" s="45"/>
    </row>
    <row r="93" spans="1:55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4"/>
        <v>93.402194211017743</v>
      </c>
      <c r="AU93" s="185"/>
      <c r="AV93" s="22"/>
      <c r="AW93" s="57"/>
      <c r="AX93" s="14"/>
      <c r="AY93" s="45"/>
      <c r="BA93" s="15"/>
      <c r="BC93" s="45"/>
    </row>
    <row r="94" spans="1:55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4"/>
        <v>83.022720199190786</v>
      </c>
      <c r="AU94" s="185"/>
      <c r="AV94" s="22"/>
      <c r="AW94" s="57"/>
      <c r="AX94" s="14"/>
      <c r="AY94" s="45"/>
      <c r="BA94" s="15"/>
      <c r="BC94" s="45"/>
    </row>
    <row r="95" spans="1:55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460</v>
      </c>
      <c r="O95" s="21"/>
      <c r="P95" s="1" t="s">
        <v>460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4"/>
        <v>94.693877551020393</v>
      </c>
      <c r="AU95" s="185"/>
      <c r="AV95" s="22"/>
      <c r="AW95" s="57"/>
      <c r="AX95" s="14"/>
      <c r="AY95" s="45"/>
      <c r="BA95" s="15"/>
      <c r="BC95" s="45"/>
    </row>
    <row r="96" spans="1:55" s="16" customFormat="1" ht="16.5" customHeight="1" x14ac:dyDescent="0.2">
      <c r="A96" s="63"/>
      <c r="B96" s="6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19"/>
      <c r="N96" s="14"/>
      <c r="O96" s="148"/>
      <c r="P96" s="48"/>
      <c r="Q96" s="148"/>
      <c r="R96" s="14"/>
      <c r="S96" s="119"/>
      <c r="T96" s="48"/>
      <c r="U96" s="148"/>
      <c r="V96" s="48"/>
      <c r="W96" s="148"/>
      <c r="X96" s="48"/>
      <c r="Y96" s="148"/>
      <c r="Z96" s="119"/>
      <c r="AA96" s="119"/>
      <c r="AB96" s="119"/>
      <c r="AC96" s="119"/>
      <c r="AD96" s="119"/>
      <c r="AE96" s="119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85"/>
      <c r="AV96" s="22"/>
      <c r="AW96" s="57"/>
      <c r="AX96" s="14"/>
      <c r="AY96" s="45"/>
      <c r="BA96" s="15"/>
      <c r="BC96" s="45"/>
    </row>
    <row r="97" spans="1:55" s="16" customFormat="1" ht="16.5" customHeight="1" x14ac:dyDescent="0.2">
      <c r="A97" s="63"/>
      <c r="B97" s="6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19"/>
      <c r="N97" s="14"/>
      <c r="O97" s="148"/>
      <c r="P97" s="48"/>
      <c r="Q97" s="148"/>
      <c r="R97" s="14"/>
      <c r="S97" s="119"/>
      <c r="T97" s="48"/>
      <c r="U97" s="148"/>
      <c r="V97" s="48"/>
      <c r="W97" s="148"/>
      <c r="X97" s="48"/>
      <c r="Y97" s="148"/>
      <c r="Z97" s="119"/>
      <c r="AA97" s="119"/>
      <c r="AB97" s="119"/>
      <c r="AC97" s="119"/>
      <c r="AD97" s="119"/>
      <c r="AE97" s="119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85"/>
      <c r="AV97" s="22"/>
      <c r="AW97" s="57"/>
      <c r="AX97" s="14"/>
      <c r="AY97" s="45"/>
      <c r="BA97" s="15"/>
      <c r="BC97" s="45"/>
    </row>
    <row r="98" spans="1:55" s="16" customFormat="1" ht="16.5" customHeight="1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13"/>
      <c r="N98" s="64"/>
      <c r="O98" s="106"/>
      <c r="P98" s="96"/>
      <c r="Q98" s="106"/>
      <c r="R98" s="64"/>
      <c r="S98" s="113"/>
      <c r="T98" s="96"/>
      <c r="U98" s="106"/>
      <c r="V98" s="96"/>
      <c r="W98" s="106"/>
      <c r="X98" s="96"/>
      <c r="Y98" s="106"/>
      <c r="Z98" s="113"/>
      <c r="AA98" s="113"/>
      <c r="AB98" s="113"/>
      <c r="AC98" s="113"/>
      <c r="AD98" s="113"/>
      <c r="AE98" s="113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22"/>
      <c r="AW98" s="57"/>
      <c r="AX98" s="14"/>
      <c r="AY98" s="45"/>
      <c r="BA98" s="15"/>
      <c r="BC98" s="45"/>
    </row>
    <row r="99" spans="1:55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1">AVERAGE(Q99,S99,U99,W99,Y99,AA99,AC99,AE99,AG99,AI99,AK99,AM99,AO99,AQ99,AS99,O99,M99,K99,I99,G99,E99)</f>
        <v>96.018518518518505</v>
      </c>
      <c r="AU99" s="187" t="s">
        <v>148</v>
      </c>
      <c r="AV99" s="22"/>
      <c r="AW99" s="57"/>
      <c r="AX99" s="14"/>
      <c r="AY99" s="45"/>
      <c r="BA99" s="15"/>
      <c r="BC99" s="45"/>
    </row>
    <row r="100" spans="1:55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1"/>
        <v>67.621517205916192</v>
      </c>
      <c r="AU100" s="185"/>
      <c r="AV100" s="22"/>
      <c r="AW100" s="57"/>
      <c r="AX100" s="14"/>
      <c r="AY100" s="45"/>
      <c r="BA100" s="15"/>
      <c r="BC100" s="45"/>
    </row>
    <row r="101" spans="1:55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1"/>
        <v>95.315806878306887</v>
      </c>
      <c r="AU101" s="185"/>
      <c r="AV101" s="22"/>
      <c r="AW101" s="57"/>
      <c r="AX101" s="14"/>
      <c r="AY101" s="45"/>
      <c r="BA101" s="15"/>
      <c r="BC101" s="45"/>
    </row>
    <row r="102" spans="1:55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1"/>
        <v>64.231053532524115</v>
      </c>
      <c r="AU102" s="185"/>
      <c r="AV102" s="22"/>
      <c r="AW102" s="57"/>
      <c r="AX102" s="14"/>
      <c r="AY102" s="45"/>
      <c r="BA102" s="15"/>
      <c r="BC102" s="45"/>
    </row>
    <row r="103" spans="1:55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1"/>
        <v>86.618133364456881</v>
      </c>
      <c r="AU103" s="185"/>
      <c r="AV103" s="22"/>
      <c r="AW103" s="57"/>
      <c r="AX103" s="14"/>
      <c r="AY103" s="45"/>
      <c r="BA103" s="15"/>
      <c r="BC103" s="45"/>
    </row>
    <row r="104" spans="1:55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1"/>
        <v>82.62147914721443</v>
      </c>
      <c r="AU104" s="185"/>
      <c r="AV104" s="22"/>
      <c r="AW104" s="57"/>
      <c r="AX104" s="14"/>
      <c r="AY104" s="45"/>
      <c r="BA104" s="15"/>
      <c r="BC104" s="45"/>
    </row>
    <row r="105" spans="1:55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1"/>
        <v>92.804232804232797</v>
      </c>
      <c r="AU105" s="185"/>
      <c r="AV105" s="22"/>
      <c r="AW105" s="57"/>
      <c r="AX105" s="14"/>
      <c r="AY105" s="45"/>
      <c r="BA105" s="15"/>
      <c r="BC105" s="45"/>
    </row>
    <row r="106" spans="1:55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1"/>
        <v>70.21282979003567</v>
      </c>
      <c r="AU106" s="185"/>
      <c r="AV106" s="22"/>
      <c r="AW106" s="57"/>
      <c r="AX106" s="14"/>
      <c r="AY106" s="45"/>
      <c r="BA106" s="15"/>
      <c r="BC106" s="45"/>
    </row>
    <row r="107" spans="1:55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1"/>
        <v>90.884589947089935</v>
      </c>
      <c r="AU107" s="185"/>
      <c r="AV107" s="22"/>
      <c r="AW107" s="57"/>
      <c r="AX107" s="14"/>
      <c r="BA107" s="15"/>
      <c r="BC107" s="45"/>
    </row>
    <row r="108" spans="1:55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1"/>
        <v>92.523148148148152</v>
      </c>
      <c r="AU108" s="185"/>
      <c r="AV108" s="22"/>
      <c r="AW108" s="57"/>
      <c r="AX108" s="14"/>
      <c r="BA108" s="15"/>
      <c r="BC108" s="45"/>
    </row>
    <row r="109" spans="1:55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1"/>
        <v>85.371732026143775</v>
      </c>
      <c r="AU109" s="185"/>
      <c r="AV109" s="22"/>
      <c r="AW109" s="57"/>
      <c r="AX109" s="14"/>
      <c r="BA109" s="15"/>
      <c r="BC109" s="45"/>
    </row>
    <row r="110" spans="1:55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1"/>
        <v>81.911375661375658</v>
      </c>
      <c r="AU110" s="185"/>
      <c r="AV110" s="22"/>
      <c r="AW110" s="57"/>
      <c r="AX110" s="14"/>
      <c r="BA110" s="15"/>
      <c r="BC110" s="45"/>
    </row>
    <row r="111" spans="1:55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1"/>
        <v>95.051256613756607</v>
      </c>
      <c r="AU111" s="185"/>
      <c r="AV111" s="22"/>
      <c r="AW111" s="57"/>
      <c r="AX111" s="14"/>
      <c r="BA111" s="15"/>
      <c r="BC111" s="45"/>
    </row>
    <row r="112" spans="1:55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1"/>
        <v>92.958002645502646</v>
      </c>
      <c r="AU112" s="185"/>
      <c r="AV112" s="22"/>
      <c r="AW112" s="57"/>
      <c r="AX112" s="14"/>
      <c r="BA112" s="15"/>
      <c r="BC112" s="45"/>
    </row>
    <row r="113" spans="1:55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1"/>
        <v>89.663476501711784</v>
      </c>
      <c r="AU113" s="185"/>
      <c r="AV113" s="22"/>
      <c r="AW113" s="57"/>
      <c r="AX113" s="14"/>
      <c r="BA113" s="15"/>
      <c r="BC113" s="45"/>
    </row>
    <row r="114" spans="1:55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1"/>
        <v>93.011690787426062</v>
      </c>
      <c r="AU114" s="185"/>
      <c r="AV114" s="22"/>
      <c r="AW114" s="57"/>
      <c r="AX114" s="14"/>
      <c r="BA114" s="15"/>
      <c r="BC114" s="45"/>
    </row>
    <row r="115" spans="1:55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1"/>
        <v>69.934835045129148</v>
      </c>
      <c r="AU115" s="185"/>
      <c r="AV115" s="22"/>
      <c r="AW115" s="57"/>
      <c r="AX115" s="14"/>
      <c r="BA115" s="15"/>
      <c r="BC115" s="45"/>
    </row>
    <row r="116" spans="1:55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5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46">
        <v>27</v>
      </c>
      <c r="M116" s="147">
        <f t="shared" si="79"/>
        <v>100</v>
      </c>
      <c r="N116" s="114">
        <v>31</v>
      </c>
      <c r="O116" s="115">
        <f t="shared" si="80"/>
        <v>91.17647058823529</v>
      </c>
      <c r="P116" s="114">
        <v>26</v>
      </c>
      <c r="Q116" s="115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114">
        <v>28</v>
      </c>
      <c r="W116" s="115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1"/>
        <v>98.935574229691881</v>
      </c>
      <c r="AU116" s="185"/>
      <c r="AV116" s="22"/>
      <c r="AW116" s="57"/>
      <c r="AX116" s="14"/>
      <c r="BA116" s="15"/>
      <c r="BC116" s="45"/>
    </row>
    <row r="117" spans="1:55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1"/>
        <v>84.027680516651102</v>
      </c>
      <c r="AU117" s="185"/>
      <c r="AV117" s="22"/>
      <c r="AW117" s="57"/>
      <c r="AX117" s="14"/>
      <c r="BA117" s="15"/>
      <c r="BC117" s="45"/>
    </row>
    <row r="118" spans="1:55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1"/>
        <v>76.984126984126988</v>
      </c>
      <c r="AU118" s="185"/>
      <c r="AV118" s="22"/>
      <c r="AW118" s="57"/>
      <c r="AX118" s="14"/>
      <c r="BA118" s="15"/>
      <c r="BC118" s="45"/>
    </row>
    <row r="119" spans="1:55" s="16" customFormat="1" ht="16.5" customHeight="1" x14ac:dyDescent="0.2">
      <c r="A119" s="63"/>
      <c r="B119" s="6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19"/>
      <c r="N119" s="14"/>
      <c r="O119" s="148"/>
      <c r="P119" s="48"/>
      <c r="Q119" s="148"/>
      <c r="R119" s="14"/>
      <c r="S119" s="119"/>
      <c r="T119" s="48"/>
      <c r="U119" s="148"/>
      <c r="V119" s="48"/>
      <c r="W119" s="148"/>
      <c r="X119" s="48"/>
      <c r="Y119" s="148"/>
      <c r="Z119" s="119"/>
      <c r="AA119" s="119"/>
      <c r="AB119" s="119"/>
      <c r="AC119" s="119"/>
      <c r="AD119" s="119"/>
      <c r="AE119" s="119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85"/>
      <c r="AV119" s="22"/>
      <c r="AW119" s="57"/>
      <c r="AX119" s="14"/>
      <c r="BA119" s="15"/>
      <c r="BC119" s="45"/>
    </row>
    <row r="120" spans="1:55" s="16" customFormat="1" ht="16.5" customHeight="1" x14ac:dyDescent="0.2">
      <c r="A120" s="63"/>
      <c r="B120" s="6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19"/>
      <c r="N120" s="14"/>
      <c r="O120" s="148"/>
      <c r="P120" s="48"/>
      <c r="Q120" s="148"/>
      <c r="R120" s="14"/>
      <c r="S120" s="119"/>
      <c r="T120" s="48"/>
      <c r="U120" s="148"/>
      <c r="V120" s="48"/>
      <c r="W120" s="148"/>
      <c r="X120" s="48"/>
      <c r="Y120" s="148"/>
      <c r="Z120" s="119"/>
      <c r="AA120" s="119"/>
      <c r="AB120" s="119"/>
      <c r="AC120" s="119"/>
      <c r="AD120" s="119"/>
      <c r="AE120" s="119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85"/>
      <c r="AV120" s="22"/>
      <c r="AW120" s="57"/>
      <c r="AX120" s="14"/>
      <c r="BA120" s="15"/>
      <c r="BC120" s="45"/>
    </row>
    <row r="121" spans="1:55" s="16" customFormat="1" ht="16.5" customHeight="1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113"/>
      <c r="N121" s="64"/>
      <c r="O121" s="106"/>
      <c r="P121" s="96"/>
      <c r="Q121" s="106"/>
      <c r="R121" s="64"/>
      <c r="S121" s="113"/>
      <c r="T121" s="96"/>
      <c r="U121" s="106"/>
      <c r="V121" s="96"/>
      <c r="W121" s="106"/>
      <c r="X121" s="96"/>
      <c r="Y121" s="106"/>
      <c r="Z121" s="113"/>
      <c r="AA121" s="113"/>
      <c r="AB121" s="113"/>
      <c r="AC121" s="113"/>
      <c r="AD121" s="113"/>
      <c r="AE121" s="113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22"/>
      <c r="AW121" s="57"/>
      <c r="AX121" s="14"/>
      <c r="BA121" s="15"/>
      <c r="BC121" s="45"/>
    </row>
    <row r="122" spans="1:55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10">AVERAGE(Q122,S122,U122,W122,Y122,AA122,AC122,AE122,AG122,AI122,AK122,AM122,AO122,AQ122,AS122,O122,M122,K122,I122,G122,E122)</f>
        <v>56.926645658263304</v>
      </c>
      <c r="AU122" s="187" t="s">
        <v>167</v>
      </c>
      <c r="AV122" s="22"/>
      <c r="AW122" s="57"/>
      <c r="AX122" s="14"/>
      <c r="BA122" s="15"/>
      <c r="BC122" s="45"/>
    </row>
    <row r="123" spans="1:55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10"/>
        <v>73.749902738873331</v>
      </c>
      <c r="AU123" s="185"/>
      <c r="AV123" s="22"/>
      <c r="AW123" s="57"/>
      <c r="AX123" s="14"/>
      <c r="BA123" s="15"/>
      <c r="BC123" s="45"/>
    </row>
    <row r="124" spans="1:55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10"/>
        <v>67.709597727980068</v>
      </c>
      <c r="AU124" s="185"/>
      <c r="AV124" s="22"/>
      <c r="AW124" s="57"/>
      <c r="AX124" s="14"/>
      <c r="BA124" s="15"/>
      <c r="BC124" s="45"/>
    </row>
    <row r="125" spans="1:55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10"/>
        <v>73.913301431683777</v>
      </c>
      <c r="AU125" s="185"/>
      <c r="AV125" s="22"/>
      <c r="AW125" s="57"/>
      <c r="AX125" s="14"/>
      <c r="BA125" s="15"/>
      <c r="BC125" s="45"/>
    </row>
    <row r="126" spans="1:55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10"/>
        <v>98.554894179894177</v>
      </c>
      <c r="AU126" s="185"/>
      <c r="AV126" s="22"/>
      <c r="AW126" s="57"/>
      <c r="AX126" s="14"/>
      <c r="BA126" s="15"/>
      <c r="BC126" s="45"/>
    </row>
    <row r="127" spans="1:55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10"/>
        <v>97.804232804232811</v>
      </c>
      <c r="AU127" s="185"/>
      <c r="AV127" s="22"/>
      <c r="AW127" s="57"/>
      <c r="AX127" s="14"/>
      <c r="BA127" s="15"/>
      <c r="BC127" s="45"/>
    </row>
    <row r="128" spans="1:55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10"/>
        <v>93.258928571428569</v>
      </c>
      <c r="AU128" s="185"/>
      <c r="AV128" s="22"/>
      <c r="AW128" s="57"/>
      <c r="AX128" s="14"/>
      <c r="BA128" s="15"/>
      <c r="BC128" s="45"/>
    </row>
    <row r="129" spans="1:55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10"/>
        <v>95.948498964803321</v>
      </c>
      <c r="AU129" s="185"/>
      <c r="AV129" s="22"/>
      <c r="AW129" s="57"/>
      <c r="AX129" s="14"/>
      <c r="BA129" s="15"/>
      <c r="BC129" s="45"/>
    </row>
    <row r="130" spans="1:55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10"/>
        <v>49.636729691876752</v>
      </c>
      <c r="AU130" s="185"/>
      <c r="AV130" s="22"/>
      <c r="AW130" s="57"/>
      <c r="AX130" s="14"/>
      <c r="BA130" s="15"/>
      <c r="BC130" s="45"/>
    </row>
    <row r="131" spans="1:55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10"/>
        <v>78.311060535325254</v>
      </c>
      <c r="AU131" s="185"/>
      <c r="AV131" s="22"/>
      <c r="AW131" s="57"/>
      <c r="AX131" s="14"/>
      <c r="BA131" s="15"/>
      <c r="BC131" s="45"/>
    </row>
    <row r="132" spans="1:55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10"/>
        <v>70.385141375390745</v>
      </c>
      <c r="AU132" s="185"/>
      <c r="AV132" s="22"/>
      <c r="AW132" s="57"/>
      <c r="AX132" s="14"/>
      <c r="BA132" s="15"/>
      <c r="BC132" s="45"/>
    </row>
    <row r="133" spans="1:55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10"/>
        <v>96.964285714285722</v>
      </c>
      <c r="AU133" s="185"/>
      <c r="AV133" s="22"/>
      <c r="AW133" s="57"/>
      <c r="AX133" s="14"/>
      <c r="BA133" s="15"/>
      <c r="BC133" s="45"/>
    </row>
    <row r="134" spans="1:55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10"/>
        <v>93.116732804232782</v>
      </c>
      <c r="AU134" s="185"/>
      <c r="AV134" s="22"/>
      <c r="AW134" s="57"/>
      <c r="AX134" s="14"/>
      <c r="BA134" s="15"/>
      <c r="BC134" s="45"/>
    </row>
    <row r="135" spans="1:55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10"/>
        <v>79.183590102707754</v>
      </c>
      <c r="AU135" s="185"/>
      <c r="AV135" s="22"/>
      <c r="AW135" s="57"/>
      <c r="AX135" s="14"/>
      <c r="BA135" s="15"/>
      <c r="BC135" s="45"/>
    </row>
    <row r="136" spans="1:55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10"/>
        <v>98.298319327731079</v>
      </c>
      <c r="AU136" s="185"/>
      <c r="AV136" s="22"/>
      <c r="AW136" s="57"/>
      <c r="AX136" s="14"/>
      <c r="BA136" s="15"/>
      <c r="BC136" s="45"/>
    </row>
    <row r="137" spans="1:55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10"/>
        <v>87.475976501711784</v>
      </c>
      <c r="AU137" s="185"/>
      <c r="AV137" s="22"/>
      <c r="AW137" s="57"/>
      <c r="AX137" s="14"/>
      <c r="BA137" s="15"/>
      <c r="BC137" s="45"/>
    </row>
    <row r="138" spans="1:55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10"/>
        <v>94.366732804232797</v>
      </c>
      <c r="AU138" s="185"/>
      <c r="AV138" s="22"/>
      <c r="AW138" s="57"/>
      <c r="AX138" s="14"/>
      <c r="BA138" s="15"/>
      <c r="BC138" s="45"/>
    </row>
    <row r="139" spans="1:55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10"/>
        <v>91.128676470588218</v>
      </c>
      <c r="AU139" s="185"/>
      <c r="AV139" s="22"/>
      <c r="AW139" s="57"/>
      <c r="AX139" s="14"/>
      <c r="BA139" s="15"/>
      <c r="BC139" s="45"/>
    </row>
    <row r="140" spans="1:55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10"/>
        <v>69.736130563336445</v>
      </c>
      <c r="AU140" s="185"/>
      <c r="AV140" s="22"/>
      <c r="AW140" s="57"/>
      <c r="AX140" s="14"/>
      <c r="BA140" s="15"/>
      <c r="BC140" s="45"/>
    </row>
    <row r="141" spans="1:55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10"/>
        <v>33.171957671957671</v>
      </c>
      <c r="AU141" s="185"/>
      <c r="AV141" s="22"/>
      <c r="AW141" s="57"/>
      <c r="AX141" s="14"/>
      <c r="BA141" s="15"/>
      <c r="BC141" s="45"/>
    </row>
    <row r="142" spans="1:55" s="16" customFormat="1" ht="16.5" customHeight="1" x14ac:dyDescent="0.2">
      <c r="A142" s="63"/>
      <c r="B142" s="9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19"/>
      <c r="N142" s="14"/>
      <c r="O142" s="148"/>
      <c r="P142" s="48"/>
      <c r="Q142" s="148"/>
      <c r="R142" s="14"/>
      <c r="S142" s="119"/>
      <c r="T142" s="48"/>
      <c r="U142" s="148"/>
      <c r="V142" s="48"/>
      <c r="W142" s="148"/>
      <c r="X142" s="48"/>
      <c r="Y142" s="148"/>
      <c r="Z142" s="119"/>
      <c r="AA142" s="119"/>
      <c r="AB142" s="119"/>
      <c r="AC142" s="119"/>
      <c r="AD142" s="119"/>
      <c r="AE142" s="119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85"/>
      <c r="AV142" s="22"/>
      <c r="AW142" s="57"/>
      <c r="AX142" s="14"/>
      <c r="BA142" s="15"/>
      <c r="BC142" s="45"/>
    </row>
    <row r="143" spans="1:55" s="16" customFormat="1" ht="16.5" customHeight="1" x14ac:dyDescent="0.2">
      <c r="A143" s="63"/>
      <c r="B143" s="9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19"/>
      <c r="N143" s="14"/>
      <c r="O143" s="148"/>
      <c r="P143" s="48"/>
      <c r="Q143" s="148"/>
      <c r="R143" s="14"/>
      <c r="S143" s="119"/>
      <c r="T143" s="48"/>
      <c r="U143" s="148"/>
      <c r="V143" s="48"/>
      <c r="W143" s="148"/>
      <c r="X143" s="48"/>
      <c r="Y143" s="148"/>
      <c r="Z143" s="119"/>
      <c r="AA143" s="119"/>
      <c r="AB143" s="119"/>
      <c r="AC143" s="119"/>
      <c r="AD143" s="119"/>
      <c r="AE143" s="119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85"/>
      <c r="AV143" s="22"/>
      <c r="AW143" s="57"/>
      <c r="AX143" s="14"/>
      <c r="BA143" s="15"/>
      <c r="BC143" s="45"/>
    </row>
    <row r="144" spans="1:55" s="16" customFormat="1" ht="16.5" customHeight="1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13"/>
      <c r="N144" s="64"/>
      <c r="O144" s="106"/>
      <c r="P144" s="96"/>
      <c r="Q144" s="106"/>
      <c r="R144" s="64"/>
      <c r="S144" s="113"/>
      <c r="T144" s="96"/>
      <c r="U144" s="106"/>
      <c r="V144" s="96"/>
      <c r="W144" s="106"/>
      <c r="X144" s="96"/>
      <c r="Y144" s="106"/>
      <c r="Z144" s="113"/>
      <c r="AA144" s="113"/>
      <c r="AB144" s="113"/>
      <c r="AC144" s="113"/>
      <c r="AD144" s="113"/>
      <c r="AE144" s="113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22"/>
      <c r="AW144" s="57"/>
      <c r="AX144" s="14"/>
      <c r="BA144" s="15"/>
      <c r="BC144" s="45"/>
    </row>
    <row r="145" spans="1:55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6">AVERAGE(Q145,S145,U145,W145,Y145,AA145,AC145,AE145,AG145,AI145,AK145,AM145,AO145,AQ145,AS145,O145,M145,K145,I145,G145,E145)</f>
        <v>84.817246342981633</v>
      </c>
      <c r="AU145" s="187" t="s">
        <v>23</v>
      </c>
      <c r="AV145" s="22"/>
      <c r="AW145" s="57"/>
      <c r="AX145" s="14"/>
      <c r="BA145" s="15"/>
      <c r="BC145" s="45"/>
    </row>
    <row r="146" spans="1:55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6"/>
        <v>85.986227824463114</v>
      </c>
      <c r="AU146" s="185"/>
      <c r="AV146" s="22"/>
      <c r="AW146" s="57"/>
      <c r="AX146" s="14"/>
      <c r="BA146" s="15"/>
      <c r="BC146" s="45"/>
    </row>
    <row r="147" spans="1:55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6"/>
        <v>93.661784158107693</v>
      </c>
      <c r="AU147" s="185"/>
      <c r="AV147" s="22"/>
      <c r="AW147" s="57"/>
      <c r="AX147" s="14"/>
      <c r="BA147" s="15"/>
      <c r="BC147" s="45"/>
    </row>
    <row r="148" spans="1:55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6"/>
        <v>94.040713507625256</v>
      </c>
      <c r="AU148" s="185"/>
      <c r="AV148" s="22"/>
      <c r="AW148" s="57"/>
      <c r="AX148" s="14"/>
      <c r="BA148" s="15"/>
      <c r="BC148" s="45"/>
    </row>
    <row r="149" spans="1:55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6"/>
        <v>88.139297385620907</v>
      </c>
      <c r="AU149" s="185"/>
      <c r="AV149" s="22"/>
      <c r="AW149" s="57"/>
      <c r="AX149" s="14"/>
      <c r="BA149" s="15"/>
      <c r="BC149" s="45"/>
    </row>
    <row r="150" spans="1:55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460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6"/>
        <v>78.73578827242396</v>
      </c>
      <c r="AU150" s="185"/>
      <c r="AV150" s="22"/>
      <c r="AW150" s="57"/>
      <c r="AX150" s="14"/>
      <c r="BA150" s="15"/>
      <c r="BC150" s="45"/>
    </row>
    <row r="151" spans="1:55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6"/>
        <v>95.923980703392459</v>
      </c>
      <c r="AU151" s="185"/>
      <c r="AV151" s="22"/>
      <c r="AW151" s="57"/>
      <c r="AX151" s="14"/>
      <c r="BA151" s="15"/>
      <c r="BC151" s="45"/>
    </row>
    <row r="152" spans="1:55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6"/>
        <v>89.660461406784947</v>
      </c>
      <c r="AU152" s="185"/>
      <c r="AV152" s="22"/>
      <c r="AW152" s="57"/>
      <c r="AX152" s="14"/>
      <c r="BA152" s="15"/>
      <c r="BC152" s="45"/>
    </row>
    <row r="153" spans="1:55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6"/>
        <v>97.494747899159663</v>
      </c>
      <c r="AU153" s="185"/>
      <c r="AV153" s="22"/>
      <c r="AW153" s="57"/>
      <c r="AX153" s="14"/>
      <c r="BA153" s="15"/>
      <c r="BC153" s="45"/>
    </row>
    <row r="154" spans="1:55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6"/>
        <v>75.698569657748152</v>
      </c>
      <c r="AU154" s="185"/>
      <c r="AV154" s="22"/>
      <c r="AW154" s="57"/>
      <c r="AX154" s="14"/>
      <c r="BA154" s="15"/>
      <c r="BC154" s="45"/>
    </row>
    <row r="155" spans="1:55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6"/>
        <v>96.956018518518519</v>
      </c>
      <c r="AU155" s="185"/>
      <c r="AV155" s="22"/>
      <c r="AW155" s="57"/>
      <c r="AX155" s="14"/>
      <c r="BA155" s="15"/>
      <c r="BC155" s="45"/>
    </row>
    <row r="156" spans="1:55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460</v>
      </c>
      <c r="W156" s="21"/>
      <c r="X156" s="1" t="s">
        <v>460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6"/>
        <v>86.697790227201978</v>
      </c>
      <c r="AU156" s="185"/>
      <c r="AV156" s="22"/>
      <c r="AW156" s="57"/>
      <c r="AX156" s="14"/>
      <c r="BA156" s="15"/>
      <c r="BC156" s="45"/>
    </row>
    <row r="157" spans="1:55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6"/>
        <v>89.039060068471827</v>
      </c>
      <c r="AU157" s="185"/>
      <c r="AV157" s="22"/>
      <c r="AW157" s="57"/>
      <c r="AX157" s="14"/>
      <c r="BA157" s="15"/>
      <c r="BC157" s="45"/>
    </row>
    <row r="158" spans="1:55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6"/>
        <v>92.000661375661366</v>
      </c>
      <c r="AU158" s="185"/>
      <c r="AV158" s="22"/>
      <c r="AW158" s="57"/>
      <c r="AX158" s="14"/>
      <c r="BA158" s="15"/>
      <c r="BC158" s="45"/>
    </row>
    <row r="159" spans="1:55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6"/>
        <v>94.642857142857139</v>
      </c>
      <c r="AU159" s="185"/>
      <c r="AV159" s="22"/>
      <c r="AW159" s="57"/>
      <c r="AX159" s="14"/>
      <c r="BA159" s="15"/>
      <c r="BC159" s="45"/>
    </row>
    <row r="160" spans="1:55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6"/>
        <v>81.984126984126974</v>
      </c>
      <c r="AU160" s="185"/>
      <c r="AV160" s="22"/>
      <c r="AW160" s="57"/>
      <c r="AX160" s="14"/>
      <c r="BA160" s="15"/>
      <c r="BC160" s="45"/>
    </row>
    <row r="161" spans="1:55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6"/>
        <v>82.584228135698723</v>
      </c>
      <c r="AU161" s="185"/>
      <c r="AV161" s="22"/>
      <c r="AW161" s="57"/>
      <c r="AX161" s="14"/>
      <c r="BA161" s="15"/>
      <c r="BC161" s="45"/>
    </row>
    <row r="162" spans="1:55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6"/>
        <v>90.336718020541539</v>
      </c>
      <c r="AU162" s="185"/>
      <c r="AV162" s="22"/>
      <c r="AW162" s="57"/>
      <c r="AX162" s="14"/>
      <c r="BA162" s="15"/>
      <c r="BC162" s="45"/>
    </row>
    <row r="163" spans="1:55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6"/>
        <v>93.768382352941174</v>
      </c>
      <c r="AU163" s="185"/>
      <c r="AV163" s="22"/>
      <c r="AW163" s="57"/>
      <c r="AX163" s="14"/>
      <c r="BA163" s="15"/>
      <c r="BC163" s="45"/>
    </row>
    <row r="164" spans="1:55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6"/>
        <v>83.465316682228448</v>
      </c>
      <c r="AU164" s="185"/>
      <c r="AV164" s="22"/>
      <c r="AW164" s="57"/>
      <c r="AX164" s="14"/>
      <c r="BA164" s="15"/>
      <c r="BC164" s="45"/>
    </row>
    <row r="165" spans="1:55" s="16" customFormat="1" ht="16.5" customHeight="1" x14ac:dyDescent="0.2">
      <c r="A165" s="63"/>
      <c r="B165" s="9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19"/>
      <c r="N165" s="14"/>
      <c r="O165" s="148"/>
      <c r="P165" s="48"/>
      <c r="Q165" s="148"/>
      <c r="R165" s="14"/>
      <c r="S165" s="119"/>
      <c r="T165" s="48"/>
      <c r="U165" s="148"/>
      <c r="V165" s="48"/>
      <c r="W165" s="148"/>
      <c r="X165" s="48"/>
      <c r="Y165" s="148"/>
      <c r="Z165" s="119"/>
      <c r="AA165" s="119"/>
      <c r="AB165" s="119"/>
      <c r="AC165" s="119"/>
      <c r="AD165" s="119"/>
      <c r="AE165" s="119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85"/>
      <c r="AV165" s="22"/>
      <c r="AW165" s="57"/>
      <c r="AX165" s="14"/>
      <c r="BA165" s="15"/>
      <c r="BC165" s="45"/>
    </row>
    <row r="166" spans="1:55" s="16" customFormat="1" ht="16.5" customHeight="1" x14ac:dyDescent="0.2">
      <c r="A166" s="63"/>
      <c r="B166" s="9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19"/>
      <c r="N166" s="14"/>
      <c r="O166" s="148"/>
      <c r="P166" s="48"/>
      <c r="Q166" s="148"/>
      <c r="R166" s="14"/>
      <c r="S166" s="119"/>
      <c r="T166" s="48"/>
      <c r="U166" s="148"/>
      <c r="V166" s="48"/>
      <c r="W166" s="148"/>
      <c r="X166" s="48"/>
      <c r="Y166" s="148"/>
      <c r="Z166" s="119"/>
      <c r="AA166" s="119"/>
      <c r="AB166" s="119"/>
      <c r="AC166" s="119"/>
      <c r="AD166" s="119"/>
      <c r="AE166" s="119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85"/>
      <c r="AV166" s="22"/>
      <c r="AW166" s="57"/>
      <c r="AX166" s="14"/>
      <c r="BA166" s="15"/>
      <c r="BC166" s="45"/>
    </row>
    <row r="167" spans="1:55" s="16" customFormat="1" ht="16.5" customHeight="1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13"/>
      <c r="N167" s="64"/>
      <c r="O167" s="106"/>
      <c r="P167" s="96"/>
      <c r="Q167" s="106"/>
      <c r="R167" s="64"/>
      <c r="S167" s="113"/>
      <c r="T167" s="96"/>
      <c r="U167" s="106"/>
      <c r="V167" s="96"/>
      <c r="W167" s="106"/>
      <c r="X167" s="96"/>
      <c r="Y167" s="106"/>
      <c r="Z167" s="113"/>
      <c r="AA167" s="113"/>
      <c r="AB167" s="113"/>
      <c r="AC167" s="113"/>
      <c r="AD167" s="113"/>
      <c r="AE167" s="113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22"/>
      <c r="AW167" s="57"/>
      <c r="AX167" s="14"/>
      <c r="BA167" s="15"/>
      <c r="BC167" s="45"/>
    </row>
    <row r="168" spans="1:55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42">AVERAGE(Q168,S168,U168,W168,Y168,AA168,AC168,AE168,AG168,AI168,AK168,AM168,AO168,AQ168,AS168,O168,M168,K168,I168,G168,E168)</f>
        <v>84.29252256458139</v>
      </c>
      <c r="AU168" s="185" t="s">
        <v>7</v>
      </c>
      <c r="AV168" s="22"/>
      <c r="AW168" s="57"/>
      <c r="AX168" s="14"/>
      <c r="BA168" s="15"/>
      <c r="BC168" s="45"/>
    </row>
    <row r="169" spans="1:55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42"/>
        <v>79.235819327731093</v>
      </c>
      <c r="AU169" s="185"/>
      <c r="AV169" s="22"/>
      <c r="AW169" s="57"/>
      <c r="AX169" s="14"/>
      <c r="BA169" s="15"/>
      <c r="BC169" s="45"/>
    </row>
    <row r="170" spans="1:55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42"/>
        <v>86.471463585434165</v>
      </c>
      <c r="AU170" s="185"/>
      <c r="AV170" s="22"/>
      <c r="AW170" s="57"/>
      <c r="AX170" s="14"/>
      <c r="BA170" s="15"/>
      <c r="BC170" s="45"/>
    </row>
    <row r="171" spans="1:55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42"/>
        <v>93.234905073140368</v>
      </c>
      <c r="AU171" s="185"/>
      <c r="AV171" s="22"/>
      <c r="AW171" s="57"/>
      <c r="AX171" s="14"/>
      <c r="BA171" s="15"/>
      <c r="BC171" s="45"/>
    </row>
    <row r="172" spans="1:55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42"/>
        <v>96.866732804232797</v>
      </c>
      <c r="AU172" s="185"/>
      <c r="AV172" s="22"/>
      <c r="AW172" s="57"/>
      <c r="AX172" s="14"/>
      <c r="BA172" s="15"/>
      <c r="BC172" s="45"/>
    </row>
    <row r="173" spans="1:55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460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42"/>
        <v>86.941798941798922</v>
      </c>
      <c r="AU173" s="185"/>
      <c r="AV173" s="22"/>
      <c r="AW173" s="57"/>
      <c r="AX173" s="14"/>
      <c r="BA173" s="15"/>
      <c r="BC173" s="45"/>
    </row>
    <row r="174" spans="1:55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42"/>
        <v>97.260251322751316</v>
      </c>
      <c r="AU174" s="185"/>
      <c r="AV174" s="22"/>
      <c r="AW174" s="57"/>
      <c r="AX174" s="14"/>
      <c r="BA174" s="15"/>
      <c r="BC174" s="45"/>
    </row>
    <row r="175" spans="1:55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42"/>
        <v>53.840744631185807</v>
      </c>
      <c r="AU175" s="185"/>
      <c r="AV175" s="22"/>
      <c r="AW175" s="57"/>
      <c r="AX175" s="14"/>
      <c r="BA175" s="15"/>
      <c r="BC175" s="45"/>
    </row>
    <row r="176" spans="1:55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42"/>
        <v>78.511515717398055</v>
      </c>
      <c r="AU176" s="185"/>
      <c r="AV176" s="22"/>
      <c r="AW176" s="57"/>
      <c r="AX176" s="14"/>
      <c r="BA176" s="15"/>
      <c r="BC176" s="45"/>
    </row>
    <row r="177" spans="1:55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42"/>
        <v>97.66505213196389</v>
      </c>
      <c r="AU177" s="185"/>
      <c r="AV177" s="22"/>
      <c r="AW177" s="57"/>
      <c r="AX177" s="14"/>
      <c r="BA177" s="15"/>
      <c r="BC177" s="45"/>
    </row>
    <row r="178" spans="1:55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42"/>
        <v>98.705357142857153</v>
      </c>
      <c r="AU178" s="185"/>
      <c r="AV178" s="22"/>
      <c r="AW178" s="57"/>
      <c r="AX178" s="14"/>
      <c r="BA178" s="15"/>
      <c r="BC178" s="45"/>
    </row>
    <row r="179" spans="1:55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42"/>
        <v>88.058570650482409</v>
      </c>
      <c r="AU179" s="185"/>
      <c r="AV179" s="22"/>
      <c r="AW179" s="57"/>
      <c r="AX179" s="14"/>
      <c r="BA179" s="15"/>
      <c r="BC179" s="45"/>
    </row>
    <row r="180" spans="1:55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42"/>
        <v>93.384589947089935</v>
      </c>
      <c r="AU180" s="185"/>
      <c r="AV180" s="22"/>
      <c r="AW180" s="57"/>
      <c r="AX180" s="14"/>
      <c r="BA180" s="15"/>
      <c r="BC180" s="45"/>
    </row>
    <row r="181" spans="1:55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42"/>
        <v>98.027447089947088</v>
      </c>
      <c r="AU181" s="185"/>
      <c r="AV181" s="22"/>
      <c r="AW181" s="57"/>
      <c r="AX181" s="14"/>
      <c r="BA181" s="15"/>
      <c r="BC181" s="45"/>
    </row>
    <row r="182" spans="1:55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42"/>
        <v>57.607862589480234</v>
      </c>
      <c r="AU182" s="185"/>
      <c r="AV182" s="22"/>
      <c r="AW182" s="57"/>
      <c r="AX182" s="14"/>
      <c r="BA182" s="15"/>
      <c r="BC182" s="45"/>
    </row>
    <row r="183" spans="1:55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42"/>
        <v>92.604166666666657</v>
      </c>
      <c r="AU183" s="185"/>
      <c r="AV183" s="22"/>
      <c r="AW183" s="57"/>
      <c r="AX183" s="14"/>
      <c r="BA183" s="15"/>
      <c r="BC183" s="45"/>
    </row>
    <row r="184" spans="1:55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42"/>
        <v>96.717047930283229</v>
      </c>
      <c r="AU184" s="185"/>
      <c r="AV184" s="22"/>
      <c r="AW184" s="57"/>
      <c r="AX184" s="14"/>
      <c r="BA184" s="15"/>
      <c r="BC184" s="45"/>
    </row>
    <row r="185" spans="1:55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42"/>
        <v>98.303571428571431</v>
      </c>
      <c r="AU185" s="185"/>
      <c r="AV185" s="22"/>
      <c r="AW185" s="57"/>
      <c r="AX185" s="14"/>
      <c r="BA185" s="15"/>
      <c r="BC185" s="45"/>
    </row>
    <row r="186" spans="1:55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42"/>
        <v>88.561994242141296</v>
      </c>
      <c r="AU186" s="185"/>
      <c r="AV186" s="22"/>
      <c r="AW186" s="57"/>
      <c r="AX186" s="14"/>
      <c r="BA186" s="15"/>
      <c r="BC186" s="45"/>
    </row>
    <row r="187" spans="1:55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42"/>
        <v>94.516028633675674</v>
      </c>
      <c r="AU187" s="185"/>
      <c r="AV187" s="22"/>
      <c r="AW187" s="57"/>
      <c r="AX187" s="14"/>
      <c r="BA187" s="15"/>
      <c r="BC187" s="45"/>
    </row>
    <row r="188" spans="1:55" s="16" customFormat="1" ht="16.5" customHeight="1" x14ac:dyDescent="0.2">
      <c r="A188" s="63"/>
      <c r="B188" s="9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19"/>
      <c r="N188" s="14"/>
      <c r="O188" s="148"/>
      <c r="P188" s="48"/>
      <c r="Q188" s="148"/>
      <c r="R188" s="14"/>
      <c r="S188" s="119"/>
      <c r="T188" s="48"/>
      <c r="U188" s="148"/>
      <c r="V188" s="48"/>
      <c r="W188" s="148"/>
      <c r="X188" s="48"/>
      <c r="Y188" s="148"/>
      <c r="Z188" s="119"/>
      <c r="AA188" s="119"/>
      <c r="AB188" s="119"/>
      <c r="AC188" s="119"/>
      <c r="AD188" s="119"/>
      <c r="AE188" s="119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19"/>
      <c r="AV188" s="22"/>
      <c r="AW188" s="57"/>
      <c r="AX188" s="14"/>
      <c r="BA188" s="15"/>
      <c r="BC188" s="45"/>
    </row>
    <row r="189" spans="1:55" s="16" customFormat="1" ht="16.5" customHeight="1" x14ac:dyDescent="0.2">
      <c r="A189" s="63"/>
      <c r="B189" s="9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19"/>
      <c r="N189" s="14"/>
      <c r="O189" s="148"/>
      <c r="P189" s="48"/>
      <c r="Q189" s="148"/>
      <c r="R189" s="14"/>
      <c r="S189" s="119"/>
      <c r="T189" s="48"/>
      <c r="U189" s="148"/>
      <c r="V189" s="48"/>
      <c r="W189" s="148"/>
      <c r="X189" s="48"/>
      <c r="Y189" s="148"/>
      <c r="Z189" s="119"/>
      <c r="AA189" s="119"/>
      <c r="AB189" s="119"/>
      <c r="AC189" s="119"/>
      <c r="AD189" s="119"/>
      <c r="AE189" s="119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19"/>
      <c r="AV189" s="22"/>
      <c r="AW189" s="57"/>
      <c r="AX189" s="14"/>
      <c r="BA189" s="15"/>
      <c r="BC189" s="45"/>
    </row>
    <row r="190" spans="1:55" s="16" customFormat="1" ht="16.5" customHeight="1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113"/>
      <c r="N190" s="64"/>
      <c r="O190" s="106"/>
      <c r="P190" s="96"/>
      <c r="Q190" s="106"/>
      <c r="R190" s="64"/>
      <c r="S190" s="113"/>
      <c r="T190" s="96"/>
      <c r="U190" s="106"/>
      <c r="V190" s="96"/>
      <c r="W190" s="106"/>
      <c r="X190" s="96"/>
      <c r="Y190" s="106"/>
      <c r="Z190" s="113"/>
      <c r="AA190" s="113"/>
      <c r="AB190" s="113"/>
      <c r="AC190" s="113"/>
      <c r="AD190" s="113"/>
      <c r="AE190" s="113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13"/>
      <c r="AV190" s="22"/>
      <c r="AW190" s="57"/>
      <c r="AX190" s="14"/>
      <c r="BA190" s="15"/>
      <c r="BC190" s="45"/>
    </row>
    <row r="191" spans="1:55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7">AVERAGE(Q191,S191,U191,W191,Y191,AA191,AC191,AE191,AG191,AI191,AK191,AM191,AO191,AQ191,AS191,O191,M191,K191,I191,G191,E191)</f>
        <v>80.084228135698723</v>
      </c>
      <c r="AU191" s="189" t="s">
        <v>65</v>
      </c>
      <c r="AV191" s="22"/>
      <c r="AW191" s="57"/>
      <c r="AX191" s="14"/>
      <c r="BA191" s="15"/>
      <c r="BC191" s="45"/>
    </row>
    <row r="192" spans="1:55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7"/>
        <v>96.984905073140368</v>
      </c>
      <c r="AU192" s="185"/>
      <c r="AV192" s="22"/>
      <c r="AW192" s="57"/>
      <c r="AX192" s="14"/>
      <c r="BA192" s="15"/>
      <c r="BC192" s="45"/>
    </row>
    <row r="193" spans="1:55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7"/>
        <v>77.794798474945523</v>
      </c>
      <c r="AU193" s="185"/>
      <c r="AV193" s="22"/>
      <c r="AW193" s="57"/>
      <c r="AX193" s="14"/>
      <c r="BA193" s="15"/>
      <c r="BC193" s="45"/>
    </row>
    <row r="194" spans="1:55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7"/>
        <v>88.383942949160314</v>
      </c>
      <c r="AU194" s="185"/>
      <c r="AV194" s="22"/>
      <c r="AW194" s="57"/>
      <c r="AX194" s="14"/>
      <c r="BA194" s="15"/>
      <c r="BC194" s="45"/>
    </row>
    <row r="195" spans="1:55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7"/>
        <v>89.214810924369743</v>
      </c>
      <c r="AU195" s="185"/>
      <c r="AV195" s="22"/>
      <c r="AW195" s="57"/>
      <c r="AX195" s="14"/>
      <c r="BA195" s="15"/>
      <c r="BC195" s="45"/>
    </row>
    <row r="196" spans="1:55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7"/>
        <v>99.598214285714278</v>
      </c>
      <c r="AU196" s="185"/>
      <c r="AV196" s="22"/>
      <c r="AW196" s="57"/>
      <c r="AX196" s="14"/>
      <c r="BA196" s="15"/>
      <c r="BC196" s="45"/>
    </row>
    <row r="197" spans="1:55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7"/>
        <v>90.489417989417973</v>
      </c>
      <c r="AU197" s="186"/>
      <c r="AV197" s="22"/>
      <c r="AW197" s="57"/>
      <c r="AX197" s="14"/>
      <c r="BA197" s="15"/>
      <c r="BC197" s="45"/>
    </row>
    <row r="198" spans="1:55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7"/>
        <v>76.788923902894481</v>
      </c>
      <c r="AU198" s="185"/>
      <c r="AV198" s="22"/>
      <c r="AW198" s="57"/>
      <c r="AX198" s="14"/>
      <c r="BA198" s="15"/>
      <c r="BC198" s="45"/>
    </row>
    <row r="199" spans="1:55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7"/>
        <v>91.466618212941739</v>
      </c>
      <c r="AU199" s="185"/>
      <c r="AV199" s="22"/>
      <c r="AW199" s="57"/>
      <c r="AX199" s="14"/>
      <c r="BA199" s="15"/>
      <c r="BC199" s="45"/>
    </row>
    <row r="200" spans="1:55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7"/>
        <v>95.128676470588246</v>
      </c>
      <c r="AU200" s="186"/>
      <c r="AV200" s="22"/>
      <c r="AW200" s="57"/>
      <c r="AX200" s="14"/>
      <c r="BA200" s="15"/>
      <c r="BC200" s="45"/>
    </row>
    <row r="201" spans="1:55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7"/>
        <v>83.740079365079353</v>
      </c>
      <c r="AU201" s="186"/>
      <c r="AV201" s="22"/>
      <c r="AW201" s="57"/>
      <c r="AX201" s="14"/>
      <c r="BA201" s="15"/>
      <c r="BC201" s="45"/>
    </row>
    <row r="202" spans="1:55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7"/>
        <v>99.545304232804241</v>
      </c>
      <c r="AU202" s="186"/>
      <c r="AV202" s="22"/>
      <c r="AW202" s="57"/>
      <c r="AX202" s="14"/>
      <c r="BA202" s="15"/>
      <c r="BC202" s="45"/>
    </row>
    <row r="203" spans="1:55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7"/>
        <v>98.066837846249612</v>
      </c>
      <c r="AU203" s="186"/>
      <c r="AV203" s="22"/>
      <c r="AW203" s="57"/>
      <c r="AX203" s="14"/>
      <c r="BA203" s="15"/>
      <c r="BC203" s="45"/>
    </row>
    <row r="204" spans="1:55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7"/>
        <v>70.646233639654696</v>
      </c>
      <c r="AU204" s="186"/>
      <c r="AV204" s="22"/>
      <c r="AW204" s="57"/>
      <c r="AX204" s="14"/>
      <c r="BA204" s="15"/>
      <c r="BC204" s="45"/>
    </row>
    <row r="205" spans="1:55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7"/>
        <v>99.816176470588232</v>
      </c>
      <c r="AU205" s="186"/>
      <c r="AV205" s="22"/>
      <c r="AW205" s="57"/>
      <c r="AX205" s="14"/>
      <c r="BA205" s="15"/>
      <c r="BC205" s="45"/>
    </row>
    <row r="206" spans="1:55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7"/>
        <v>93.78112356053532</v>
      </c>
      <c r="AU206" s="186"/>
      <c r="AV206" s="22"/>
      <c r="AW206" s="57"/>
      <c r="AX206" s="14"/>
      <c r="BA206" s="15"/>
      <c r="BC206" s="45"/>
    </row>
    <row r="207" spans="1:55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7"/>
        <v>97.53382034632034</v>
      </c>
      <c r="AU207" s="185"/>
      <c r="AV207" s="22"/>
      <c r="AW207" s="57"/>
      <c r="AX207" s="14"/>
      <c r="BA207" s="15"/>
      <c r="BC207" s="45"/>
    </row>
    <row r="208" spans="1:55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7"/>
        <v>92.071953781512619</v>
      </c>
      <c r="AU208" s="185"/>
      <c r="AV208" s="22"/>
      <c r="AW208" s="57"/>
      <c r="AX208" s="14"/>
      <c r="BA208" s="15"/>
      <c r="BC208" s="45"/>
    </row>
    <row r="209" spans="1:55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7"/>
        <v>98.482142857142861</v>
      </c>
      <c r="AU209" s="186"/>
      <c r="AV209" s="22"/>
      <c r="AW209" s="57"/>
      <c r="AX209" s="14"/>
      <c r="BA209" s="15"/>
      <c r="BC209" s="45"/>
    </row>
    <row r="210" spans="1:55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7"/>
        <v>97.848875661375658</v>
      </c>
      <c r="AU210" s="186"/>
      <c r="AV210" s="22"/>
      <c r="AW210" s="57"/>
      <c r="AX210" s="14"/>
      <c r="BA210" s="15"/>
      <c r="BC210" s="45"/>
    </row>
    <row r="211" spans="1:55" s="16" customFormat="1" ht="16.5" customHeight="1" x14ac:dyDescent="0.2">
      <c r="A211" s="63"/>
      <c r="B211" s="9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19"/>
      <c r="N211" s="14"/>
      <c r="O211" s="148"/>
      <c r="P211" s="48"/>
      <c r="Q211" s="26"/>
      <c r="S211" s="25"/>
      <c r="T211" s="15"/>
      <c r="U211" s="26"/>
      <c r="V211" s="15"/>
      <c r="W211" s="26"/>
      <c r="X211" s="15"/>
      <c r="Y211" s="26"/>
      <c r="Z211" s="25"/>
      <c r="AA211" s="25"/>
      <c r="AB211" s="25"/>
      <c r="AC211" s="25"/>
      <c r="AD211" s="25"/>
      <c r="AE211" s="25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22"/>
      <c r="AW211" s="57"/>
      <c r="AX211" s="14"/>
      <c r="BA211" s="15"/>
      <c r="BC211" s="45"/>
    </row>
    <row r="212" spans="1:55" s="16" customFormat="1" ht="16.5" customHeight="1" x14ac:dyDescent="0.2">
      <c r="A212" s="63"/>
      <c r="B212" s="9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19"/>
      <c r="N212" s="14"/>
      <c r="O212" s="148"/>
      <c r="P212" s="48"/>
      <c r="Q212" s="26"/>
      <c r="S212" s="25"/>
      <c r="T212" s="15"/>
      <c r="U212" s="26"/>
      <c r="V212" s="15"/>
      <c r="W212" s="26"/>
      <c r="X212" s="15"/>
      <c r="Y212" s="26"/>
      <c r="Z212" s="25"/>
      <c r="AA212" s="25"/>
      <c r="AB212" s="25"/>
      <c r="AC212" s="25"/>
      <c r="AD212" s="25"/>
      <c r="AE212" s="25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22"/>
      <c r="AW212" s="57"/>
      <c r="AX212" s="14"/>
      <c r="BA212" s="15"/>
      <c r="BC212" s="45"/>
    </row>
    <row r="213" spans="1:55" s="16" customFormat="1" ht="16.5" customHeight="1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13"/>
      <c r="N213" s="64"/>
      <c r="O213" s="106"/>
      <c r="P213" s="96"/>
      <c r="Q213" s="106"/>
      <c r="R213" s="64"/>
      <c r="S213" s="113"/>
      <c r="T213" s="96"/>
      <c r="U213" s="106"/>
      <c r="V213" s="96"/>
      <c r="W213" s="106"/>
      <c r="X213" s="96"/>
      <c r="Y213" s="106"/>
      <c r="Z213" s="113"/>
      <c r="AA213" s="113"/>
      <c r="AB213" s="113"/>
      <c r="AC213" s="113"/>
      <c r="AD213" s="113"/>
      <c r="AE213" s="113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22"/>
      <c r="AW213" s="57"/>
      <c r="AX213" s="14"/>
      <c r="BA213" s="15"/>
      <c r="BC213" s="45"/>
    </row>
    <row r="214" spans="1:55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4">AVERAGE(Q214,S214,U214,W214,Y214,AA214,AC214,AE214,AG214,AI214,AK214,AM214,AO214,AQ214,AS214,O214,M214,K214,I214,G214,E214)</f>
        <v>90.608465608465607</v>
      </c>
      <c r="AU214" s="189" t="s">
        <v>66</v>
      </c>
      <c r="AV214" s="22"/>
      <c r="AW214" s="57"/>
      <c r="AX214" s="14"/>
      <c r="BA214" s="15"/>
      <c r="BC214" s="45"/>
    </row>
    <row r="215" spans="1:55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4"/>
        <v>91.092047930283201</v>
      </c>
      <c r="AU215" s="185"/>
      <c r="AV215" s="22"/>
      <c r="AW215" s="57"/>
      <c r="AX215" s="14"/>
      <c r="BA215" s="15"/>
      <c r="BC215" s="45"/>
    </row>
    <row r="216" spans="1:55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4"/>
        <v>84.097708527855588</v>
      </c>
      <c r="AU216" s="185"/>
      <c r="AV216" s="22"/>
      <c r="AW216" s="57"/>
      <c r="AX216" s="14"/>
      <c r="BA216" s="15"/>
      <c r="BC216" s="45"/>
    </row>
    <row r="217" spans="1:55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114">
        <v>24</v>
      </c>
      <c r="O217" s="115">
        <f t="shared" si="163"/>
        <v>70.588235294117652</v>
      </c>
      <c r="P217" s="1">
        <v>22</v>
      </c>
      <c r="Q217" s="21">
        <f t="shared" si="164"/>
        <v>78.571428571428569</v>
      </c>
      <c r="R217" s="114">
        <v>19</v>
      </c>
      <c r="S217" s="115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4"/>
        <v>68.280812324929983</v>
      </c>
      <c r="AU217" s="185"/>
      <c r="AV217" s="22"/>
      <c r="AW217" s="57"/>
      <c r="AX217" s="14"/>
      <c r="BA217" s="15"/>
      <c r="BC217" s="45"/>
    </row>
    <row r="218" spans="1:55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4"/>
        <v>98.928571428571431</v>
      </c>
      <c r="AU218" s="185"/>
      <c r="AV218" s="22"/>
      <c r="AW218" s="57"/>
      <c r="AX218" s="14"/>
      <c r="BA218" s="15"/>
      <c r="BC218" s="45"/>
    </row>
    <row r="219" spans="1:55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4"/>
        <v>96.724537037037038</v>
      </c>
      <c r="AU219" s="185"/>
      <c r="AV219" s="22"/>
      <c r="AW219" s="57"/>
      <c r="AX219" s="14"/>
      <c r="BA219" s="15"/>
      <c r="BC219" s="45"/>
    </row>
    <row r="220" spans="1:55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4"/>
        <v>81.661706349206355</v>
      </c>
      <c r="AU220" s="185"/>
      <c r="AV220" s="22"/>
      <c r="AW220" s="57"/>
      <c r="AX220" s="14"/>
      <c r="BA220" s="15"/>
      <c r="BC220" s="45"/>
    </row>
    <row r="221" spans="1:55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4"/>
        <v>73.809523809523796</v>
      </c>
      <c r="AU221" s="185"/>
      <c r="AV221" s="22"/>
      <c r="AW221" s="57"/>
      <c r="AX221" s="14"/>
      <c r="BA221" s="15"/>
      <c r="BC221" s="45"/>
    </row>
    <row r="222" spans="1:55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5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114">
        <v>28</v>
      </c>
      <c r="O222" s="115">
        <f t="shared" si="163"/>
        <v>82.35294117647058</v>
      </c>
      <c r="P222" s="1">
        <v>27</v>
      </c>
      <c r="Q222" s="21">
        <f t="shared" si="164"/>
        <v>96.428571428571431</v>
      </c>
      <c r="R222" s="114">
        <v>29</v>
      </c>
      <c r="S222" s="115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4"/>
        <v>88.917003838572469</v>
      </c>
      <c r="AU222" s="185"/>
      <c r="AV222" s="22"/>
      <c r="AW222" s="57"/>
      <c r="AX222" s="14"/>
      <c r="BA222" s="15"/>
      <c r="BC222" s="45"/>
    </row>
    <row r="223" spans="1:55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4"/>
        <v>91.298727824463114</v>
      </c>
      <c r="AU223" s="185"/>
      <c r="AV223" s="22"/>
      <c r="AW223" s="57"/>
      <c r="AX223" s="14"/>
      <c r="BA223" s="15"/>
      <c r="BC223" s="45"/>
    </row>
    <row r="224" spans="1:55" s="16" customFormat="1" ht="16.5" customHeight="1" x14ac:dyDescent="0.2">
      <c r="O224" s="26"/>
      <c r="P224" s="15"/>
      <c r="Q224" s="26"/>
      <c r="S224" s="25"/>
      <c r="T224" s="15"/>
      <c r="U224" s="26"/>
      <c r="V224" s="15"/>
      <c r="W224" s="26"/>
      <c r="X224" s="15"/>
      <c r="Y224" s="26"/>
      <c r="Z224" s="25"/>
      <c r="AA224" s="25"/>
      <c r="AB224" s="25"/>
      <c r="AC224" s="25"/>
      <c r="AD224" s="25"/>
      <c r="AE224" s="25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22"/>
      <c r="AW224" s="57"/>
      <c r="AX224" s="14"/>
      <c r="BA224" s="15"/>
      <c r="BC224" s="45"/>
    </row>
    <row r="225" spans="1:55" s="16" customFormat="1" ht="16.5" hidden="1" customHeight="1" x14ac:dyDescent="0.2">
      <c r="A225" s="58">
        <v>12</v>
      </c>
      <c r="B225" s="58"/>
      <c r="C225" s="69"/>
      <c r="D225" s="31"/>
      <c r="E225" s="31"/>
      <c r="F225" s="1"/>
      <c r="G225" s="21"/>
      <c r="H225" s="1"/>
      <c r="I225" s="21"/>
      <c r="J225" s="1"/>
      <c r="K225" s="21"/>
      <c r="L225" s="31"/>
      <c r="M225" s="144"/>
      <c r="N225" s="31"/>
      <c r="O225" s="21"/>
      <c r="P225" s="1"/>
      <c r="Q225" s="21"/>
      <c r="R225" s="31"/>
      <c r="S225" s="144"/>
      <c r="T225" s="1"/>
      <c r="U225" s="21"/>
      <c r="V225" s="1"/>
      <c r="W225" s="21"/>
      <c r="X225" s="1"/>
      <c r="Y225" s="21"/>
      <c r="Z225" s="144"/>
      <c r="AA225" s="144"/>
      <c r="AB225" s="144"/>
      <c r="AC225" s="144"/>
      <c r="AD225" s="144"/>
      <c r="AE225" s="144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22"/>
      <c r="AW225" s="57"/>
      <c r="AX225" s="14"/>
      <c r="BA225" s="15"/>
      <c r="BC225" s="45"/>
    </row>
    <row r="226" spans="1:55" s="16" customFormat="1" ht="16.5" hidden="1" customHeight="1" x14ac:dyDescent="0.2">
      <c r="A226" s="58">
        <v>13</v>
      </c>
      <c r="B226" s="58"/>
      <c r="C226" s="69"/>
      <c r="D226" s="31"/>
      <c r="E226" s="31"/>
      <c r="F226" s="1"/>
      <c r="G226" s="21"/>
      <c r="H226" s="1"/>
      <c r="I226" s="21"/>
      <c r="J226" s="1"/>
      <c r="K226" s="21"/>
      <c r="L226" s="31"/>
      <c r="M226" s="144"/>
      <c r="N226" s="31"/>
      <c r="O226" s="21"/>
      <c r="P226" s="1"/>
      <c r="Q226" s="21"/>
      <c r="R226" s="31"/>
      <c r="S226" s="144"/>
      <c r="T226" s="1"/>
      <c r="U226" s="21"/>
      <c r="V226" s="1"/>
      <c r="W226" s="21"/>
      <c r="X226" s="1"/>
      <c r="Y226" s="21"/>
      <c r="Z226" s="144"/>
      <c r="AA226" s="144"/>
      <c r="AB226" s="144"/>
      <c r="AC226" s="144"/>
      <c r="AD226" s="144"/>
      <c r="AE226" s="144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22"/>
      <c r="AW226" s="57"/>
      <c r="AX226" s="14"/>
      <c r="BA226" s="15"/>
      <c r="BC226" s="45"/>
    </row>
    <row r="227" spans="1:55" s="16" customFormat="1" ht="16.5" hidden="1" customHeight="1" x14ac:dyDescent="0.2">
      <c r="A227" s="58">
        <v>14</v>
      </c>
      <c r="B227" s="58"/>
      <c r="C227" s="69"/>
      <c r="D227" s="31"/>
      <c r="E227" s="31"/>
      <c r="F227" s="1"/>
      <c r="G227" s="21"/>
      <c r="H227" s="1"/>
      <c r="I227" s="21"/>
      <c r="J227" s="1"/>
      <c r="K227" s="21"/>
      <c r="L227" s="31"/>
      <c r="M227" s="144"/>
      <c r="N227" s="31"/>
      <c r="O227" s="21"/>
      <c r="P227" s="1"/>
      <c r="Q227" s="21"/>
      <c r="R227" s="31"/>
      <c r="S227" s="144"/>
      <c r="T227" s="1"/>
      <c r="U227" s="21"/>
      <c r="V227" s="1"/>
      <c r="W227" s="21"/>
      <c r="X227" s="1"/>
      <c r="Y227" s="21"/>
      <c r="Z227" s="144"/>
      <c r="AA227" s="144"/>
      <c r="AB227" s="144"/>
      <c r="AC227" s="144"/>
      <c r="AD227" s="144"/>
      <c r="AE227" s="144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22"/>
      <c r="AW227" s="57"/>
      <c r="AX227" s="14"/>
      <c r="BA227" s="15"/>
      <c r="BC227" s="45"/>
    </row>
    <row r="228" spans="1:55" s="16" customFormat="1" ht="16.5" hidden="1" customHeight="1" x14ac:dyDescent="0.2">
      <c r="A228" s="58">
        <v>15</v>
      </c>
      <c r="B228" s="58"/>
      <c r="C228" s="69"/>
      <c r="D228" s="31"/>
      <c r="E228" s="31"/>
      <c r="F228" s="1"/>
      <c r="G228" s="21"/>
      <c r="H228" s="1"/>
      <c r="I228" s="21"/>
      <c r="J228" s="1"/>
      <c r="K228" s="21"/>
      <c r="L228" s="31"/>
      <c r="M228" s="144"/>
      <c r="N228" s="31"/>
      <c r="O228" s="21"/>
      <c r="P228" s="1"/>
      <c r="Q228" s="21"/>
      <c r="R228" s="31"/>
      <c r="S228" s="144"/>
      <c r="T228" s="1"/>
      <c r="U228" s="21"/>
      <c r="V228" s="1"/>
      <c r="W228" s="21"/>
      <c r="X228" s="1"/>
      <c r="Y228" s="21"/>
      <c r="Z228" s="144"/>
      <c r="AA228" s="144"/>
      <c r="AB228" s="144"/>
      <c r="AC228" s="144"/>
      <c r="AD228" s="144"/>
      <c r="AE228" s="144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22"/>
      <c r="AW228" s="57"/>
      <c r="AX228" s="14"/>
      <c r="BA228" s="15"/>
      <c r="BC228" s="45"/>
    </row>
    <row r="229" spans="1:55" s="16" customFormat="1" ht="16.5" hidden="1" customHeight="1" x14ac:dyDescent="0.2">
      <c r="A229" s="58">
        <v>16</v>
      </c>
      <c r="B229" s="58"/>
      <c r="C229" s="69"/>
      <c r="D229" s="31"/>
      <c r="E229" s="31"/>
      <c r="F229" s="1"/>
      <c r="G229" s="21"/>
      <c r="H229" s="1"/>
      <c r="I229" s="21"/>
      <c r="J229" s="1"/>
      <c r="K229" s="21"/>
      <c r="L229" s="31"/>
      <c r="M229" s="144"/>
      <c r="N229" s="31"/>
      <c r="O229" s="21"/>
      <c r="P229" s="1"/>
      <c r="Q229" s="21"/>
      <c r="R229" s="31"/>
      <c r="S229" s="144"/>
      <c r="T229" s="1"/>
      <c r="U229" s="21"/>
      <c r="V229" s="1"/>
      <c r="W229" s="21"/>
      <c r="X229" s="1"/>
      <c r="Y229" s="21"/>
      <c r="Z229" s="144"/>
      <c r="AA229" s="144"/>
      <c r="AB229" s="144"/>
      <c r="AC229" s="144"/>
      <c r="AD229" s="144"/>
      <c r="AE229" s="144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22"/>
      <c r="AW229" s="57"/>
      <c r="AX229" s="14"/>
      <c r="BA229" s="15"/>
      <c r="BC229" s="45"/>
    </row>
    <row r="230" spans="1:55" s="16" customFormat="1" ht="16.5" hidden="1" customHeight="1" x14ac:dyDescent="0.2">
      <c r="A230" s="58">
        <v>17</v>
      </c>
      <c r="B230" s="58"/>
      <c r="C230" s="69"/>
      <c r="D230" s="31"/>
      <c r="E230" s="31"/>
      <c r="F230" s="1"/>
      <c r="G230" s="21"/>
      <c r="H230" s="1"/>
      <c r="I230" s="21"/>
      <c r="J230" s="1"/>
      <c r="K230" s="21"/>
      <c r="L230" s="31"/>
      <c r="M230" s="144"/>
      <c r="N230" s="31"/>
      <c r="O230" s="21"/>
      <c r="P230" s="1"/>
      <c r="Q230" s="21"/>
      <c r="R230" s="31"/>
      <c r="S230" s="144"/>
      <c r="T230" s="1"/>
      <c r="U230" s="21"/>
      <c r="V230" s="1"/>
      <c r="W230" s="21"/>
      <c r="X230" s="1"/>
      <c r="Y230" s="21"/>
      <c r="Z230" s="144"/>
      <c r="AA230" s="144"/>
      <c r="AB230" s="144"/>
      <c r="AC230" s="144"/>
      <c r="AD230" s="144"/>
      <c r="AE230" s="144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22"/>
      <c r="AW230" s="57"/>
      <c r="AX230" s="14"/>
      <c r="BA230" s="15"/>
      <c r="BC230" s="45"/>
    </row>
    <row r="231" spans="1:55" s="16" customFormat="1" ht="16.5" hidden="1" customHeight="1" x14ac:dyDescent="0.2">
      <c r="A231" s="58">
        <v>18</v>
      </c>
      <c r="B231" s="58"/>
      <c r="C231" s="69"/>
      <c r="D231" s="31"/>
      <c r="E231" s="31"/>
      <c r="F231" s="1"/>
      <c r="G231" s="21"/>
      <c r="H231" s="1"/>
      <c r="I231" s="21"/>
      <c r="J231" s="1"/>
      <c r="K231" s="21"/>
      <c r="L231" s="31"/>
      <c r="M231" s="144"/>
      <c r="N231" s="31"/>
      <c r="O231" s="21"/>
      <c r="P231" s="1"/>
      <c r="Q231" s="21"/>
      <c r="R231" s="31"/>
      <c r="S231" s="144"/>
      <c r="T231" s="1"/>
      <c r="U231" s="21"/>
      <c r="V231" s="1"/>
      <c r="W231" s="21"/>
      <c r="X231" s="1"/>
      <c r="Y231" s="21"/>
      <c r="Z231" s="144"/>
      <c r="AA231" s="144"/>
      <c r="AB231" s="144"/>
      <c r="AC231" s="144"/>
      <c r="AD231" s="144"/>
      <c r="AE231" s="144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22"/>
      <c r="AW231" s="57"/>
      <c r="AX231" s="14"/>
      <c r="BA231" s="15"/>
      <c r="BC231" s="45"/>
    </row>
    <row r="232" spans="1:55" s="16" customFormat="1" ht="16.5" hidden="1" customHeight="1" x14ac:dyDescent="0.2">
      <c r="A232" s="58">
        <v>19</v>
      </c>
      <c r="B232" s="58"/>
      <c r="C232" s="69"/>
      <c r="D232" s="31"/>
      <c r="E232" s="31"/>
      <c r="F232" s="1"/>
      <c r="G232" s="21"/>
      <c r="H232" s="1"/>
      <c r="I232" s="21"/>
      <c r="J232" s="1"/>
      <c r="K232" s="21"/>
      <c r="L232" s="31"/>
      <c r="M232" s="144"/>
      <c r="N232" s="31"/>
      <c r="O232" s="21"/>
      <c r="P232" s="1"/>
      <c r="Q232" s="21"/>
      <c r="R232" s="31"/>
      <c r="S232" s="144"/>
      <c r="T232" s="1"/>
      <c r="U232" s="21"/>
      <c r="V232" s="1"/>
      <c r="W232" s="21"/>
      <c r="X232" s="1"/>
      <c r="Y232" s="21"/>
      <c r="Z232" s="144"/>
      <c r="AA232" s="144"/>
      <c r="AB232" s="144"/>
      <c r="AC232" s="144"/>
      <c r="AD232" s="144"/>
      <c r="AE232" s="144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22"/>
      <c r="AW232" s="57"/>
      <c r="AX232" s="14"/>
      <c r="BA232" s="15"/>
      <c r="BC232" s="45"/>
    </row>
    <row r="233" spans="1:55" s="16" customFormat="1" ht="16.5" hidden="1" customHeight="1" x14ac:dyDescent="0.2">
      <c r="A233" s="58">
        <v>20</v>
      </c>
      <c r="B233" s="58"/>
      <c r="C233" s="69"/>
      <c r="D233" s="31"/>
      <c r="E233" s="31"/>
      <c r="F233" s="1"/>
      <c r="G233" s="21"/>
      <c r="H233" s="1"/>
      <c r="I233" s="21"/>
      <c r="J233" s="1"/>
      <c r="K233" s="21"/>
      <c r="L233" s="31"/>
      <c r="M233" s="144"/>
      <c r="N233" s="31"/>
      <c r="O233" s="21"/>
      <c r="P233" s="1"/>
      <c r="Q233" s="21"/>
      <c r="R233" s="31"/>
      <c r="S233" s="144"/>
      <c r="T233" s="1"/>
      <c r="U233" s="21"/>
      <c r="V233" s="1"/>
      <c r="W233" s="21"/>
      <c r="X233" s="1"/>
      <c r="Y233" s="21"/>
      <c r="Z233" s="144"/>
      <c r="AA233" s="144"/>
      <c r="AB233" s="144"/>
      <c r="AC233" s="144"/>
      <c r="AD233" s="144"/>
      <c r="AE233" s="144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22"/>
      <c r="AW233" s="57"/>
      <c r="AX233" s="14"/>
      <c r="BA233" s="15"/>
      <c r="BC233" s="45"/>
    </row>
    <row r="234" spans="1:55" s="16" customFormat="1" ht="16.5" hidden="1" customHeight="1" x14ac:dyDescent="0.2">
      <c r="A234" s="63"/>
      <c r="B234" s="63"/>
      <c r="C234" s="78"/>
      <c r="F234" s="15"/>
      <c r="G234" s="26"/>
      <c r="H234" s="15"/>
      <c r="I234" s="26"/>
      <c r="J234" s="15"/>
      <c r="K234" s="26"/>
      <c r="M234" s="25"/>
      <c r="O234" s="26"/>
      <c r="P234" s="15"/>
      <c r="Q234" s="26"/>
      <c r="S234" s="25"/>
      <c r="T234" s="15"/>
      <c r="U234" s="26"/>
      <c r="V234" s="15"/>
      <c r="W234" s="26"/>
      <c r="X234" s="15"/>
      <c r="Y234" s="26"/>
      <c r="Z234" s="25"/>
      <c r="AA234" s="25"/>
      <c r="AB234" s="25"/>
      <c r="AC234" s="25"/>
      <c r="AD234" s="25"/>
      <c r="AE234" s="25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22"/>
      <c r="AW234" s="57"/>
      <c r="AX234" s="14"/>
      <c r="BA234" s="15"/>
      <c r="BC234" s="45"/>
    </row>
    <row r="235" spans="1:55" s="16" customFormat="1" ht="16.5" hidden="1" customHeight="1" x14ac:dyDescent="0.2">
      <c r="A235" s="63"/>
      <c r="B235" s="63"/>
      <c r="C235" s="78"/>
      <c r="F235" s="15"/>
      <c r="G235" s="26"/>
      <c r="H235" s="15"/>
      <c r="I235" s="26"/>
      <c r="J235" s="15"/>
      <c r="K235" s="26"/>
      <c r="M235" s="25"/>
      <c r="O235" s="26"/>
      <c r="P235" s="15"/>
      <c r="Q235" s="26"/>
      <c r="S235" s="25"/>
      <c r="T235" s="15"/>
      <c r="U235" s="26"/>
      <c r="V235" s="15"/>
      <c r="W235" s="26"/>
      <c r="X235" s="15"/>
      <c r="Y235" s="26"/>
      <c r="Z235" s="25"/>
      <c r="AA235" s="25"/>
      <c r="AB235" s="25"/>
      <c r="AC235" s="25"/>
      <c r="AD235" s="25"/>
      <c r="AE235" s="25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22"/>
      <c r="AW235" s="57"/>
      <c r="AX235" s="14">
        <f>70-45</f>
        <v>25</v>
      </c>
      <c r="BA235" s="15"/>
      <c r="BC235" s="45"/>
    </row>
    <row r="236" spans="1:55" s="16" customFormat="1" ht="16.5" customHeight="1" x14ac:dyDescent="0.2">
      <c r="A236" s="63"/>
      <c r="B236" s="63"/>
      <c r="C236" s="63"/>
      <c r="D236" s="63"/>
      <c r="E236" s="63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108"/>
      <c r="T236" s="63"/>
      <c r="U236" s="108"/>
      <c r="V236" s="63"/>
      <c r="W236" s="108"/>
      <c r="X236" s="63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  <c r="BA236" s="15"/>
      <c r="BC236" s="45"/>
    </row>
    <row r="237" spans="1:55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464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464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76">AVERAGE(Q237,S237,U237,W237,Y237,AA237,AC237,AE237,AG237,AI237,AK237,AM237,AO237,AQ237,AS237,O237,M237,K237,I237,G237,E237)</f>
        <v>86.499243761948975</v>
      </c>
      <c r="AU237" s="189" t="s">
        <v>19</v>
      </c>
      <c r="AV237" s="22"/>
      <c r="AW237" s="57"/>
      <c r="AX237" s="14"/>
      <c r="BA237" s="15"/>
      <c r="BC237" s="45"/>
    </row>
    <row r="238" spans="1:55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76"/>
        <v>95.084907720556799</v>
      </c>
      <c r="AU238" s="185"/>
      <c r="AV238" s="22"/>
      <c r="AW238" s="57"/>
      <c r="AX238" s="14"/>
      <c r="BA238" s="15"/>
      <c r="BC238" s="45"/>
    </row>
    <row r="239" spans="1:55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464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464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76"/>
        <v>79.026277177537693</v>
      </c>
      <c r="AU239" s="185"/>
      <c r="AV239" s="22"/>
      <c r="AW239" s="57"/>
      <c r="AX239" s="14"/>
      <c r="BA239" s="15"/>
      <c r="BC239" s="45"/>
    </row>
    <row r="240" spans="1:55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464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76"/>
        <v>92.321912655245995</v>
      </c>
      <c r="AU240" s="185"/>
      <c r="AV240" s="22"/>
      <c r="AW240" s="57"/>
      <c r="AX240" s="14"/>
      <c r="BA240" s="15"/>
      <c r="BC240" s="45"/>
    </row>
    <row r="241" spans="1:55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464</v>
      </c>
      <c r="S241" s="21"/>
      <c r="T241" s="1" t="s">
        <v>464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464</v>
      </c>
      <c r="AA241" s="21"/>
      <c r="AB241" s="21" t="s">
        <v>464</v>
      </c>
      <c r="AC241" s="21"/>
      <c r="AD241" s="21">
        <v>6</v>
      </c>
      <c r="AE241" s="21">
        <f>AD241/(27-8)*100</f>
        <v>31.578947368421051</v>
      </c>
      <c r="AF241" s="21" t="s">
        <v>460</v>
      </c>
      <c r="AG241" s="21"/>
      <c r="AH241" s="21" t="s">
        <v>460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76"/>
        <v>74.519789547012778</v>
      </c>
      <c r="AU241" s="185"/>
      <c r="AV241" s="22"/>
      <c r="AW241" s="57"/>
      <c r="AX241" s="14"/>
      <c r="BA241" s="15"/>
      <c r="BC241" s="45"/>
    </row>
    <row r="242" spans="1:55" s="16" customFormat="1" ht="16.5" customHeight="1" x14ac:dyDescent="0.2">
      <c r="A242" s="58">
        <v>6</v>
      </c>
      <c r="B242" s="89">
        <v>18101121</v>
      </c>
      <c r="C242" s="85" t="s">
        <v>260</v>
      </c>
      <c r="D242" s="1" t="s">
        <v>464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464</v>
      </c>
      <c r="K242" s="21"/>
      <c r="L242" s="1" t="s">
        <v>464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464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464</v>
      </c>
      <c r="Y242" s="21"/>
      <c r="Z242" s="21" t="s">
        <v>464</v>
      </c>
      <c r="AA242" s="21"/>
      <c r="AB242" s="21">
        <v>8</v>
      </c>
      <c r="AC242" s="21">
        <f>AB242/(35-22)*100</f>
        <v>61.53846153846154</v>
      </c>
      <c r="AD242" s="21" t="s">
        <v>460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76"/>
        <v>86.58748658748658</v>
      </c>
      <c r="AU242" s="185"/>
      <c r="AV242" s="22"/>
      <c r="AW242" s="57"/>
      <c r="AX242" s="14"/>
      <c r="BA242" s="15"/>
      <c r="BC242" s="45"/>
    </row>
    <row r="243" spans="1:55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76"/>
        <v>98.466325341325359</v>
      </c>
      <c r="AU243" s="185"/>
      <c r="AV243" s="22"/>
      <c r="AW243" s="57"/>
      <c r="AX243" s="14"/>
      <c r="BA243" s="15"/>
      <c r="BC243" s="45"/>
    </row>
    <row r="244" spans="1:55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464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464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76"/>
        <v>99.789915966386545</v>
      </c>
      <c r="AU244" s="185"/>
      <c r="AV244" s="22"/>
      <c r="AW244" s="57"/>
      <c r="AX244" s="14"/>
      <c r="BA244" s="15"/>
      <c r="BC244" s="45"/>
    </row>
    <row r="245" spans="1:55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464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76"/>
        <v>95.935450776371496</v>
      </c>
      <c r="AU245" s="185"/>
      <c r="AV245" s="22"/>
      <c r="AW245" s="57"/>
      <c r="AX245" s="14"/>
      <c r="BA245" s="15"/>
      <c r="BC245" s="45"/>
    </row>
    <row r="246" spans="1:55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464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464</v>
      </c>
      <c r="Y246" s="21"/>
      <c r="Z246" s="21" t="s">
        <v>464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76"/>
        <v>99.780219780219781</v>
      </c>
      <c r="AU246" s="185"/>
      <c r="AV246" s="22"/>
      <c r="AW246" s="57"/>
      <c r="AX246" s="14"/>
      <c r="BA246" s="15"/>
      <c r="BC246" s="45"/>
    </row>
    <row r="247" spans="1:55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464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464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76"/>
        <v>87.925591289147249</v>
      </c>
      <c r="AU247" s="185"/>
      <c r="AV247" s="22"/>
      <c r="AW247" s="57"/>
      <c r="AX247" s="14"/>
      <c r="BA247" s="15"/>
      <c r="BC247" s="45"/>
    </row>
    <row r="248" spans="1:55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464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76"/>
        <v>87.731527656476956</v>
      </c>
      <c r="AU248" s="185"/>
      <c r="AV248" s="22"/>
      <c r="AW248" s="57"/>
      <c r="AX248" s="14"/>
      <c r="BA248" s="15"/>
      <c r="BC248" s="45"/>
    </row>
    <row r="249" spans="1:55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464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464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464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76"/>
        <v>84.434965217170287</v>
      </c>
      <c r="AU249" s="185"/>
      <c r="AV249" s="22"/>
      <c r="AW249" s="57"/>
      <c r="AX249" s="14"/>
      <c r="BA249" s="15"/>
      <c r="BC249" s="45"/>
    </row>
    <row r="250" spans="1:55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464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464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464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76"/>
        <v>93.917369709224914</v>
      </c>
      <c r="AU250" s="185"/>
      <c r="AV250" s="22"/>
      <c r="AW250" s="57"/>
      <c r="AX250" s="14"/>
      <c r="BA250" s="15"/>
      <c r="BC250" s="45"/>
    </row>
    <row r="251" spans="1:55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76"/>
        <v>96.990740740740733</v>
      </c>
      <c r="AU251" s="185"/>
      <c r="AV251" s="22"/>
      <c r="AW251" s="57"/>
      <c r="AX251" s="14"/>
      <c r="BA251" s="15"/>
      <c r="BC251" s="45"/>
    </row>
    <row r="252" spans="1:55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464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76"/>
        <v>76.497372275502954</v>
      </c>
      <c r="AU252" s="185"/>
      <c r="AV252" s="22"/>
      <c r="AW252" s="57"/>
      <c r="AX252" s="14"/>
      <c r="BA252" s="15"/>
      <c r="BC252" s="45"/>
    </row>
    <row r="253" spans="1:55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464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460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76"/>
        <v>92.761650114591291</v>
      </c>
      <c r="AU253" s="185"/>
      <c r="AV253" s="22"/>
      <c r="AW253" s="57"/>
      <c r="AX253" s="14"/>
      <c r="BA253" s="15"/>
      <c r="BC253" s="45"/>
    </row>
    <row r="254" spans="1:55" s="16" customFormat="1" ht="16.5" customHeight="1" x14ac:dyDescent="0.2">
      <c r="A254" s="58">
        <v>18</v>
      </c>
      <c r="B254" s="89">
        <v>18102044</v>
      </c>
      <c r="C254" s="13" t="s">
        <v>272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85"/>
      <c r="AV254" s="22"/>
      <c r="AW254" s="57"/>
      <c r="AX254" s="14"/>
      <c r="BA254" s="15"/>
      <c r="BC254" s="45"/>
    </row>
    <row r="255" spans="1:55" s="16" customFormat="1" ht="16.5" customHeight="1" x14ac:dyDescent="0.2">
      <c r="A255" s="58">
        <v>19</v>
      </c>
      <c r="B255" s="89">
        <v>18101083</v>
      </c>
      <c r="C255" s="24" t="s">
        <v>273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464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85"/>
      <c r="AV255" s="22"/>
      <c r="AW255" s="57"/>
      <c r="AX255" s="14"/>
      <c r="BA255" s="15"/>
      <c r="BC255" s="45"/>
    </row>
    <row r="256" spans="1:55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85"/>
      <c r="AV256" s="22"/>
      <c r="AW256" s="57"/>
      <c r="AX256" s="14"/>
      <c r="BA256" s="15"/>
      <c r="BC256" s="45"/>
    </row>
    <row r="257" spans="1:55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464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464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464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90"/>
      <c r="AV257" s="22"/>
      <c r="AW257" s="57"/>
      <c r="AX257" s="14"/>
      <c r="BA257" s="15"/>
      <c r="BC257" s="45"/>
    </row>
    <row r="258" spans="1:55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90"/>
      <c r="AV258" s="22"/>
      <c r="AW258" s="57"/>
      <c r="AX258" s="14"/>
      <c r="BA258" s="15"/>
      <c r="BC258" s="45"/>
    </row>
    <row r="259" spans="1:55" s="16" customFormat="1" ht="16.5" customHeight="1" x14ac:dyDescent="0.2">
      <c r="A259" s="58"/>
      <c r="B259" s="89"/>
      <c r="C259" s="13" t="s">
        <v>476</v>
      </c>
      <c r="D259" s="145"/>
      <c r="E259" s="145"/>
      <c r="F259" s="145"/>
      <c r="G259" s="145"/>
      <c r="H259" s="145"/>
      <c r="I259" s="145"/>
      <c r="J259" s="42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114">
        <v>13</v>
      </c>
      <c r="O259" s="115">
        <f>N259/(27-13)*100</f>
        <v>92.857142857142861</v>
      </c>
      <c r="P259" s="114">
        <v>9</v>
      </c>
      <c r="Q259" s="115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114">
        <v>25</v>
      </c>
      <c r="W259" s="115">
        <f>V259/(33-6)*100</f>
        <v>92.592592592592595</v>
      </c>
      <c r="X259" s="1" t="s">
        <v>464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460</v>
      </c>
      <c r="AI259" s="21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76"/>
        <v>93.973544973544975</v>
      </c>
      <c r="AU259" s="119"/>
      <c r="AV259" s="22"/>
      <c r="AW259" s="57"/>
      <c r="AX259" s="14"/>
      <c r="BA259" s="15"/>
      <c r="BC259" s="45"/>
    </row>
    <row r="260" spans="1:55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19"/>
      <c r="N260" s="14"/>
      <c r="O260" s="148"/>
      <c r="P260" s="48"/>
      <c r="Q260" s="148"/>
      <c r="R260" s="14"/>
      <c r="S260" s="119"/>
      <c r="T260" s="48"/>
      <c r="U260" s="148"/>
      <c r="V260" s="48"/>
      <c r="W260" s="148"/>
      <c r="X260" s="48"/>
      <c r="Y260" s="148"/>
      <c r="Z260" s="119"/>
      <c r="AA260" s="119"/>
      <c r="AB260" s="119"/>
      <c r="AC260" s="119"/>
      <c r="AD260" s="119"/>
      <c r="AE260" s="119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22"/>
      <c r="AW260" s="57"/>
      <c r="AX260" s="14"/>
      <c r="BA260" s="15"/>
      <c r="BC260" s="45"/>
    </row>
    <row r="261" spans="1:55" s="16" customFormat="1" ht="16.5" customHeight="1" x14ac:dyDescent="0.2">
      <c r="A261" s="78"/>
      <c r="B261" s="78"/>
      <c r="C261" s="78"/>
      <c r="D261" s="63"/>
      <c r="E261" s="63"/>
      <c r="F261" s="63"/>
      <c r="G261" s="63"/>
      <c r="H261" s="63"/>
      <c r="I261" s="63"/>
      <c r="J261" s="63"/>
      <c r="K261" s="63"/>
      <c r="L261" s="63"/>
      <c r="M261" s="108"/>
      <c r="N261" s="63"/>
      <c r="O261" s="109"/>
      <c r="P261" s="97"/>
      <c r="Q261" s="109"/>
      <c r="R261" s="78"/>
      <c r="S261" s="139"/>
      <c r="T261" s="97"/>
      <c r="U261" s="109"/>
      <c r="V261" s="97"/>
      <c r="W261" s="109"/>
      <c r="X261" s="97"/>
      <c r="Y261" s="109"/>
      <c r="Z261" s="139"/>
      <c r="AA261" s="139"/>
      <c r="AB261" s="139"/>
      <c r="AC261" s="139"/>
      <c r="AD261" s="139"/>
      <c r="AE261" s="13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  <c r="BA261" s="15"/>
      <c r="BC261" s="45"/>
    </row>
    <row r="262" spans="1:55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464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V262/(35-2-23)*100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464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>W262</f>
        <v>90</v>
      </c>
      <c r="AU262" s="189" t="s">
        <v>278</v>
      </c>
      <c r="AV262" s="22"/>
      <c r="AW262" s="57"/>
      <c r="AX262" s="14"/>
      <c r="BA262" s="15"/>
      <c r="BC262" s="45"/>
    </row>
    <row r="263" spans="1:55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33</v>
      </c>
      <c r="E263" s="1">
        <f t="shared" ref="E263:E281" si="193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4">H263/26*100</f>
        <v>100</v>
      </c>
      <c r="J263" s="1">
        <f>30+4</f>
        <v>34</v>
      </c>
      <c r="K263" s="21">
        <f t="shared" ref="K263:K269" si="195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6">R263/34*100</f>
        <v>100</v>
      </c>
      <c r="T263" s="1">
        <v>26</v>
      </c>
      <c r="U263" s="21">
        <f t="shared" ref="U263:U281" si="197">T263/26*100</f>
        <v>100</v>
      </c>
      <c r="V263" s="1">
        <v>31</v>
      </c>
      <c r="W263" s="21">
        <f t="shared" ref="W263:W278" si="198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199">AB263/35*100</f>
        <v>82.857142857142861</v>
      </c>
      <c r="AD263" s="21">
        <v>26</v>
      </c>
      <c r="AE263" s="21">
        <f t="shared" ref="AE263:AE271" si="200">AD263/27*100</f>
        <v>96.296296296296291</v>
      </c>
      <c r="AF263" s="21">
        <v>33</v>
      </c>
      <c r="AG263" s="21">
        <f t="shared" ref="AG263:AG270" si="201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>W263</f>
        <v>93.939393939393938</v>
      </c>
      <c r="AU263" s="185"/>
      <c r="AV263" s="22"/>
      <c r="AW263" s="57"/>
      <c r="AX263" s="14"/>
      <c r="BA263" s="15"/>
      <c r="BC263" s="45"/>
    </row>
    <row r="264" spans="1:55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5"/>
        <v>97.058823529411768</v>
      </c>
      <c r="L264" s="1">
        <v>27</v>
      </c>
      <c r="M264" s="21">
        <f t="shared" ref="M264:M279" si="202">L264/29*100</f>
        <v>93.103448275862064</v>
      </c>
      <c r="N264" s="1">
        <v>9</v>
      </c>
      <c r="O264" s="21">
        <f>N264/(27-18)*100</f>
        <v>100</v>
      </c>
      <c r="P264" s="1" t="s">
        <v>464</v>
      </c>
      <c r="Q264" s="21"/>
      <c r="R264" s="1">
        <v>22</v>
      </c>
      <c r="S264" s="21">
        <f t="shared" si="196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464</v>
      </c>
      <c r="Y264" s="21"/>
      <c r="Z264" s="21">
        <v>24</v>
      </c>
      <c r="AA264" s="21">
        <f t="shared" ref="AA264:AA280" si="203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464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>W264</f>
        <v>85.714285714285708</v>
      </c>
      <c r="AU264" s="185"/>
      <c r="AV264" s="22"/>
      <c r="AW264" s="57"/>
      <c r="AX264" s="14"/>
      <c r="BA264" s="15"/>
      <c r="BC264" s="45"/>
    </row>
    <row r="265" spans="1:55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33</v>
      </c>
      <c r="E265" s="1">
        <f t="shared" si="193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5"/>
        <v>100</v>
      </c>
      <c r="L265" s="1">
        <v>27</v>
      </c>
      <c r="M265" s="21">
        <f t="shared" si="202"/>
        <v>93.103448275862064</v>
      </c>
      <c r="N265" s="1">
        <v>22</v>
      </c>
      <c r="O265" s="21">
        <f t="shared" ref="O265:O281" si="204">N265/27*100</f>
        <v>81.481481481481481</v>
      </c>
      <c r="P265" s="1" t="s">
        <v>464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8"/>
        <v>72.727272727272734</v>
      </c>
      <c r="X265" s="1" t="s">
        <v>464</v>
      </c>
      <c r="Y265" s="21"/>
      <c r="Z265" s="21">
        <v>20</v>
      </c>
      <c r="AA265" s="21">
        <f t="shared" si="203"/>
        <v>58.82352941176471</v>
      </c>
      <c r="AB265" s="21">
        <v>31</v>
      </c>
      <c r="AC265" s="21">
        <f t="shared" si="199"/>
        <v>88.571428571428569</v>
      </c>
      <c r="AD265" s="21">
        <v>5</v>
      </c>
      <c r="AE265" s="21">
        <f>AD265/(27-12)*100</f>
        <v>33.333333333333329</v>
      </c>
      <c r="AF265" s="21" t="s">
        <v>464</v>
      </c>
      <c r="AG265" s="21"/>
      <c r="AH265" s="21">
        <v>25</v>
      </c>
      <c r="AI265" s="21">
        <f t="shared" ref="AI265:AI272" si="205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>W265</f>
        <v>72.727272727272734</v>
      </c>
      <c r="AU265" s="185"/>
      <c r="AV265" s="22"/>
      <c r="AW265" s="57"/>
      <c r="AX265" s="14"/>
      <c r="BA265" s="15"/>
      <c r="BC265" s="45"/>
    </row>
    <row r="266" spans="1:55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5"/>
        <v>100</v>
      </c>
      <c r="L266" s="1">
        <v>29</v>
      </c>
      <c r="M266" s="21">
        <f t="shared" si="202"/>
        <v>100</v>
      </c>
      <c r="N266" s="1">
        <v>27</v>
      </c>
      <c r="O266" s="21">
        <f t="shared" si="204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6"/>
        <v>55.882352941176471</v>
      </c>
      <c r="T266" s="1">
        <v>24</v>
      </c>
      <c r="U266" s="21">
        <f t="shared" si="197"/>
        <v>92.307692307692307</v>
      </c>
      <c r="V266" s="1">
        <v>31</v>
      </c>
      <c r="W266" s="21">
        <f t="shared" si="198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199"/>
        <v>97.142857142857139</v>
      </c>
      <c r="AD266" s="21">
        <v>27</v>
      </c>
      <c r="AE266" s="21">
        <f t="shared" si="200"/>
        <v>100</v>
      </c>
      <c r="AF266" s="21">
        <v>32</v>
      </c>
      <c r="AG266" s="21">
        <f>AF266/(35-1)*100</f>
        <v>94.117647058823522</v>
      </c>
      <c r="AH266" s="21" t="s">
        <v>464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>W266</f>
        <v>93.939393939393938</v>
      </c>
      <c r="AU266" s="185"/>
      <c r="AV266" s="22"/>
      <c r="AW266" s="57"/>
      <c r="AX266" s="14"/>
      <c r="BA266" s="15"/>
      <c r="BC266" s="45"/>
    </row>
    <row r="267" spans="1:55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4"/>
        <v>100</v>
      </c>
      <c r="J267" s="1">
        <v>34</v>
      </c>
      <c r="K267" s="21">
        <f t="shared" si="195"/>
        <v>100</v>
      </c>
      <c r="L267" s="1">
        <v>29</v>
      </c>
      <c r="M267" s="21">
        <f t="shared" si="202"/>
        <v>100</v>
      </c>
      <c r="N267" s="1">
        <v>27</v>
      </c>
      <c r="O267" s="21">
        <f t="shared" si="204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7"/>
        <v>96.15384615384616</v>
      </c>
      <c r="V267" s="1">
        <v>30</v>
      </c>
      <c r="W267" s="21">
        <f t="shared" si="198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199"/>
        <v>91.428571428571431</v>
      </c>
      <c r="AD267" s="21">
        <v>27</v>
      </c>
      <c r="AE267" s="21">
        <f t="shared" si="200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>W267</f>
        <v>90.909090909090907</v>
      </c>
      <c r="AU267" s="185"/>
      <c r="AV267" s="22"/>
      <c r="AW267" s="57"/>
      <c r="AX267" s="14"/>
      <c r="BA267" s="15"/>
      <c r="BC267" s="45"/>
    </row>
    <row r="268" spans="1:55" s="16" customFormat="1" ht="16.5" customHeight="1" x14ac:dyDescent="0.2">
      <c r="A268" s="58">
        <v>7</v>
      </c>
      <c r="B268" s="89">
        <v>18104002</v>
      </c>
      <c r="C268" s="19" t="s">
        <v>284</v>
      </c>
      <c r="D268" s="1" t="s">
        <v>464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5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6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8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0"/>
        <v>62.962962962962962</v>
      </c>
      <c r="AF268" s="21">
        <v>28</v>
      </c>
      <c r="AG268" s="21">
        <f>AF268/(35-7)*100</f>
        <v>100</v>
      </c>
      <c r="AH268" s="21" t="s">
        <v>464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3:AT272" si="206">AVERAGE(Q268,S268,U268,W268,Y268,AA268,AC268,AE268,AG268,AI268,AK268,AM268,AO268,AQ268,AS268,O268,M268,K268,I268,G268,E268)</f>
        <v>88.407423121968122</v>
      </c>
      <c r="AU268" s="185"/>
      <c r="AV268" s="22"/>
      <c r="AW268" s="57"/>
      <c r="AX268" s="14"/>
      <c r="AY268" s="45"/>
      <c r="BA268" s="15"/>
      <c r="BC268" s="45"/>
    </row>
    <row r="269" spans="1:55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5"/>
        <v>100</v>
      </c>
      <c r="L269" s="1">
        <f>28+1</f>
        <v>29</v>
      </c>
      <c r="M269" s="21">
        <f t="shared" si="202"/>
        <v>100</v>
      </c>
      <c r="N269" s="1">
        <v>21</v>
      </c>
      <c r="O269" s="21">
        <f>N269/(27-4)*100</f>
        <v>91.304347826086953</v>
      </c>
      <c r="P269" s="1" t="s">
        <v>464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7"/>
        <v>84.615384615384613</v>
      </c>
      <c r="V269" s="1">
        <v>24</v>
      </c>
      <c r="W269" s="21">
        <f t="shared" si="198"/>
        <v>72.727272727272734</v>
      </c>
      <c r="X269" s="1" t="s">
        <v>464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6"/>
        <v>88.795445946931295</v>
      </c>
      <c r="AU269" s="185"/>
      <c r="AV269" s="22"/>
      <c r="AW269" s="57"/>
      <c r="AX269" s="14"/>
      <c r="BA269" s="15"/>
      <c r="BC269" s="45"/>
    </row>
    <row r="270" spans="1:55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33</v>
      </c>
      <c r="E270" s="1">
        <f t="shared" si="193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4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4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8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0"/>
        <v>100</v>
      </c>
      <c r="AF270" s="21">
        <v>34</v>
      </c>
      <c r="AG270" s="21">
        <f t="shared" si="201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6"/>
        <v>97.692596925133685</v>
      </c>
      <c r="AU270" s="185"/>
      <c r="AV270" s="22"/>
      <c r="AW270" s="57"/>
      <c r="AX270" s="14"/>
      <c r="BA270" s="15"/>
      <c r="BC270" s="45"/>
    </row>
    <row r="271" spans="1:55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33</v>
      </c>
      <c r="E271" s="1">
        <f t="shared" si="193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4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2"/>
        <v>41.379310344827587</v>
      </c>
      <c r="N271" s="1">
        <v>24</v>
      </c>
      <c r="O271" s="21">
        <f t="shared" si="204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0"/>
        <v>85.18518518518519</v>
      </c>
      <c r="AF271" s="21">
        <v>24</v>
      </c>
      <c r="AG271" s="21">
        <f>AF271/(35-9)*100</f>
        <v>92.307692307692307</v>
      </c>
      <c r="AH271" s="21" t="s">
        <v>460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6"/>
        <v>87.201657391515397</v>
      </c>
      <c r="AU271" s="185"/>
      <c r="AV271" s="22"/>
      <c r="AW271" s="57"/>
      <c r="AX271" s="14"/>
      <c r="BA271" s="15"/>
      <c r="BC271" s="45"/>
    </row>
    <row r="272" spans="1:55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4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2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6"/>
        <v>91.17647058823529</v>
      </c>
      <c r="T272" s="1">
        <v>26</v>
      </c>
      <c r="U272" s="21">
        <f t="shared" si="197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3"/>
        <v>91.17647058823529</v>
      </c>
      <c r="AB272" s="21">
        <v>29</v>
      </c>
      <c r="AC272" s="21">
        <f t="shared" si="199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6"/>
        <v>92.276359261653369</v>
      </c>
      <c r="AU272" s="185"/>
      <c r="AV272" s="22"/>
      <c r="AW272" s="57"/>
      <c r="AX272" s="14"/>
      <c r="BA272" s="15"/>
      <c r="BC272" s="45"/>
    </row>
    <row r="273" spans="1:55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16</v>
      </c>
      <c r="E273" s="123">
        <f>D273/(33-17)*100</f>
        <v>100</v>
      </c>
      <c r="F273" s="123">
        <v>31</v>
      </c>
      <c r="G273" s="124">
        <f t="shared" si="177"/>
        <v>93.939393939393938</v>
      </c>
      <c r="H273" s="123">
        <v>26</v>
      </c>
      <c r="I273" s="124">
        <f t="shared" si="194"/>
        <v>100</v>
      </c>
      <c r="J273" s="123">
        <v>27</v>
      </c>
      <c r="K273" s="124">
        <f>J273/34*100</f>
        <v>79.411764705882348</v>
      </c>
      <c r="L273" s="123">
        <v>23</v>
      </c>
      <c r="M273" s="124">
        <f t="shared" si="202"/>
        <v>79.310344827586206</v>
      </c>
      <c r="N273" s="123" t="s">
        <v>464</v>
      </c>
      <c r="O273" s="124"/>
      <c r="P273" s="123">
        <v>20</v>
      </c>
      <c r="Q273" s="124">
        <f>P273/(34-9)*100</f>
        <v>80</v>
      </c>
      <c r="R273" s="123">
        <v>29</v>
      </c>
      <c r="S273" s="124">
        <f t="shared" si="196"/>
        <v>85.294117647058826</v>
      </c>
      <c r="T273" s="123">
        <v>14</v>
      </c>
      <c r="U273" s="124">
        <f t="shared" si="197"/>
        <v>53.846153846153847</v>
      </c>
      <c r="V273" s="123">
        <v>0</v>
      </c>
      <c r="W273" s="124">
        <f t="shared" si="198"/>
        <v>0</v>
      </c>
      <c r="X273" s="123"/>
      <c r="Y273" s="124"/>
      <c r="Z273" s="124"/>
      <c r="AA273" s="124"/>
      <c r="AB273" s="175"/>
      <c r="AC273" s="175"/>
      <c r="AD273" s="175"/>
      <c r="AE273" s="175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27"/>
      <c r="AW273" s="128"/>
      <c r="AX273" s="129"/>
      <c r="BA273" s="131"/>
      <c r="BC273" s="132"/>
    </row>
    <row r="274" spans="1:55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33</v>
      </c>
      <c r="E274" s="1">
        <f t="shared" si="193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4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4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3"/>
        <v>94.117647058823522</v>
      </c>
      <c r="AB274" s="21">
        <v>20</v>
      </c>
      <c r="AC274" s="21">
        <f t="shared" ref="AC274:AC281" si="207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8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ref="AT274:AT281" si="209">AVERAGE(Q274,S274,U274,W274,Y274,AA274,AC274,AE274,AG274,AI274,AK274,AM274,AO274,AQ274,AS274,O274,M274,K274,I274,G274,E274)</f>
        <v>94.593909255420414</v>
      </c>
      <c r="AU274" s="185"/>
      <c r="AV274" s="22"/>
      <c r="AW274" s="57"/>
      <c r="AX274" s="14"/>
      <c r="BA274" s="15"/>
      <c r="BC274" s="45"/>
    </row>
    <row r="275" spans="1:55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33</v>
      </c>
      <c r="E275" s="1">
        <f t="shared" si="193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4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2"/>
        <v>96.551724137931032</v>
      </c>
      <c r="N275" s="1">
        <v>23</v>
      </c>
      <c r="O275" s="21">
        <f t="shared" si="204"/>
        <v>85.18518518518519</v>
      </c>
      <c r="P275" s="1">
        <f>31+1</f>
        <v>32</v>
      </c>
      <c r="Q275" s="21">
        <f t="shared" si="191"/>
        <v>94.117647058823522</v>
      </c>
      <c r="R275" s="1" t="s">
        <v>464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8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10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09"/>
        <v>85.86421256603812</v>
      </c>
      <c r="AU275" s="185"/>
      <c r="AV275" s="22"/>
      <c r="AW275" s="57"/>
      <c r="AX275" s="14"/>
      <c r="BA275" s="15"/>
      <c r="BC275" s="45"/>
    </row>
    <row r="276" spans="1:55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464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4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6"/>
        <v>76.470588235294116</v>
      </c>
      <c r="T276" s="1">
        <v>16</v>
      </c>
      <c r="U276" s="21">
        <f>T276/(26-8)*100</f>
        <v>88.888888888888886</v>
      </c>
      <c r="V276" s="1" t="s">
        <v>464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3"/>
        <v>82.35294117647058</v>
      </c>
      <c r="AB276" s="21">
        <v>30</v>
      </c>
      <c r="AC276" s="21">
        <f t="shared" si="207"/>
        <v>85.714285714285708</v>
      </c>
      <c r="AD276" s="21">
        <v>6</v>
      </c>
      <c r="AE276" s="21">
        <f>AD276/(27-14)*100</f>
        <v>46.153846153846153</v>
      </c>
      <c r="AF276" s="21" t="s">
        <v>464</v>
      </c>
      <c r="AG276" s="21"/>
      <c r="AH276" s="21">
        <v>25</v>
      </c>
      <c r="AI276" s="21">
        <f t="shared" si="208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09"/>
        <v>81.965997803101871</v>
      </c>
      <c r="AU276" s="185"/>
      <c r="AV276" s="22"/>
      <c r="AW276" s="57"/>
      <c r="AX276" s="14"/>
      <c r="BA276" s="15"/>
      <c r="BC276" s="45"/>
    </row>
    <row r="277" spans="1:55" s="16" customFormat="1" ht="16.5" customHeight="1" x14ac:dyDescent="0.2">
      <c r="A277" s="58">
        <v>16</v>
      </c>
      <c r="B277" s="89">
        <v>18102024</v>
      </c>
      <c r="C277" s="85" t="s">
        <v>293</v>
      </c>
      <c r="D277" s="1" t="s">
        <v>464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4"/>
        <v>100</v>
      </c>
      <c r="J277" s="1">
        <v>18</v>
      </c>
      <c r="K277" s="21">
        <f>J277/(34-14)*100</f>
        <v>90</v>
      </c>
      <c r="L277" s="1" t="s">
        <v>464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460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464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09"/>
        <v>84.236790893179247</v>
      </c>
      <c r="AU277" s="185"/>
      <c r="AV277" s="22"/>
      <c r="AW277" s="57"/>
      <c r="AX277" s="14"/>
      <c r="BA277" s="15"/>
      <c r="BC277" s="45"/>
    </row>
    <row r="278" spans="1:55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2"/>
        <v>100</v>
      </c>
      <c r="N278" s="1">
        <v>27</v>
      </c>
      <c r="O278" s="21">
        <f t="shared" si="204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7"/>
        <v>92.307692307692307</v>
      </c>
      <c r="V278" s="1">
        <v>31</v>
      </c>
      <c r="W278" s="21">
        <f t="shared" si="198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7"/>
        <v>91.428571428571431</v>
      </c>
      <c r="AD278" s="21">
        <v>27</v>
      </c>
      <c r="AE278" s="21">
        <f t="shared" ref="AE278:AE279" si="211">AD278/27*100</f>
        <v>100</v>
      </c>
      <c r="AF278" s="21">
        <v>32</v>
      </c>
      <c r="AG278" s="21">
        <f t="shared" si="210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09"/>
        <v>95.12269242107952</v>
      </c>
      <c r="AU278" s="185"/>
      <c r="AV278" s="22"/>
      <c r="AW278" s="57"/>
      <c r="AX278" s="14"/>
      <c r="BA278" s="15"/>
      <c r="BC278" s="45"/>
    </row>
    <row r="279" spans="1:55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33</v>
      </c>
      <c r="E279" s="1">
        <f t="shared" si="193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4"/>
        <v>100</v>
      </c>
      <c r="J279" s="1">
        <v>34</v>
      </c>
      <c r="K279" s="21">
        <f>J279/34*100</f>
        <v>100</v>
      </c>
      <c r="L279" s="1">
        <v>29</v>
      </c>
      <c r="M279" s="21">
        <f t="shared" si="202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7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3"/>
        <v>100</v>
      </c>
      <c r="AB279" s="21">
        <v>34</v>
      </c>
      <c r="AC279" s="21">
        <f t="shared" si="207"/>
        <v>97.142857142857139</v>
      </c>
      <c r="AD279" s="21">
        <v>19</v>
      </c>
      <c r="AE279" s="21">
        <f t="shared" si="211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8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09"/>
        <v>92.647838843284759</v>
      </c>
      <c r="AU279" s="185"/>
      <c r="AV279" s="22"/>
      <c r="AW279" s="57"/>
      <c r="AX279" s="14"/>
      <c r="BA279" s="15"/>
      <c r="BC279" s="45"/>
    </row>
    <row r="280" spans="1:55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33</v>
      </c>
      <c r="E280" s="1">
        <f t="shared" si="193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464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6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3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10"/>
        <v>91.428571428571431</v>
      </c>
      <c r="AH280" s="21">
        <v>25</v>
      </c>
      <c r="AI280" s="21">
        <f t="shared" si="208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09"/>
        <v>92.847258768827402</v>
      </c>
      <c r="AU280" s="185"/>
      <c r="AV280" s="22"/>
      <c r="AW280" s="57"/>
      <c r="AX280" s="14"/>
      <c r="BA280" s="15"/>
      <c r="BC280" s="45"/>
    </row>
    <row r="281" spans="1:55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33</v>
      </c>
      <c r="E281" s="1">
        <f t="shared" si="193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4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4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6"/>
        <v>82.35294117647058</v>
      </c>
      <c r="T281" s="1">
        <v>22</v>
      </c>
      <c r="U281" s="21">
        <f t="shared" si="197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7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8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09"/>
        <v>86.09103383000442</v>
      </c>
      <c r="AU281" s="185"/>
      <c r="AV281" s="22"/>
      <c r="AW281" s="57"/>
      <c r="AX281" s="14"/>
      <c r="BA281" s="15"/>
      <c r="BC281" s="45"/>
    </row>
    <row r="282" spans="1:55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137"/>
      <c r="N282" s="49"/>
      <c r="O282" s="148"/>
      <c r="P282" s="48"/>
      <c r="Q282" s="148"/>
      <c r="R282" s="49"/>
      <c r="S282" s="137"/>
      <c r="T282" s="48"/>
      <c r="U282" s="148"/>
      <c r="V282" s="48"/>
      <c r="W282" s="148"/>
      <c r="X282" s="48"/>
      <c r="Y282" s="148"/>
      <c r="Z282" s="137"/>
      <c r="AA282" s="137"/>
      <c r="AB282" s="137"/>
      <c r="AC282" s="137"/>
      <c r="AD282" s="137"/>
      <c r="AE282" s="137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22"/>
      <c r="AW282" s="57"/>
      <c r="AX282" s="14"/>
      <c r="BA282" s="15"/>
      <c r="BC282" s="45"/>
    </row>
    <row r="283" spans="1:55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137"/>
      <c r="N283" s="49"/>
      <c r="O283" s="148"/>
      <c r="P283" s="48"/>
      <c r="Q283" s="148"/>
      <c r="R283" s="49"/>
      <c r="S283" s="137"/>
      <c r="T283" s="48"/>
      <c r="U283" s="148"/>
      <c r="V283" s="48"/>
      <c r="W283" s="148"/>
      <c r="X283" s="48"/>
      <c r="Y283" s="148"/>
      <c r="Z283" s="137"/>
      <c r="AA283" s="137"/>
      <c r="AB283" s="137"/>
      <c r="AC283" s="137"/>
      <c r="AD283" s="137"/>
      <c r="AE283" s="137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22"/>
      <c r="AW283" s="57"/>
      <c r="AX283" s="14"/>
      <c r="BA283" s="15"/>
      <c r="BC283" s="45"/>
    </row>
    <row r="284" spans="1:55" s="16" customFormat="1" ht="16.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108"/>
      <c r="N284" s="63"/>
      <c r="O284" s="108"/>
      <c r="P284" s="63"/>
      <c r="Q284" s="108"/>
      <c r="R284" s="63"/>
      <c r="S284" s="108"/>
      <c r="T284" s="63"/>
      <c r="U284" s="108"/>
      <c r="V284" s="63"/>
      <c r="W284" s="108"/>
      <c r="X284" s="63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  <c r="BA284" s="15"/>
      <c r="BC284" s="45"/>
    </row>
    <row r="285" spans="1:55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35</v>
      </c>
      <c r="E285" s="1">
        <f t="shared" ref="E285:E305" si="212">D285/35*100</f>
        <v>100</v>
      </c>
      <c r="F285" s="1">
        <v>33</v>
      </c>
      <c r="G285" s="21">
        <f t="shared" ref="G285:G306" si="213">F285/33*100</f>
        <v>100</v>
      </c>
      <c r="H285" s="1">
        <v>23</v>
      </c>
      <c r="I285" s="21">
        <f t="shared" ref="I285:I306" si="214">H285/26*100</f>
        <v>88.461538461538453</v>
      </c>
      <c r="J285" s="1" t="s">
        <v>464</v>
      </c>
      <c r="K285" s="21"/>
      <c r="L285" s="1">
        <v>16</v>
      </c>
      <c r="M285" s="21">
        <f t="shared" ref="M285:M305" si="215">L285/29*100</f>
        <v>55.172413793103445</v>
      </c>
      <c r="N285" s="1">
        <v>26</v>
      </c>
      <c r="O285" s="21">
        <f t="shared" ref="O285:O305" si="216">N285/27*100</f>
        <v>96.296296296296291</v>
      </c>
      <c r="P285" s="1">
        <v>32</v>
      </c>
      <c r="Q285" s="21">
        <f t="shared" ref="Q285:Q306" si="217">P285/34*100</f>
        <v>94.117647058823522</v>
      </c>
      <c r="R285" s="1">
        <v>31</v>
      </c>
      <c r="S285" s="21">
        <f t="shared" ref="S285:S306" si="218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19">X285/27*100</f>
        <v>92.592592592592595</v>
      </c>
      <c r="Z285" s="21">
        <v>29</v>
      </c>
      <c r="AA285" s="21">
        <f t="shared" ref="AA285:AA303" si="220">Z285/34*100</f>
        <v>85.294117647058826</v>
      </c>
      <c r="AB285" s="21" t="s">
        <v>464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1">AF285/35*100</f>
        <v>68.571428571428569</v>
      </c>
      <c r="AH285" s="21">
        <v>21</v>
      </c>
      <c r="AI285" s="21">
        <f t="shared" ref="AI285:AI305" si="222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3">AVERAGE(Q285,S285,U285,W285,Y285,AA285,AC285,AE285,AG285,AI285,AK285,AM285,AO285,AQ285,AS285,O285,M285,K285,I285,G285,E285)</f>
        <v>81.941840927352374</v>
      </c>
      <c r="AU285" s="191" t="s">
        <v>30</v>
      </c>
      <c r="AV285" s="22"/>
      <c r="AW285" s="57"/>
      <c r="AX285" s="14"/>
      <c r="BA285" s="15"/>
      <c r="BC285" s="45"/>
    </row>
    <row r="286" spans="1:55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35</v>
      </c>
      <c r="E286" s="1">
        <f t="shared" si="212"/>
        <v>100</v>
      </c>
      <c r="F286" s="1">
        <v>33</v>
      </c>
      <c r="G286" s="21">
        <f t="shared" si="213"/>
        <v>100</v>
      </c>
      <c r="H286" s="1">
        <v>23</v>
      </c>
      <c r="I286" s="21">
        <f>H286/(26-3)*100</f>
        <v>100</v>
      </c>
      <c r="J286" s="1" t="s">
        <v>464</v>
      </c>
      <c r="K286" s="21"/>
      <c r="L286" s="1">
        <v>28</v>
      </c>
      <c r="M286" s="21">
        <f t="shared" si="215"/>
        <v>96.551724137931032</v>
      </c>
      <c r="N286" s="1">
        <v>27</v>
      </c>
      <c r="O286" s="21">
        <f t="shared" si="216"/>
        <v>100</v>
      </c>
      <c r="P286" s="1">
        <v>32</v>
      </c>
      <c r="Q286" s="21">
        <f t="shared" si="217"/>
        <v>94.117647058823522</v>
      </c>
      <c r="R286" s="1">
        <v>33</v>
      </c>
      <c r="S286" s="21">
        <f t="shared" si="218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4">V286/33*100</f>
        <v>90.909090909090907</v>
      </c>
      <c r="X286" s="1">
        <v>26</v>
      </c>
      <c r="Y286" s="21">
        <f t="shared" si="219"/>
        <v>96.296296296296291</v>
      </c>
      <c r="Z286" s="21">
        <v>29</v>
      </c>
      <c r="AA286" s="21">
        <f t="shared" si="220"/>
        <v>85.294117647058826</v>
      </c>
      <c r="AB286" s="21">
        <v>33</v>
      </c>
      <c r="AC286" s="21">
        <f t="shared" ref="AC286:AC306" si="225">AB286/35*100</f>
        <v>94.285714285714278</v>
      </c>
      <c r="AD286" s="21">
        <v>20</v>
      </c>
      <c r="AE286" s="21">
        <f t="shared" ref="AE286:AE306" si="226">AD286/27*100</f>
        <v>74.074074074074076</v>
      </c>
      <c r="AF286" s="21">
        <v>27</v>
      </c>
      <c r="AG286" s="21">
        <f t="shared" si="221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3"/>
        <v>87.630700254094435</v>
      </c>
      <c r="AU286" s="185"/>
      <c r="AV286" s="22"/>
      <c r="AW286" s="57"/>
      <c r="AX286" s="14"/>
      <c r="BA286" s="15"/>
      <c r="BC286" s="45"/>
    </row>
    <row r="287" spans="1:55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35</v>
      </c>
      <c r="E287" s="1">
        <f t="shared" si="212"/>
        <v>100</v>
      </c>
      <c r="F287" s="1">
        <v>33</v>
      </c>
      <c r="G287" s="21">
        <f t="shared" si="213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5"/>
        <v>96.551724137931032</v>
      </c>
      <c r="N287" s="1">
        <v>27</v>
      </c>
      <c r="O287" s="21">
        <f t="shared" si="216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8"/>
        <v>97.058823529411768</v>
      </c>
      <c r="T287" s="1">
        <v>25</v>
      </c>
      <c r="U287" s="21">
        <f t="shared" ref="U287:U306" si="227">T287/26*100</f>
        <v>96.15384615384616</v>
      </c>
      <c r="V287" s="1">
        <v>27</v>
      </c>
      <c r="W287" s="21">
        <f>V287/(33-4)*100</f>
        <v>93.103448275862064</v>
      </c>
      <c r="X287" s="1" t="s">
        <v>464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5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2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3"/>
        <v>91.370546064258036</v>
      </c>
      <c r="AU287" s="185"/>
      <c r="AV287" s="22"/>
      <c r="AW287" s="57"/>
      <c r="AX287" s="14"/>
      <c r="BA287" s="15"/>
      <c r="BC287" s="45"/>
    </row>
    <row r="288" spans="1:55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35</v>
      </c>
      <c r="E288" s="1">
        <f t="shared" si="212"/>
        <v>100</v>
      </c>
      <c r="F288" s="1">
        <v>33</v>
      </c>
      <c r="G288" s="21">
        <f t="shared" si="213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5"/>
        <v>100</v>
      </c>
      <c r="N288" s="1">
        <v>22</v>
      </c>
      <c r="O288" s="21">
        <f t="shared" si="216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7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20"/>
        <v>41.17647058823529</v>
      </c>
      <c r="AB288" s="21">
        <v>29</v>
      </c>
      <c r="AC288" s="21">
        <f t="shared" si="225"/>
        <v>82.857142857142861</v>
      </c>
      <c r="AD288" s="21">
        <v>24</v>
      </c>
      <c r="AE288" s="21">
        <f t="shared" si="226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3"/>
        <v>89.083732171967483</v>
      </c>
      <c r="AU288" s="185"/>
      <c r="AV288" s="22"/>
      <c r="AW288" s="57"/>
      <c r="AX288" s="14"/>
      <c r="BA288" s="15"/>
      <c r="BC288" s="45"/>
    </row>
    <row r="289" spans="1:55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35</v>
      </c>
      <c r="E289" s="1">
        <f t="shared" si="212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8"/>
        <v>97.058823529411768</v>
      </c>
      <c r="T289" s="1">
        <v>21</v>
      </c>
      <c r="U289" s="21">
        <f t="shared" si="227"/>
        <v>80.769230769230774</v>
      </c>
      <c r="V289" s="1">
        <v>23</v>
      </c>
      <c r="W289" s="21">
        <f t="shared" si="224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2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3"/>
        <v>86.440961773005114</v>
      </c>
      <c r="AU289" s="185"/>
      <c r="AV289" s="22"/>
      <c r="AW289" s="57"/>
      <c r="AX289" s="14"/>
      <c r="BA289" s="15"/>
      <c r="BC289" s="45"/>
    </row>
    <row r="290" spans="1:55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35</v>
      </c>
      <c r="E290" s="1">
        <f t="shared" si="212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4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464</v>
      </c>
      <c r="O290" s="21"/>
      <c r="P290" s="1">
        <v>34</v>
      </c>
      <c r="Q290" s="21">
        <f t="shared" si="217"/>
        <v>100</v>
      </c>
      <c r="R290" s="1">
        <v>33</v>
      </c>
      <c r="S290" s="21">
        <f t="shared" si="218"/>
        <v>97.058823529411768</v>
      </c>
      <c r="T290" s="1">
        <v>23</v>
      </c>
      <c r="U290" s="21">
        <f t="shared" si="227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20"/>
        <v>64.705882352941174</v>
      </c>
      <c r="AB290" s="21">
        <v>16</v>
      </c>
      <c r="AC290" s="21">
        <f t="shared" si="225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2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3"/>
        <v>82.737211807800037</v>
      </c>
      <c r="AU290" s="185"/>
      <c r="AV290" s="22"/>
      <c r="AW290" s="57"/>
      <c r="AX290" s="14"/>
      <c r="BA290" s="15"/>
      <c r="BC290" s="45"/>
    </row>
    <row r="291" spans="1:55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35</v>
      </c>
      <c r="E291" s="1">
        <f t="shared" si="212"/>
        <v>100</v>
      </c>
      <c r="F291" s="1">
        <v>33</v>
      </c>
      <c r="G291" s="21">
        <f t="shared" si="213"/>
        <v>100</v>
      </c>
      <c r="H291" s="1">
        <v>26</v>
      </c>
      <c r="I291" s="21">
        <f t="shared" si="214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6"/>
        <v>100</v>
      </c>
      <c r="P291" s="1">
        <v>31</v>
      </c>
      <c r="Q291" s="21">
        <f t="shared" si="217"/>
        <v>91.17647058823529</v>
      </c>
      <c r="R291" s="1">
        <v>33</v>
      </c>
      <c r="S291" s="21">
        <f t="shared" si="218"/>
        <v>97.058823529411768</v>
      </c>
      <c r="T291" s="1">
        <v>25</v>
      </c>
      <c r="U291" s="21">
        <f t="shared" si="227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20"/>
        <v>91.17647058823529</v>
      </c>
      <c r="AB291" s="21">
        <v>31</v>
      </c>
      <c r="AC291" s="21">
        <f t="shared" si="225"/>
        <v>88.571428571428569</v>
      </c>
      <c r="AD291" s="21">
        <v>26</v>
      </c>
      <c r="AE291" s="21">
        <f t="shared" si="226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3"/>
        <v>95.876650582532932</v>
      </c>
      <c r="AU291" s="185"/>
      <c r="AV291" s="22"/>
      <c r="AW291" s="57"/>
      <c r="AX291" s="14"/>
      <c r="BA291" s="15"/>
      <c r="BC291" s="45"/>
    </row>
    <row r="292" spans="1:55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15</v>
      </c>
      <c r="E292" s="1">
        <f>D292/(33-18)*100</f>
        <v>100</v>
      </c>
      <c r="F292" s="1" t="s">
        <v>464</v>
      </c>
      <c r="G292" s="21"/>
      <c r="H292" s="1">
        <v>26</v>
      </c>
      <c r="I292" s="21">
        <f t="shared" si="214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6"/>
        <v>37.037037037037038</v>
      </c>
      <c r="P292" s="1">
        <v>34</v>
      </c>
      <c r="Q292" s="21">
        <f t="shared" si="217"/>
        <v>100</v>
      </c>
      <c r="R292" s="1">
        <v>34</v>
      </c>
      <c r="S292" s="21">
        <f t="shared" si="218"/>
        <v>100</v>
      </c>
      <c r="T292" s="1">
        <v>26</v>
      </c>
      <c r="U292" s="21">
        <f t="shared" si="227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19"/>
        <v>18.518518518518519</v>
      </c>
      <c r="Z292" s="21">
        <v>30</v>
      </c>
      <c r="AA292" s="21">
        <f t="shared" si="220"/>
        <v>88.235294117647058</v>
      </c>
      <c r="AB292" s="21">
        <v>14</v>
      </c>
      <c r="AC292" s="21">
        <f t="shared" si="225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2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3"/>
        <v>85.141612200435731</v>
      </c>
      <c r="AU292" s="185"/>
      <c r="AV292" s="22"/>
      <c r="AW292" s="57"/>
      <c r="AX292" s="14"/>
      <c r="BA292" s="15"/>
      <c r="BC292" s="45"/>
    </row>
    <row r="293" spans="1:55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35</v>
      </c>
      <c r="E293" s="1">
        <f t="shared" si="212"/>
        <v>100</v>
      </c>
      <c r="F293" s="1">
        <v>28</v>
      </c>
      <c r="G293" s="21">
        <f t="shared" si="213"/>
        <v>84.848484848484844</v>
      </c>
      <c r="H293" s="1">
        <v>20</v>
      </c>
      <c r="I293" s="21">
        <f>H293/(26-4)*100</f>
        <v>90.909090909090907</v>
      </c>
      <c r="J293" s="1" t="s">
        <v>464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6"/>
        <v>77.777777777777786</v>
      </c>
      <c r="P293" s="1">
        <v>23</v>
      </c>
      <c r="Q293" s="21">
        <f t="shared" si="217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4"/>
        <v>66.666666666666657</v>
      </c>
      <c r="X293" s="1">
        <v>8</v>
      </c>
      <c r="Y293" s="21">
        <f t="shared" si="219"/>
        <v>29.629629629629626</v>
      </c>
      <c r="Z293" s="21">
        <v>15</v>
      </c>
      <c r="AA293" s="21">
        <f>Z293/(34-8)*100</f>
        <v>57.692307692307686</v>
      </c>
      <c r="AB293" s="21" t="s">
        <v>464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1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3"/>
        <v>75.097249466997368</v>
      </c>
      <c r="AU293" s="185"/>
      <c r="AV293" s="22"/>
      <c r="AW293" s="57"/>
      <c r="AX293" s="14"/>
      <c r="BA293" s="15"/>
      <c r="BC293" s="45"/>
    </row>
    <row r="294" spans="1:55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5"/>
        <v>100</v>
      </c>
      <c r="N294" s="1">
        <v>27</v>
      </c>
      <c r="O294" s="21">
        <f t="shared" si="216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8"/>
        <v>100</v>
      </c>
      <c r="T294" s="1">
        <v>26</v>
      </c>
      <c r="U294" s="21">
        <f t="shared" si="227"/>
        <v>100</v>
      </c>
      <c r="V294" s="1">
        <v>33</v>
      </c>
      <c r="W294" s="21">
        <f t="shared" si="224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5"/>
        <v>94.285714285714278</v>
      </c>
      <c r="AD294" s="21">
        <v>27</v>
      </c>
      <c r="AE294" s="21">
        <f t="shared" si="226"/>
        <v>100</v>
      </c>
      <c r="AF294" s="21">
        <v>33</v>
      </c>
      <c r="AG294" s="21">
        <f t="shared" si="221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3"/>
        <v>96.748120300751879</v>
      </c>
      <c r="AU294" s="185"/>
      <c r="AV294" s="22"/>
      <c r="AW294" s="57"/>
      <c r="AX294" s="14"/>
      <c r="BA294" s="15"/>
      <c r="BC294" s="45"/>
    </row>
    <row r="295" spans="1:55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35</v>
      </c>
      <c r="E295" s="1">
        <f t="shared" si="212"/>
        <v>100</v>
      </c>
      <c r="F295" s="1">
        <v>33</v>
      </c>
      <c r="G295" s="21">
        <f t="shared" si="213"/>
        <v>100</v>
      </c>
      <c r="H295" s="1">
        <v>26</v>
      </c>
      <c r="I295" s="21">
        <f t="shared" si="214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6"/>
        <v>100</v>
      </c>
      <c r="P295" s="1">
        <v>21</v>
      </c>
      <c r="Q295" s="21">
        <f t="shared" si="217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4"/>
        <v>87.878787878787875</v>
      </c>
      <c r="X295" s="1">
        <v>20</v>
      </c>
      <c r="Y295" s="21">
        <f t="shared" si="219"/>
        <v>74.074074074074076</v>
      </c>
      <c r="Z295" s="21">
        <v>31</v>
      </c>
      <c r="AA295" s="21">
        <f t="shared" si="220"/>
        <v>91.17647058823529</v>
      </c>
      <c r="AB295" s="21">
        <v>32</v>
      </c>
      <c r="AC295" s="21">
        <f t="shared" si="225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2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3"/>
        <v>86.941543206249094</v>
      </c>
      <c r="AU295" s="185"/>
      <c r="AV295" s="22"/>
      <c r="AW295" s="57"/>
      <c r="AX295" s="14"/>
      <c r="BA295" s="15"/>
      <c r="BC295" s="45"/>
    </row>
    <row r="296" spans="1:55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3"/>
        <v>100</v>
      </c>
      <c r="H296" s="1">
        <v>26</v>
      </c>
      <c r="I296" s="21">
        <f t="shared" si="214"/>
        <v>100</v>
      </c>
      <c r="J296" s="1">
        <v>34</v>
      </c>
      <c r="K296" s="21">
        <f>J296/34*100</f>
        <v>100</v>
      </c>
      <c r="L296" s="1">
        <v>29</v>
      </c>
      <c r="M296" s="21">
        <f t="shared" si="215"/>
        <v>100</v>
      </c>
      <c r="N296" s="1">
        <v>27</v>
      </c>
      <c r="O296" s="21">
        <f t="shared" si="216"/>
        <v>100</v>
      </c>
      <c r="P296" s="1">
        <v>34</v>
      </c>
      <c r="Q296" s="21">
        <f t="shared" si="217"/>
        <v>100</v>
      </c>
      <c r="R296" s="1">
        <v>34</v>
      </c>
      <c r="S296" s="21">
        <f t="shared" si="218"/>
        <v>100</v>
      </c>
      <c r="T296" s="1">
        <v>26</v>
      </c>
      <c r="U296" s="21">
        <f t="shared" si="227"/>
        <v>100</v>
      </c>
      <c r="V296" s="1">
        <v>33</v>
      </c>
      <c r="W296" s="21">
        <f t="shared" si="224"/>
        <v>100</v>
      </c>
      <c r="X296" s="1">
        <v>27</v>
      </c>
      <c r="Y296" s="21">
        <f t="shared" si="219"/>
        <v>100</v>
      </c>
      <c r="Z296" s="21">
        <v>34</v>
      </c>
      <c r="AA296" s="21">
        <f t="shared" si="220"/>
        <v>100</v>
      </c>
      <c r="AB296" s="21">
        <v>34</v>
      </c>
      <c r="AC296" s="21">
        <f t="shared" si="225"/>
        <v>97.142857142857139</v>
      </c>
      <c r="AD296" s="21">
        <v>27</v>
      </c>
      <c r="AE296" s="21">
        <f t="shared" si="226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3"/>
        <v>99.537337662337663</v>
      </c>
      <c r="AU296" s="185"/>
      <c r="AV296" s="22"/>
      <c r="AW296" s="57"/>
      <c r="AX296" s="14"/>
      <c r="BA296" s="15"/>
      <c r="BC296" s="45"/>
    </row>
    <row r="297" spans="1:55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464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8"/>
        <v>67.64705882352942</v>
      </c>
      <c r="T297" s="1">
        <v>26</v>
      </c>
      <c r="U297" s="21">
        <f t="shared" si="227"/>
        <v>100</v>
      </c>
      <c r="V297" s="1">
        <v>5</v>
      </c>
      <c r="W297" s="21">
        <f>V297/(33-28)*100</f>
        <v>100</v>
      </c>
      <c r="X297" s="1" t="s">
        <v>464</v>
      </c>
      <c r="Y297" s="21"/>
      <c r="Z297" s="21">
        <v>25</v>
      </c>
      <c r="AA297" s="21">
        <f t="shared" si="220"/>
        <v>73.529411764705884</v>
      </c>
      <c r="AB297" s="21">
        <v>30</v>
      </c>
      <c r="AC297" s="21">
        <f t="shared" si="225"/>
        <v>85.714285714285708</v>
      </c>
      <c r="AD297" s="21">
        <v>4</v>
      </c>
      <c r="AE297" s="21">
        <f>AD297/(27-20)*100</f>
        <v>57.142857142857139</v>
      </c>
      <c r="AF297" s="21" t="s">
        <v>464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3"/>
        <v>75.984217544319847</v>
      </c>
      <c r="AU297" s="185"/>
      <c r="AV297" s="22"/>
      <c r="AW297" s="57"/>
      <c r="AX297" s="14"/>
      <c r="BA297" s="15"/>
      <c r="BC297" s="45"/>
    </row>
    <row r="298" spans="1:55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5"/>
        <v>93.103448275862064</v>
      </c>
      <c r="N298" s="1">
        <v>26</v>
      </c>
      <c r="O298" s="21">
        <f t="shared" si="216"/>
        <v>96.296296296296291</v>
      </c>
      <c r="P298" s="1">
        <v>26</v>
      </c>
      <c r="Q298" s="21">
        <f>P298/(34-8)*100</f>
        <v>100</v>
      </c>
      <c r="R298" s="1" t="s">
        <v>464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464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5"/>
        <v>91.428571428571431</v>
      </c>
      <c r="AD298" s="21">
        <v>25</v>
      </c>
      <c r="AE298" s="21">
        <f t="shared" si="226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3"/>
        <v>95.119062595375553</v>
      </c>
      <c r="AU298" s="185"/>
      <c r="AV298" s="22"/>
      <c r="AW298" s="57"/>
      <c r="AX298" s="14"/>
      <c r="BA298" s="15"/>
      <c r="BC298" s="45"/>
    </row>
    <row r="299" spans="1:55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35</v>
      </c>
      <c r="E299" s="1">
        <f t="shared" si="212"/>
        <v>100</v>
      </c>
      <c r="F299" s="1">
        <v>14</v>
      </c>
      <c r="G299" s="21">
        <f t="shared" si="213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8">J299/34*100</f>
        <v>61.764705882352942</v>
      </c>
      <c r="L299" s="1">
        <v>29</v>
      </c>
      <c r="M299" s="21">
        <f t="shared" si="215"/>
        <v>100</v>
      </c>
      <c r="N299" s="1">
        <v>27</v>
      </c>
      <c r="O299" s="21">
        <f t="shared" si="216"/>
        <v>100</v>
      </c>
      <c r="P299" s="1">
        <v>32</v>
      </c>
      <c r="Q299" s="21">
        <f t="shared" si="217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4"/>
        <v>93.939393939393938</v>
      </c>
      <c r="X299" s="1">
        <v>24</v>
      </c>
      <c r="Y299" s="21">
        <f t="shared" si="219"/>
        <v>88.888888888888886</v>
      </c>
      <c r="Z299" s="21">
        <v>22</v>
      </c>
      <c r="AA299" s="21">
        <f t="shared" si="220"/>
        <v>64.705882352941174</v>
      </c>
      <c r="AB299" s="21" t="s">
        <v>464</v>
      </c>
      <c r="AC299" s="21"/>
      <c r="AD299" s="21">
        <v>17</v>
      </c>
      <c r="AE299" s="21">
        <f t="shared" si="226"/>
        <v>62.962962962962962</v>
      </c>
      <c r="AF299" s="21">
        <v>26</v>
      </c>
      <c r="AG299" s="21">
        <f t="shared" si="221"/>
        <v>74.285714285714292</v>
      </c>
      <c r="AH299" s="21">
        <v>18</v>
      </c>
      <c r="AI299" s="21">
        <f t="shared" si="222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3"/>
        <v>81.637541467056451</v>
      </c>
      <c r="AU299" s="185"/>
      <c r="AV299" s="22"/>
      <c r="AW299" s="57"/>
      <c r="AX299" s="14"/>
      <c r="BA299" s="15"/>
      <c r="BC299" s="45"/>
    </row>
    <row r="300" spans="1:55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30</v>
      </c>
      <c r="E300" s="1">
        <f>D300/(35-5)*100</f>
        <v>100</v>
      </c>
      <c r="F300" s="1">
        <v>33</v>
      </c>
      <c r="G300" s="21">
        <f t="shared" si="213"/>
        <v>100</v>
      </c>
      <c r="H300" s="1">
        <v>25</v>
      </c>
      <c r="I300" s="21">
        <f t="shared" si="214"/>
        <v>96.15384615384616</v>
      </c>
      <c r="J300" s="1">
        <v>32</v>
      </c>
      <c r="K300" s="21">
        <f t="shared" si="228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6"/>
        <v>74.074074074074076</v>
      </c>
      <c r="P300" s="1">
        <v>32</v>
      </c>
      <c r="Q300" s="21">
        <f t="shared" si="217"/>
        <v>94.117647058823522</v>
      </c>
      <c r="R300" s="1">
        <v>32</v>
      </c>
      <c r="S300" s="21">
        <f t="shared" si="218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19"/>
        <v>96.296296296296291</v>
      </c>
      <c r="Z300" s="21">
        <v>27</v>
      </c>
      <c r="AA300" s="21">
        <f t="shared" si="220"/>
        <v>79.411764705882348</v>
      </c>
      <c r="AB300" s="21">
        <v>28</v>
      </c>
      <c r="AC300" s="21">
        <f>AB300/(35-5)*100</f>
        <v>93.333333333333329</v>
      </c>
      <c r="AD300" s="21" t="s">
        <v>464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2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3"/>
        <v>91.312798167700123</v>
      </c>
      <c r="AU300" s="185"/>
      <c r="AV300" s="22"/>
      <c r="AW300" s="57"/>
      <c r="AX300" s="14"/>
      <c r="BA300" s="15"/>
      <c r="BC300" s="45"/>
    </row>
    <row r="301" spans="1:55" s="16" customFormat="1" ht="16.5" customHeight="1" x14ac:dyDescent="0.2">
      <c r="A301" s="58">
        <v>18</v>
      </c>
      <c r="B301" s="42">
        <v>18101199</v>
      </c>
      <c r="C301" s="19" t="s">
        <v>314</v>
      </c>
      <c r="D301" s="1" t="s">
        <v>464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4"/>
        <v>100</v>
      </c>
      <c r="J301" s="1">
        <v>34</v>
      </c>
      <c r="K301" s="21">
        <f t="shared" si="228"/>
        <v>100</v>
      </c>
      <c r="L301" s="1">
        <v>29</v>
      </c>
      <c r="M301" s="21">
        <f t="shared" si="215"/>
        <v>100</v>
      </c>
      <c r="N301" s="1">
        <v>27</v>
      </c>
      <c r="O301" s="21">
        <f t="shared" si="216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7"/>
        <v>100</v>
      </c>
      <c r="V301" s="1">
        <v>32</v>
      </c>
      <c r="W301" s="21">
        <f t="shared" si="224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5"/>
        <v>100</v>
      </c>
      <c r="AD301" s="21">
        <v>26</v>
      </c>
      <c r="AE301" s="21">
        <f t="shared" si="226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2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3"/>
        <v>98.598685265351932</v>
      </c>
      <c r="AU301" s="185"/>
      <c r="AV301" s="22"/>
      <c r="AW301" s="57"/>
      <c r="AX301" s="14"/>
      <c r="BA301" s="15"/>
      <c r="BC301" s="45"/>
    </row>
    <row r="302" spans="1:55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35</v>
      </c>
      <c r="E302" s="1">
        <f t="shared" si="212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4"/>
        <v>100</v>
      </c>
      <c r="J302" s="1">
        <v>32</v>
      </c>
      <c r="K302" s="21">
        <f t="shared" si="228"/>
        <v>94.117647058823522</v>
      </c>
      <c r="L302" s="1" t="s">
        <v>464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7"/>
        <v>85.294117647058826</v>
      </c>
      <c r="R302" s="1">
        <v>30</v>
      </c>
      <c r="S302" s="21">
        <f t="shared" si="218"/>
        <v>88.235294117647058</v>
      </c>
      <c r="T302" s="1">
        <v>26</v>
      </c>
      <c r="U302" s="21">
        <f t="shared" si="227"/>
        <v>100</v>
      </c>
      <c r="V302" s="1">
        <v>5</v>
      </c>
      <c r="W302" s="21">
        <f>V302/(33-27)*100</f>
        <v>83.333333333333343</v>
      </c>
      <c r="X302" s="1" t="s">
        <v>464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5"/>
        <v>100</v>
      </c>
      <c r="AD302" s="21">
        <v>7</v>
      </c>
      <c r="AE302" s="21">
        <f>AD302/(27-20)*100</f>
        <v>100</v>
      </c>
      <c r="AF302" s="21" t="s">
        <v>464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3"/>
        <v>95.679810385692747</v>
      </c>
      <c r="AU302" s="185"/>
      <c r="AV302" s="22"/>
      <c r="AW302" s="57"/>
      <c r="AX302" s="14"/>
      <c r="BA302" s="15"/>
      <c r="BC302" s="45"/>
    </row>
    <row r="303" spans="1:55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35</v>
      </c>
      <c r="E303" s="1">
        <f t="shared" si="212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4"/>
        <v>100</v>
      </c>
      <c r="J303" s="1">
        <v>33</v>
      </c>
      <c r="K303" s="21">
        <f t="shared" si="228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7"/>
        <v>94.117647058823522</v>
      </c>
      <c r="R303" s="1">
        <v>19</v>
      </c>
      <c r="S303" s="21">
        <f t="shared" si="218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464</v>
      </c>
      <c r="Y303" s="21"/>
      <c r="Z303" s="21">
        <v>31</v>
      </c>
      <c r="AA303" s="21">
        <f t="shared" si="220"/>
        <v>91.17647058823529</v>
      </c>
      <c r="AB303" s="21">
        <v>27</v>
      </c>
      <c r="AC303" s="21">
        <f t="shared" si="225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2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3"/>
        <v>89.280806339629876</v>
      </c>
      <c r="AU303" s="185"/>
      <c r="AV303" s="22"/>
      <c r="AW303" s="57"/>
      <c r="AX303" s="14"/>
      <c r="BA303" s="15"/>
      <c r="BC303" s="45"/>
    </row>
    <row r="304" spans="1:55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35</v>
      </c>
      <c r="E304" s="1">
        <f t="shared" si="212"/>
        <v>100</v>
      </c>
      <c r="F304" s="1">
        <v>33</v>
      </c>
      <c r="G304" s="21">
        <f t="shared" si="213"/>
        <v>100</v>
      </c>
      <c r="H304" s="1">
        <v>25</v>
      </c>
      <c r="I304" s="21">
        <f t="shared" si="214"/>
        <v>96.15384615384616</v>
      </c>
      <c r="J304" s="1">
        <v>34</v>
      </c>
      <c r="K304" s="21">
        <f t="shared" si="228"/>
        <v>100</v>
      </c>
      <c r="L304" s="1">
        <v>29</v>
      </c>
      <c r="M304" s="21">
        <f t="shared" si="215"/>
        <v>100</v>
      </c>
      <c r="N304" s="1">
        <v>25</v>
      </c>
      <c r="O304" s="21">
        <f t="shared" si="216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8"/>
        <v>100</v>
      </c>
      <c r="T304" s="1">
        <v>23</v>
      </c>
      <c r="U304" s="21">
        <f t="shared" si="227"/>
        <v>88.461538461538453</v>
      </c>
      <c r="V304" s="1">
        <v>32</v>
      </c>
      <c r="W304" s="21">
        <f t="shared" si="224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5"/>
        <v>94.285714285714278</v>
      </c>
      <c r="AD304" s="21">
        <v>25</v>
      </c>
      <c r="AE304" s="21">
        <f t="shared" si="226"/>
        <v>92.592592592592595</v>
      </c>
      <c r="AF304" s="21">
        <v>35</v>
      </c>
      <c r="AG304" s="21">
        <f t="shared" si="221"/>
        <v>100</v>
      </c>
      <c r="AH304" s="21">
        <v>25</v>
      </c>
      <c r="AI304" s="21">
        <f t="shared" si="222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3"/>
        <v>97.565998815998825</v>
      </c>
      <c r="AU304" s="185"/>
      <c r="AV304" s="22"/>
      <c r="AW304" s="57"/>
      <c r="AX304" s="14"/>
      <c r="BA304" s="15"/>
      <c r="BC304" s="45"/>
    </row>
    <row r="305" spans="1:55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35</v>
      </c>
      <c r="E305" s="1">
        <f t="shared" si="212"/>
        <v>100</v>
      </c>
      <c r="F305" s="1">
        <v>33</v>
      </c>
      <c r="G305" s="21">
        <f t="shared" si="213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5"/>
        <v>89.65517241379311</v>
      </c>
      <c r="N305" s="1">
        <v>26</v>
      </c>
      <c r="O305" s="21">
        <f t="shared" si="216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7"/>
        <v>92.307692307692307</v>
      </c>
      <c r="V305" s="1">
        <v>29</v>
      </c>
      <c r="W305" s="21">
        <f t="shared" si="224"/>
        <v>87.878787878787875</v>
      </c>
      <c r="X305" s="1">
        <v>25</v>
      </c>
      <c r="Y305" s="21">
        <f t="shared" si="219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6"/>
        <v>85.18518518518519</v>
      </c>
      <c r="AF305" s="21">
        <v>32</v>
      </c>
      <c r="AG305" s="21">
        <f t="shared" si="221"/>
        <v>91.428571428571431</v>
      </c>
      <c r="AH305" s="21">
        <v>21</v>
      </c>
      <c r="AI305" s="21">
        <f t="shared" si="222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3"/>
        <v>87.998791358705162</v>
      </c>
      <c r="AU305" s="190"/>
      <c r="AV305" s="22"/>
      <c r="AW305" s="57"/>
      <c r="AX305" s="14"/>
      <c r="BA305" s="15"/>
      <c r="BC305" s="45"/>
    </row>
    <row r="306" spans="1:55" s="16" customFormat="1" ht="16.5" customHeight="1" x14ac:dyDescent="0.2">
      <c r="A306" s="58">
        <v>20</v>
      </c>
      <c r="B306" s="42">
        <v>18101205</v>
      </c>
      <c r="C306" s="19" t="s">
        <v>319</v>
      </c>
      <c r="D306" s="1" t="s">
        <v>464</v>
      </c>
      <c r="E306" s="1"/>
      <c r="F306" s="1">
        <v>33</v>
      </c>
      <c r="G306" s="21">
        <f t="shared" si="213"/>
        <v>100</v>
      </c>
      <c r="H306" s="1">
        <v>26</v>
      </c>
      <c r="I306" s="21">
        <f t="shared" si="214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7"/>
        <v>94.117647058823522</v>
      </c>
      <c r="R306" s="1">
        <v>33</v>
      </c>
      <c r="S306" s="21">
        <f t="shared" si="218"/>
        <v>97.058823529411768</v>
      </c>
      <c r="T306" s="1">
        <v>24</v>
      </c>
      <c r="U306" s="21">
        <f t="shared" si="227"/>
        <v>92.307692307692307</v>
      </c>
      <c r="V306" s="1">
        <v>26</v>
      </c>
      <c r="W306" s="21">
        <f>V306/(33-5)*100</f>
        <v>92.857142857142861</v>
      </c>
      <c r="X306" s="1" t="s">
        <v>464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5"/>
        <v>97.142857142857139</v>
      </c>
      <c r="AD306" s="21">
        <v>26</v>
      </c>
      <c r="AE306" s="21">
        <f t="shared" si="226"/>
        <v>96.296296296296291</v>
      </c>
      <c r="AF306" s="21">
        <v>33</v>
      </c>
      <c r="AG306" s="21">
        <f t="shared" si="221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3"/>
        <v>96.125905583340753</v>
      </c>
      <c r="AU306" s="192"/>
      <c r="AV306" s="22"/>
      <c r="AW306" s="57"/>
      <c r="AX306" s="14"/>
      <c r="BA306" s="15"/>
      <c r="BC306" s="45"/>
    </row>
    <row r="307" spans="1:55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19"/>
      <c r="N307" s="14"/>
      <c r="O307" s="148"/>
      <c r="P307" s="48"/>
      <c r="Q307" s="148"/>
      <c r="R307" s="14"/>
      <c r="S307" s="119"/>
      <c r="T307" s="48"/>
      <c r="U307" s="148"/>
      <c r="V307" s="48"/>
      <c r="W307" s="148"/>
      <c r="X307" s="48"/>
      <c r="Y307" s="148"/>
      <c r="Z307" s="119"/>
      <c r="AA307" s="119"/>
      <c r="AB307" s="119"/>
      <c r="AC307" s="119"/>
      <c r="AD307" s="119"/>
      <c r="AE307" s="119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  <c r="BA307" s="15"/>
      <c r="BC307" s="45"/>
    </row>
    <row r="308" spans="1:55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19"/>
      <c r="N308" s="14"/>
      <c r="O308" s="148"/>
      <c r="P308" s="48"/>
      <c r="Q308" s="148"/>
      <c r="R308" s="14"/>
      <c r="S308" s="119"/>
      <c r="T308" s="48"/>
      <c r="U308" s="148"/>
      <c r="V308" s="48"/>
      <c r="W308" s="148"/>
      <c r="X308" s="48"/>
      <c r="Y308" s="148"/>
      <c r="Z308" s="119"/>
      <c r="AA308" s="119"/>
      <c r="AB308" s="119"/>
      <c r="AC308" s="119"/>
      <c r="AD308" s="119"/>
      <c r="AE308" s="119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  <c r="BA308" s="15"/>
      <c r="BC308" s="45"/>
    </row>
    <row r="309" spans="1:55" s="16" customFormat="1" ht="16.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108"/>
      <c r="N309" s="63"/>
      <c r="O309" s="108"/>
      <c r="P309" s="63"/>
      <c r="Q309" s="108"/>
      <c r="R309" s="63"/>
      <c r="S309" s="108"/>
      <c r="T309" s="63"/>
      <c r="U309" s="108"/>
      <c r="V309" s="63"/>
      <c r="W309" s="108"/>
      <c r="X309" s="63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  <c r="BA309" s="15"/>
      <c r="BC309" s="45"/>
    </row>
    <row r="310" spans="1:55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464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29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464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30">AVERAGE(Q310,S310,U310,W310,Y310,AA310,AC310,AE310,AG310,AI310,AK310,AM310,AO310,AQ310,AS310,O310,M310,K310,I310,G310,E310)</f>
        <v>73.032545156140145</v>
      </c>
      <c r="AU310" s="189" t="s">
        <v>320</v>
      </c>
      <c r="AV310" s="22"/>
      <c r="AW310" s="57"/>
      <c r="AX310" s="14"/>
      <c r="BA310" s="15"/>
      <c r="BC310" s="45"/>
    </row>
    <row r="311" spans="1:55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464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464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464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1">AB311/35*100</f>
        <v>94.285714285714278</v>
      </c>
      <c r="AD311" s="21">
        <v>23</v>
      </c>
      <c r="AE311" s="21">
        <f t="shared" ref="AE311:AE318" si="232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30"/>
        <v>96.662596662596656</v>
      </c>
      <c r="AU311" s="193"/>
      <c r="AV311" s="22"/>
      <c r="AW311" s="57"/>
      <c r="AX311" s="14"/>
      <c r="BA311" s="15"/>
      <c r="BC311" s="45"/>
    </row>
    <row r="312" spans="1:55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3">P312/34*100</f>
        <v>100</v>
      </c>
      <c r="R312" s="1">
        <v>19</v>
      </c>
      <c r="S312" s="21">
        <f>R312/(34-15)*100</f>
        <v>100</v>
      </c>
      <c r="T312" s="1" t="s">
        <v>464</v>
      </c>
      <c r="U312" s="21"/>
      <c r="V312" s="1">
        <v>32</v>
      </c>
      <c r="W312" s="21">
        <f t="shared" si="229"/>
        <v>96.969696969696969</v>
      </c>
      <c r="X312" s="1">
        <v>26</v>
      </c>
      <c r="Y312" s="21">
        <f t="shared" ref="Y312:Y318" si="234">X312/27*100</f>
        <v>96.296296296296291</v>
      </c>
      <c r="Z312" s="21">
        <v>21</v>
      </c>
      <c r="AA312" s="21">
        <f>Z312/(34-12)*100</f>
        <v>95.454545454545453</v>
      </c>
      <c r="AB312" s="21" t="s">
        <v>464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5">AF312/35*100</f>
        <v>91.428571428571431</v>
      </c>
      <c r="AH312" s="21">
        <v>25</v>
      </c>
      <c r="AI312" s="21">
        <f t="shared" ref="AI312:AI315" si="236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30"/>
        <v>98.317529031814757</v>
      </c>
      <c r="AU312" s="25"/>
      <c r="AV312" s="22"/>
      <c r="AW312" s="57"/>
      <c r="AX312" s="14"/>
      <c r="BA312" s="15"/>
      <c r="BC312" s="45"/>
    </row>
    <row r="313" spans="1:55" s="16" customFormat="1" ht="16.5" customHeight="1" x14ac:dyDescent="0.2">
      <c r="A313" s="58">
        <v>4</v>
      </c>
      <c r="B313" s="58">
        <v>18102073</v>
      </c>
      <c r="C313" s="24" t="s">
        <v>451</v>
      </c>
      <c r="D313" s="105"/>
      <c r="E313" s="105"/>
      <c r="F313" s="114">
        <v>14</v>
      </c>
      <c r="G313" s="115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114">
        <v>26</v>
      </c>
      <c r="O313" s="115">
        <f>N313/27*100</f>
        <v>96.296296296296291</v>
      </c>
      <c r="P313" s="114">
        <v>33</v>
      </c>
      <c r="Q313" s="115">
        <f>P313/(34-1)*100</f>
        <v>100</v>
      </c>
      <c r="R313" s="1">
        <v>33</v>
      </c>
      <c r="S313" s="21">
        <f t="shared" ref="S313:S316" si="237">R313/34*100</f>
        <v>97.058823529411768</v>
      </c>
      <c r="T313" s="1">
        <v>6</v>
      </c>
      <c r="U313" s="21">
        <f>T313/(26-20)*100</f>
        <v>100</v>
      </c>
      <c r="V313" s="114">
        <v>26</v>
      </c>
      <c r="W313" s="115">
        <f>V313/(33-7)*100</f>
        <v>100</v>
      </c>
      <c r="X313" s="1" t="s">
        <v>464</v>
      </c>
      <c r="Y313" s="21"/>
      <c r="Z313" s="21">
        <v>33</v>
      </c>
      <c r="AA313" s="21">
        <f t="shared" ref="AA313:AA316" si="238">Z313/34*100</f>
        <v>97.058823529411768</v>
      </c>
      <c r="AB313" s="21">
        <v>34</v>
      </c>
      <c r="AC313" s="21">
        <f t="shared" si="231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6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30"/>
        <v>98.137174061543803</v>
      </c>
      <c r="AU313" s="185"/>
      <c r="AV313" s="22"/>
      <c r="AW313" s="57"/>
      <c r="AX313" s="14"/>
      <c r="BA313" s="15"/>
      <c r="BC313" s="45"/>
    </row>
    <row r="314" spans="1:55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3"/>
        <v>100</v>
      </c>
      <c r="R314" s="1">
        <v>33</v>
      </c>
      <c r="S314" s="21">
        <f t="shared" si="237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29"/>
        <v>96.969696969696969</v>
      </c>
      <c r="X314" s="1">
        <v>26</v>
      </c>
      <c r="Y314" s="21">
        <f t="shared" si="234"/>
        <v>96.296296296296291</v>
      </c>
      <c r="Z314" s="21">
        <v>33</v>
      </c>
      <c r="AA314" s="21">
        <f t="shared" si="238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5"/>
        <v>97.142857142857139</v>
      </c>
      <c r="AH314" s="21">
        <v>25</v>
      </c>
      <c r="AI314" s="21">
        <f t="shared" si="236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30"/>
        <v>98.561039994863521</v>
      </c>
      <c r="AU314" s="185"/>
      <c r="AV314" s="22"/>
      <c r="AW314" s="57"/>
      <c r="AX314" s="14"/>
      <c r="BA314" s="15"/>
      <c r="BC314" s="45"/>
    </row>
    <row r="315" spans="1:55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464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464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39">T315/26*100</f>
        <v>38.461538461538467</v>
      </c>
      <c r="V315" s="1">
        <v>2</v>
      </c>
      <c r="W315" s="21">
        <f>V315/(33-13)*100</f>
        <v>10</v>
      </c>
      <c r="X315" s="1" t="s">
        <v>464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460</v>
      </c>
      <c r="AE315" s="21"/>
      <c r="AF315" s="21" t="s">
        <v>464</v>
      </c>
      <c r="AG315" s="21"/>
      <c r="AH315" s="21">
        <v>12</v>
      </c>
      <c r="AI315" s="21">
        <f t="shared" si="236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30"/>
        <v>65.77000777000778</v>
      </c>
      <c r="AU315" s="185"/>
      <c r="AV315" s="22"/>
      <c r="AW315" s="57"/>
      <c r="AX315" s="14"/>
      <c r="BA315" s="15"/>
      <c r="BC315" s="45"/>
    </row>
    <row r="316" spans="1:55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464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7"/>
        <v>88.235294117647058</v>
      </c>
      <c r="T316" s="1">
        <v>24</v>
      </c>
      <c r="U316" s="21">
        <f t="shared" si="239"/>
        <v>92.307692307692307</v>
      </c>
      <c r="V316" s="1">
        <v>22</v>
      </c>
      <c r="W316" s="21">
        <f>V316/(33-5)*100</f>
        <v>78.571428571428569</v>
      </c>
      <c r="X316" s="1" t="s">
        <v>464</v>
      </c>
      <c r="Y316" s="21"/>
      <c r="Z316" s="21">
        <v>31</v>
      </c>
      <c r="AA316" s="21">
        <f t="shared" si="238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2"/>
        <v>81.481481481481481</v>
      </c>
      <c r="AF316" s="21">
        <v>20</v>
      </c>
      <c r="AG316" s="21">
        <f>AF316/(35-13)*100</f>
        <v>90.909090909090907</v>
      </c>
      <c r="AH316" s="21" t="s">
        <v>464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30"/>
        <v>93.191624865833006</v>
      </c>
      <c r="AU316" s="185"/>
      <c r="AV316" s="22"/>
      <c r="AW316" s="57"/>
      <c r="AX316" s="14"/>
      <c r="BA316" s="15"/>
      <c r="BC316" s="45"/>
    </row>
    <row r="317" spans="1:55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464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39"/>
        <v>34.615384615384613</v>
      </c>
      <c r="V317" s="1" t="s">
        <v>464</v>
      </c>
      <c r="W317" s="21"/>
      <c r="X317" s="1" t="s">
        <v>464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30"/>
        <v>76.937508751715328</v>
      </c>
      <c r="AU317" s="185"/>
      <c r="AV317" s="22"/>
      <c r="AW317" s="57"/>
      <c r="AX317" s="14"/>
      <c r="BA317" s="15"/>
      <c r="BC317" s="45"/>
    </row>
    <row r="318" spans="1:55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464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3"/>
        <v>44.117647058823529</v>
      </c>
      <c r="R318" s="1" t="s">
        <v>464</v>
      </c>
      <c r="S318" s="21"/>
      <c r="T318" s="1" t="s">
        <v>464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4"/>
        <v>66.666666666666657</v>
      </c>
      <c r="Z318" s="21" t="s">
        <v>464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2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30"/>
        <v>67.791699942711958</v>
      </c>
      <c r="AU318" s="185"/>
      <c r="AV318" s="22"/>
      <c r="AW318" s="57"/>
      <c r="AX318" s="14"/>
      <c r="BA318" s="15"/>
      <c r="BC318" s="45"/>
    </row>
    <row r="319" spans="1:55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108"/>
      <c r="N319" s="63"/>
      <c r="O319" s="108"/>
      <c r="P319" s="63"/>
      <c r="Q319" s="108"/>
      <c r="R319" s="63"/>
      <c r="S319" s="108"/>
      <c r="T319" s="63"/>
      <c r="U319" s="108"/>
      <c r="V319" s="63"/>
      <c r="W319" s="108"/>
      <c r="X319" s="63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  <c r="BA319" s="15"/>
      <c r="BC319" s="45"/>
    </row>
    <row r="320" spans="1:55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108"/>
      <c r="N320" s="63"/>
      <c r="O320" s="108"/>
      <c r="P320" s="63"/>
      <c r="Q320" s="108"/>
      <c r="R320" s="63"/>
      <c r="S320" s="108"/>
      <c r="T320" s="63"/>
      <c r="U320" s="108"/>
      <c r="V320" s="63"/>
      <c r="W320" s="108"/>
      <c r="X320" s="63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  <c r="BA320" s="15"/>
      <c r="BC320" s="45"/>
    </row>
    <row r="321" spans="1:55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108"/>
      <c r="N321" s="63"/>
      <c r="O321" s="108"/>
      <c r="P321" s="63"/>
      <c r="Q321" s="108"/>
      <c r="R321" s="63"/>
      <c r="S321" s="108"/>
      <c r="T321" s="63"/>
      <c r="U321" s="108"/>
      <c r="V321" s="63"/>
      <c r="W321" s="108"/>
      <c r="X321" s="63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  <c r="AY321" s="45"/>
      <c r="BA321" s="15"/>
      <c r="BC321" s="45"/>
    </row>
    <row r="322" spans="1:55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40">L322/29*100</f>
        <v>100</v>
      </c>
      <c r="N322" s="1">
        <v>25</v>
      </c>
      <c r="O322" s="21">
        <f t="shared" ref="O322:O338" si="241">N322/27*100</f>
        <v>92.592592592592595</v>
      </c>
      <c r="P322" s="1">
        <v>34</v>
      </c>
      <c r="Q322" s="21">
        <f t="shared" ref="Q322:Q341" si="242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3">V322/33*100</f>
        <v>100</v>
      </c>
      <c r="X322" s="1">
        <v>24</v>
      </c>
      <c r="Y322" s="21">
        <f t="shared" ref="Y322:Y340" si="244">X322/27*100</f>
        <v>88.888888888888886</v>
      </c>
      <c r="Z322" s="21">
        <v>33</v>
      </c>
      <c r="AA322" s="21">
        <f t="shared" ref="AA322:AA340" si="245">Z322/34*100</f>
        <v>97.058823529411768</v>
      </c>
      <c r="AB322" s="21">
        <v>34</v>
      </c>
      <c r="AC322" s="21">
        <f t="shared" ref="AC322:AC341" si="246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7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1" si="248">AVERAGE(Q322,S322,U322,W322,Y322,AA322,AC322,AE322,AG322,AI322,AK322,AM322,AO322,AQ322,AS322,O322,M322,K322,I322,G322,E322)</f>
        <v>98.008507106546332</v>
      </c>
      <c r="AU322" s="189" t="s">
        <v>322</v>
      </c>
      <c r="AV322" s="22"/>
      <c r="AW322" s="57"/>
      <c r="AX322" s="14"/>
      <c r="AY322" s="45"/>
      <c r="BA322" s="15"/>
      <c r="BC322" s="45"/>
    </row>
    <row r="323" spans="1:55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1"/>
        <v>96.296296296296291</v>
      </c>
      <c r="P323" s="1">
        <v>31</v>
      </c>
      <c r="Q323" s="21">
        <f t="shared" si="242"/>
        <v>91.17647058823529</v>
      </c>
      <c r="R323" s="1">
        <v>33</v>
      </c>
      <c r="S323" s="21">
        <f t="shared" ref="S323:S341" si="249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3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464</v>
      </c>
      <c r="AC323" s="21"/>
      <c r="AD323" s="21">
        <v>14</v>
      </c>
      <c r="AE323" s="21">
        <f>AD323/(27-13)*100</f>
        <v>100</v>
      </c>
      <c r="AF323" s="21" t="s">
        <v>501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 t="shared" si="248"/>
        <v>95.945682080135867</v>
      </c>
      <c r="AU323" s="193"/>
      <c r="AV323" s="22"/>
      <c r="AW323" s="57"/>
      <c r="AX323" s="14"/>
      <c r="AY323" s="45"/>
      <c r="BA323" s="15"/>
      <c r="BC323" s="45"/>
    </row>
    <row r="324" spans="1:55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464</v>
      </c>
      <c r="K324" s="21"/>
      <c r="L324" s="1">
        <v>28</v>
      </c>
      <c r="M324" s="21">
        <f t="shared" si="240"/>
        <v>96.551724137931032</v>
      </c>
      <c r="N324" s="1">
        <v>27</v>
      </c>
      <c r="O324" s="21">
        <f t="shared" si="241"/>
        <v>100</v>
      </c>
      <c r="P324" s="1">
        <v>33</v>
      </c>
      <c r="Q324" s="21">
        <f t="shared" si="242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3"/>
        <v>100</v>
      </c>
      <c r="X324" s="1">
        <v>27</v>
      </c>
      <c r="Y324" s="21">
        <f t="shared" si="244"/>
        <v>100</v>
      </c>
      <c r="Z324" s="21">
        <v>34</v>
      </c>
      <c r="AA324" s="21">
        <f t="shared" si="245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50">AF324/35*100</f>
        <v>97.142857142857139</v>
      </c>
      <c r="AH324" s="21">
        <v>25</v>
      </c>
      <c r="AI324" s="21">
        <f t="shared" si="247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48"/>
        <v>96.070429007548668</v>
      </c>
      <c r="AU324" s="185"/>
      <c r="AV324" s="22"/>
      <c r="AW324" s="57"/>
      <c r="AX324" s="14"/>
      <c r="AY324" s="45"/>
      <c r="BA324" s="15"/>
      <c r="BC324" s="45"/>
    </row>
    <row r="325" spans="1:55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40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49"/>
        <v>100</v>
      </c>
      <c r="T325" s="1">
        <v>17</v>
      </c>
      <c r="U325" s="21">
        <f t="shared" ref="U325:U341" si="251">T325/26*100</f>
        <v>65.384615384615387</v>
      </c>
      <c r="V325" s="1">
        <v>31</v>
      </c>
      <c r="W325" s="21">
        <f t="shared" si="243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2">AD325/27*100</f>
        <v>92.592592592592595</v>
      </c>
      <c r="AF325" s="21">
        <v>21</v>
      </c>
      <c r="AG325" s="21">
        <f>AF325/(35-13)*100</f>
        <v>95.454545454545453</v>
      </c>
      <c r="AH325" s="21" t="s">
        <v>464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 t="shared" si="248"/>
        <v>93.248430581763913</v>
      </c>
      <c r="AU325" s="185"/>
      <c r="AV325" s="22"/>
      <c r="AW325" s="57"/>
      <c r="AX325" s="14"/>
      <c r="AY325" s="45"/>
      <c r="BA325" s="15"/>
      <c r="BC325" s="45"/>
    </row>
    <row r="326" spans="1:55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1"/>
        <v>96.296296296296291</v>
      </c>
      <c r="P326" s="1">
        <v>31</v>
      </c>
      <c r="Q326" s="21">
        <f t="shared" si="242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3"/>
        <v>78.787878787878782</v>
      </c>
      <c r="X326" s="1">
        <v>23</v>
      </c>
      <c r="Y326" s="21">
        <f t="shared" si="244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2"/>
        <v>77.777777777777786</v>
      </c>
      <c r="AF326" s="21">
        <v>20</v>
      </c>
      <c r="AG326" s="21">
        <f t="shared" si="250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48"/>
        <v>87.271329399086753</v>
      </c>
      <c r="AU326" s="185"/>
      <c r="AV326" s="22"/>
      <c r="AW326" s="57"/>
      <c r="AX326" s="14"/>
      <c r="AY326" s="45"/>
      <c r="BA326" s="15"/>
      <c r="BC326" s="45"/>
    </row>
    <row r="327" spans="1:55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40"/>
        <v>100</v>
      </c>
      <c r="N327" s="1">
        <v>27</v>
      </c>
      <c r="O327" s="21">
        <f t="shared" si="241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49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4"/>
        <v>100</v>
      </c>
      <c r="Z327" s="21">
        <v>33</v>
      </c>
      <c r="AA327" s="21">
        <f t="shared" si="245"/>
        <v>97.058823529411768</v>
      </c>
      <c r="AB327" s="21">
        <v>34</v>
      </c>
      <c r="AC327" s="21">
        <f t="shared" si="246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7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48"/>
        <v>97.737702452775977</v>
      </c>
      <c r="AU327" s="185"/>
      <c r="AV327" s="22"/>
      <c r="AW327" s="57"/>
      <c r="AX327" s="14"/>
      <c r="AY327" s="45"/>
      <c r="BA327" s="15"/>
      <c r="BC327" s="45"/>
    </row>
    <row r="328" spans="1:55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464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2"/>
        <v>94.117647058823522</v>
      </c>
      <c r="R328" s="1">
        <v>31</v>
      </c>
      <c r="S328" s="21">
        <f t="shared" si="249"/>
        <v>91.17647058823529</v>
      </c>
      <c r="T328" s="1">
        <v>20</v>
      </c>
      <c r="U328" s="21">
        <f>T328/(26-5)*100</f>
        <v>95.238095238095227</v>
      </c>
      <c r="V328" s="1" t="s">
        <v>464</v>
      </c>
      <c r="W328" s="21"/>
      <c r="X328" s="1">
        <v>21</v>
      </c>
      <c r="Y328" s="21">
        <f t="shared" si="244"/>
        <v>77.777777777777786</v>
      </c>
      <c r="Z328" s="21">
        <v>34</v>
      </c>
      <c r="AA328" s="21">
        <f t="shared" si="245"/>
        <v>100</v>
      </c>
      <c r="AB328" s="21">
        <v>31</v>
      </c>
      <c r="AC328" s="21">
        <f>AB328/(35-2)*100</f>
        <v>93.939393939393938</v>
      </c>
      <c r="AD328" s="21" t="s">
        <v>464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7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48"/>
        <v>94.522000451983786</v>
      </c>
      <c r="AU328" s="185"/>
      <c r="AV328" s="22"/>
      <c r="AW328" s="57"/>
      <c r="AX328" s="14"/>
      <c r="AY328" s="45"/>
      <c r="BA328" s="15"/>
      <c r="BC328" s="45"/>
    </row>
    <row r="329" spans="1:55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40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49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5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7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48"/>
        <v>96.820324283559586</v>
      </c>
      <c r="AU329" s="185"/>
      <c r="AV329" s="22"/>
      <c r="AW329" s="57"/>
      <c r="AX329" s="14"/>
      <c r="AY329" s="45"/>
      <c r="BA329" s="15"/>
      <c r="BC329" s="45"/>
    </row>
    <row r="330" spans="1:55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1"/>
        <v>100</v>
      </c>
      <c r="P330" s="1">
        <v>32</v>
      </c>
      <c r="Q330" s="21">
        <f t="shared" si="242"/>
        <v>94.117647058823522</v>
      </c>
      <c r="R330" s="1">
        <v>34</v>
      </c>
      <c r="S330" s="21">
        <f t="shared" si="249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4"/>
        <v>96.296296296296291</v>
      </c>
      <c r="Z330" s="21">
        <v>18</v>
      </c>
      <c r="AA330" s="21">
        <f>Z330/(34-13)*100</f>
        <v>85.714285714285708</v>
      </c>
      <c r="AB330" s="21" t="s">
        <v>460</v>
      </c>
      <c r="AC330" s="21"/>
      <c r="AD330" s="21" t="s">
        <v>464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7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 t="shared" si="248"/>
        <v>96.563271773355808</v>
      </c>
      <c r="AU330" s="185"/>
      <c r="AV330" s="22"/>
      <c r="AW330" s="57"/>
      <c r="AX330" s="14"/>
      <c r="AY330" s="45"/>
      <c r="BA330" s="15"/>
      <c r="BC330" s="45"/>
    </row>
    <row r="331" spans="1:55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f>3+26</f>
        <v>29</v>
      </c>
      <c r="E331" s="1">
        <f>D331/(33-4)*100</f>
        <v>100</v>
      </c>
      <c r="F331" s="1" t="s">
        <v>464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49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4"/>
        <v>81.481481481481481</v>
      </c>
      <c r="Z331" s="21" t="s">
        <v>464</v>
      </c>
      <c r="AA331" s="21"/>
      <c r="AB331" s="21">
        <v>8</v>
      </c>
      <c r="AC331" s="21">
        <f>AB331/(35-25)*100</f>
        <v>80</v>
      </c>
      <c r="AD331" s="21" t="s">
        <v>464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7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 t="shared" si="248"/>
        <v>79.866977807767299</v>
      </c>
      <c r="AU331" s="185"/>
      <c r="AV331" s="22"/>
      <c r="AW331" s="57"/>
      <c r="AX331" s="14"/>
      <c r="AY331" s="45"/>
      <c r="BA331" s="15"/>
      <c r="BC331" s="45"/>
    </row>
    <row r="332" spans="1:55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40"/>
        <v>100</v>
      </c>
      <c r="N332" s="1">
        <v>27</v>
      </c>
      <c r="O332" s="21">
        <f t="shared" si="241"/>
        <v>100</v>
      </c>
      <c r="P332" s="1">
        <v>34</v>
      </c>
      <c r="Q332" s="21">
        <f t="shared" si="242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3"/>
        <v>100</v>
      </c>
      <c r="X332" s="1">
        <v>27</v>
      </c>
      <c r="Y332" s="21">
        <f t="shared" si="244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2"/>
        <v>100</v>
      </c>
      <c r="AF332" s="21">
        <v>35</v>
      </c>
      <c r="AG332" s="21">
        <f t="shared" si="250"/>
        <v>100</v>
      </c>
      <c r="AH332" s="21">
        <v>25</v>
      </c>
      <c r="AI332" s="21">
        <f t="shared" si="247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48"/>
        <v>99.166666666666657</v>
      </c>
      <c r="AU332" s="185"/>
      <c r="AV332" s="22"/>
      <c r="AW332" s="57"/>
      <c r="AX332" s="14"/>
      <c r="AY332" s="45"/>
      <c r="BA332" s="15"/>
      <c r="BC332" s="45"/>
    </row>
    <row r="333" spans="1:55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40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49"/>
        <v>94.117647058823522</v>
      </c>
      <c r="T333" s="1">
        <v>26</v>
      </c>
      <c r="U333" s="21">
        <f t="shared" si="251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6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50"/>
        <v>91.428571428571431</v>
      </c>
      <c r="AH333" s="21">
        <v>25</v>
      </c>
      <c r="AI333" s="21">
        <f t="shared" si="247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48"/>
        <v>97.993158801982332</v>
      </c>
      <c r="AU333" s="185"/>
      <c r="AV333" s="22"/>
      <c r="AW333" s="57"/>
      <c r="AX333" s="14"/>
      <c r="AY333" s="45"/>
      <c r="BA333" s="15"/>
      <c r="BC333" s="45"/>
    </row>
    <row r="334" spans="1:55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7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48"/>
        <v>85.883892569124427</v>
      </c>
      <c r="AU334" s="185"/>
      <c r="AV334" s="22"/>
      <c r="AW334" s="57"/>
      <c r="AX334" s="14"/>
      <c r="AY334" s="45"/>
      <c r="BA334" s="15"/>
      <c r="BC334" s="45"/>
    </row>
    <row r="335" spans="1:55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40"/>
        <v>100</v>
      </c>
      <c r="N335" s="1">
        <v>9</v>
      </c>
      <c r="O335" s="21">
        <f>N335/(27-17)*100</f>
        <v>90</v>
      </c>
      <c r="P335" s="1" t="s">
        <v>464</v>
      </c>
      <c r="Q335" s="21"/>
      <c r="R335" s="1">
        <v>24</v>
      </c>
      <c r="S335" s="21">
        <f t="shared" si="249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48"/>
        <v>81.142003735065373</v>
      </c>
      <c r="AU335" s="185"/>
      <c r="AV335" s="22"/>
      <c r="AW335" s="57"/>
      <c r="AX335" s="14"/>
      <c r="AY335" s="45"/>
      <c r="BA335" s="15"/>
      <c r="BC335" s="45"/>
    </row>
    <row r="336" spans="1:55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40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49"/>
        <v>97.058823529411768</v>
      </c>
      <c r="T336" s="1">
        <v>23</v>
      </c>
      <c r="U336" s="21">
        <f t="shared" si="251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5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50"/>
        <v>100</v>
      </c>
      <c r="AH336" s="21">
        <v>25</v>
      </c>
      <c r="AI336" s="21">
        <f t="shared" si="247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48"/>
        <v>98.911199095022624</v>
      </c>
      <c r="AU336" s="185"/>
      <c r="AV336" s="22"/>
      <c r="AW336" s="57"/>
      <c r="AX336" s="14"/>
      <c r="AY336" s="45"/>
      <c r="BA336" s="15"/>
      <c r="BC336" s="45"/>
    </row>
    <row r="337" spans="1:55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2"/>
        <v>100</v>
      </c>
      <c r="R337" s="1">
        <v>32</v>
      </c>
      <c r="S337" s="21">
        <f t="shared" si="249"/>
        <v>94.117647058823522</v>
      </c>
      <c r="T337" s="1">
        <v>25</v>
      </c>
      <c r="U337" s="21">
        <f t="shared" si="251"/>
        <v>96.15384615384616</v>
      </c>
      <c r="V337" s="1">
        <v>33</v>
      </c>
      <c r="W337" s="21">
        <f t="shared" si="243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5"/>
        <v>100</v>
      </c>
      <c r="AB337" s="21">
        <v>35</v>
      </c>
      <c r="AC337" s="21">
        <f t="shared" si="246"/>
        <v>100</v>
      </c>
      <c r="AD337" s="21">
        <v>26</v>
      </c>
      <c r="AE337" s="21">
        <f t="shared" si="252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7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48"/>
        <v>98.679717613541158</v>
      </c>
      <c r="AU337" s="185"/>
      <c r="AV337" s="22"/>
      <c r="AW337" s="57"/>
      <c r="AX337" s="14"/>
      <c r="AY337" s="45"/>
      <c r="BA337" s="15"/>
      <c r="BC337" s="45"/>
    </row>
    <row r="338" spans="1:55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40"/>
        <v>100</v>
      </c>
      <c r="N338" s="1">
        <v>27</v>
      </c>
      <c r="O338" s="21">
        <f t="shared" si="241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1"/>
        <v>100</v>
      </c>
      <c r="V338" s="1">
        <v>32</v>
      </c>
      <c r="W338" s="21">
        <f t="shared" si="243"/>
        <v>96.969696969696969</v>
      </c>
      <c r="X338" s="1">
        <v>25</v>
      </c>
      <c r="Y338" s="21">
        <f t="shared" si="244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2"/>
        <v>88.888888888888886</v>
      </c>
      <c r="AF338" s="21">
        <v>28</v>
      </c>
      <c r="AG338" s="21">
        <f t="shared" si="250"/>
        <v>80</v>
      </c>
      <c r="AH338" s="21">
        <v>25</v>
      </c>
      <c r="AI338" s="21">
        <f t="shared" si="247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48"/>
        <v>94.625420875420872</v>
      </c>
      <c r="AU338" s="185"/>
      <c r="AV338" s="22"/>
      <c r="AW338" s="57"/>
      <c r="AX338" s="14"/>
      <c r="BA338" s="15"/>
      <c r="BC338" s="45"/>
    </row>
    <row r="339" spans="1:55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2"/>
        <v>97.058823529411768</v>
      </c>
      <c r="R339" s="1">
        <v>31</v>
      </c>
      <c r="S339" s="21">
        <f t="shared" si="249"/>
        <v>91.17647058823529</v>
      </c>
      <c r="T339" s="1">
        <v>26</v>
      </c>
      <c r="U339" s="21">
        <f t="shared" si="251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4"/>
        <v>96.296296296296291</v>
      </c>
      <c r="Z339" s="21">
        <v>28</v>
      </c>
      <c r="AA339" s="21">
        <f t="shared" si="245"/>
        <v>82.35294117647058</v>
      </c>
      <c r="AB339" s="21">
        <v>34</v>
      </c>
      <c r="AC339" s="21">
        <f t="shared" si="246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7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48"/>
        <v>96.970461795829436</v>
      </c>
      <c r="AU339" s="185"/>
      <c r="AV339" s="22"/>
      <c r="AW339" s="57"/>
      <c r="AX339" s="14"/>
      <c r="BA339" s="15"/>
      <c r="BC339" s="45"/>
    </row>
    <row r="340" spans="1:55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464</v>
      </c>
      <c r="S340" s="21"/>
      <c r="T340" s="1">
        <v>26</v>
      </c>
      <c r="U340" s="21">
        <f t="shared" si="251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4"/>
        <v>74.074074074074076</v>
      </c>
      <c r="Z340" s="21">
        <v>30</v>
      </c>
      <c r="AA340" s="21">
        <f t="shared" si="245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7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48"/>
        <v>87.358322958813162</v>
      </c>
      <c r="AU340" s="185"/>
      <c r="AV340" s="22"/>
      <c r="AW340" s="57"/>
      <c r="AX340" s="14"/>
      <c r="BA340" s="15"/>
      <c r="BC340" s="45"/>
    </row>
    <row r="341" spans="1:55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40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2"/>
        <v>44.117647058823529</v>
      </c>
      <c r="R341" s="1">
        <v>33</v>
      </c>
      <c r="S341" s="21">
        <f t="shared" si="249"/>
        <v>97.058823529411768</v>
      </c>
      <c r="T341" s="1">
        <v>25</v>
      </c>
      <c r="U341" s="21">
        <f t="shared" si="251"/>
        <v>96.15384615384616</v>
      </c>
      <c r="V341" s="1">
        <v>31</v>
      </c>
      <c r="W341" s="21">
        <f t="shared" si="243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6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50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 t="shared" si="248"/>
        <v>92.474206739704968</v>
      </c>
      <c r="AU341" s="185"/>
      <c r="AV341" s="22"/>
      <c r="AW341" s="57"/>
      <c r="AX341" s="14"/>
      <c r="BA341" s="15"/>
      <c r="BC341" s="45"/>
    </row>
    <row r="342" spans="1:55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19"/>
      <c r="N342" s="14"/>
      <c r="O342" s="148"/>
      <c r="P342" s="48"/>
      <c r="Q342" s="148"/>
      <c r="R342" s="14"/>
      <c r="S342" s="119"/>
      <c r="T342" s="48"/>
      <c r="U342" s="148"/>
      <c r="V342" s="48"/>
      <c r="W342" s="148"/>
      <c r="X342" s="48"/>
      <c r="Y342" s="148"/>
      <c r="Z342" s="119"/>
      <c r="AA342" s="119"/>
      <c r="AB342" s="119"/>
      <c r="AC342" s="119"/>
      <c r="AD342" s="119"/>
      <c r="AE342" s="119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85"/>
      <c r="AV342" s="22"/>
      <c r="AW342" s="57"/>
      <c r="AX342" s="14"/>
      <c r="BA342" s="15"/>
      <c r="BC342" s="45"/>
    </row>
    <row r="343" spans="1:55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19"/>
      <c r="N343" s="14"/>
      <c r="O343" s="148"/>
      <c r="P343" s="48"/>
      <c r="Q343" s="148"/>
      <c r="R343" s="14"/>
      <c r="S343" s="119"/>
      <c r="T343" s="48"/>
      <c r="U343" s="148"/>
      <c r="V343" s="48"/>
      <c r="W343" s="148"/>
      <c r="X343" s="48"/>
      <c r="Y343" s="148"/>
      <c r="Z343" s="119"/>
      <c r="AA343" s="119"/>
      <c r="AB343" s="119"/>
      <c r="AC343" s="119"/>
      <c r="AD343" s="119"/>
      <c r="AE343" s="119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85"/>
      <c r="AV343" s="22"/>
      <c r="AW343" s="57"/>
      <c r="AX343" s="14"/>
      <c r="BA343" s="15"/>
      <c r="BC343" s="45"/>
    </row>
    <row r="344" spans="1:55" s="16" customFormat="1" ht="16.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108"/>
      <c r="N344" s="63"/>
      <c r="O344" s="108"/>
      <c r="P344" s="63"/>
      <c r="Q344" s="108"/>
      <c r="R344" s="63"/>
      <c r="S344" s="108"/>
      <c r="T344" s="63"/>
      <c r="U344" s="108"/>
      <c r="V344" s="63"/>
      <c r="W344" s="108"/>
      <c r="X344" s="63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22"/>
      <c r="AW344" s="57"/>
      <c r="AX344" s="14"/>
      <c r="BA344" s="15"/>
      <c r="BC344" s="45"/>
    </row>
    <row r="345" spans="1:55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33</v>
      </c>
      <c r="E345" s="1">
        <f t="shared" ref="E345:E366" si="253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4">H345/26*100</f>
        <v>96.15384615384616</v>
      </c>
      <c r="J345" s="1">
        <v>33</v>
      </c>
      <c r="K345" s="21">
        <f>J345/34*100</f>
        <v>97.058823529411768</v>
      </c>
      <c r="L345" s="1" t="s">
        <v>464</v>
      </c>
      <c r="M345" s="21"/>
      <c r="N345" s="1">
        <v>27</v>
      </c>
      <c r="O345" s="21">
        <f t="shared" ref="O345:O353" si="255">N345/27*100</f>
        <v>100</v>
      </c>
      <c r="P345" s="1">
        <v>34</v>
      </c>
      <c r="Q345" s="21">
        <f t="shared" ref="Q345:Q354" si="256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7">T345/26*100</f>
        <v>88.461538461538453</v>
      </c>
      <c r="V345" s="1">
        <v>33</v>
      </c>
      <c r="W345" s="21">
        <f t="shared" ref="W345:W365" si="258">V345/33*100</f>
        <v>100</v>
      </c>
      <c r="X345" s="1">
        <v>26</v>
      </c>
      <c r="Y345" s="21">
        <f t="shared" ref="Y345:Y354" si="259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60">AD345/27*100</f>
        <v>85.18518518518519</v>
      </c>
      <c r="AF345" s="21">
        <v>34</v>
      </c>
      <c r="AG345" s="21">
        <f t="shared" ref="AG345:AG351" si="261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 t="shared" ref="AT345:AT354" si="262">AVERAGE(Q345,S345,U345,W345,Y345,AA345,AC345,AE345,AG345,AI345,AK345,AM345,AO345,AQ345,AS345,O345,M345,K345,I345,G345,E345)</f>
        <v>90.779967530180656</v>
      </c>
      <c r="AU345" s="189" t="s">
        <v>343</v>
      </c>
      <c r="AV345" s="22"/>
      <c r="AW345" s="57"/>
      <c r="AX345" s="14"/>
      <c r="BA345" s="15"/>
      <c r="BC345" s="45"/>
    </row>
    <row r="346" spans="1:55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33</v>
      </c>
      <c r="E346" s="1">
        <f t="shared" si="253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4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3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464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4">AB346/35*100</f>
        <v>57.142857142857139</v>
      </c>
      <c r="AD346" s="21">
        <v>0</v>
      </c>
      <c r="AE346" s="21">
        <f>AD346/(27-21)*100</f>
        <v>0</v>
      </c>
      <c r="AF346" s="21" t="s">
        <v>464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si="262"/>
        <v>55.458192125572722</v>
      </c>
      <c r="AU346" s="185"/>
      <c r="AV346" s="22"/>
      <c r="AW346" s="57"/>
      <c r="AX346" s="14"/>
      <c r="BA346" s="15"/>
      <c r="BC346" s="45"/>
    </row>
    <row r="347" spans="1:55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33</v>
      </c>
      <c r="E347" s="1">
        <f t="shared" si="253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4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6"/>
        <v>97.058823529411768</v>
      </c>
      <c r="R347" s="1">
        <v>29</v>
      </c>
      <c r="S347" s="21">
        <f>R347/(34-4)*100</f>
        <v>96.666666666666671</v>
      </c>
      <c r="T347" s="1" t="s">
        <v>464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59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60"/>
        <v>96.296296296296291</v>
      </c>
      <c r="AF347" s="21">
        <v>35</v>
      </c>
      <c r="AG347" s="21">
        <f t="shared" si="261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62"/>
        <v>99.334785766158319</v>
      </c>
      <c r="AU347" s="185"/>
      <c r="AV347" s="22"/>
      <c r="AW347" s="57"/>
      <c r="AX347" s="14"/>
      <c r="BA347" s="15"/>
      <c r="BC347" s="45"/>
    </row>
    <row r="348" spans="1:55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33</v>
      </c>
      <c r="E348" s="1">
        <f t="shared" si="253"/>
        <v>100</v>
      </c>
      <c r="F348" s="1">
        <v>33</v>
      </c>
      <c r="G348" s="21">
        <f t="shared" ref="G348:G365" si="265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5"/>
        <v>100</v>
      </c>
      <c r="P348" s="1">
        <v>34</v>
      </c>
      <c r="Q348" s="21">
        <f t="shared" si="256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7"/>
        <v>100</v>
      </c>
      <c r="V348" s="1">
        <v>29</v>
      </c>
      <c r="W348" s="21">
        <f t="shared" si="258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4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62"/>
        <v>92.69444919115972</v>
      </c>
      <c r="AU348" s="185"/>
      <c r="AV348" s="22"/>
      <c r="AW348" s="57"/>
      <c r="AX348" s="14"/>
      <c r="BA348" s="15"/>
      <c r="BC348" s="45"/>
    </row>
    <row r="349" spans="1:55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35</v>
      </c>
      <c r="E349" s="1">
        <f>D349/35*100</f>
        <v>100</v>
      </c>
      <c r="F349" s="1">
        <v>33</v>
      </c>
      <c r="G349" s="21">
        <f t="shared" si="265"/>
        <v>100</v>
      </c>
      <c r="H349" s="1">
        <v>26</v>
      </c>
      <c r="I349" s="21">
        <f t="shared" si="254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5"/>
        <v>100</v>
      </c>
      <c r="P349" s="1">
        <v>32</v>
      </c>
      <c r="Q349" s="21">
        <f t="shared" si="256"/>
        <v>94.117647058823522</v>
      </c>
      <c r="R349" s="1">
        <v>34</v>
      </c>
      <c r="S349" s="21">
        <f t="shared" si="263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8"/>
        <v>100</v>
      </c>
      <c r="X349" s="1">
        <v>27</v>
      </c>
      <c r="Y349" s="21">
        <f t="shared" si="259"/>
        <v>100</v>
      </c>
      <c r="Z349" s="21">
        <v>33</v>
      </c>
      <c r="AA349" s="21">
        <f t="shared" ref="AA349:AA350" si="266">Z349/34*100</f>
        <v>97.058823529411768</v>
      </c>
      <c r="AB349" s="21">
        <v>24</v>
      </c>
      <c r="AC349" s="21">
        <f t="shared" si="264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7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62"/>
        <v>95.933491817779753</v>
      </c>
      <c r="AU349" s="185"/>
      <c r="AV349" s="22"/>
      <c r="AW349" s="57"/>
      <c r="AX349" s="14"/>
      <c r="BA349" s="15"/>
      <c r="BC349" s="45"/>
    </row>
    <row r="350" spans="1:55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464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3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59"/>
        <v>100</v>
      </c>
      <c r="Z350" s="21">
        <v>30</v>
      </c>
      <c r="AA350" s="21">
        <f t="shared" si="266"/>
        <v>88.235294117647058</v>
      </c>
      <c r="AB350" s="21">
        <v>20</v>
      </c>
      <c r="AC350" s="21">
        <f>AB350/(35-14)*100</f>
        <v>95.238095238095227</v>
      </c>
      <c r="AD350" s="21" t="s">
        <v>464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62"/>
        <v>95.715558950853065</v>
      </c>
      <c r="AU350" s="185"/>
      <c r="AV350" s="22"/>
      <c r="AW350" s="57"/>
      <c r="AX350" s="14"/>
      <c r="BA350" s="15"/>
      <c r="BC350" s="45"/>
    </row>
    <row r="351" spans="1:55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33</v>
      </c>
      <c r="E351" s="1">
        <f t="shared" si="253"/>
        <v>100</v>
      </c>
      <c r="F351" s="1">
        <v>33</v>
      </c>
      <c r="G351" s="21">
        <f t="shared" si="265"/>
        <v>100</v>
      </c>
      <c r="H351" s="1">
        <v>26</v>
      </c>
      <c r="I351" s="21">
        <f t="shared" si="254"/>
        <v>100</v>
      </c>
      <c r="J351" s="1">
        <v>33</v>
      </c>
      <c r="K351" s="21">
        <f>J351/34*100</f>
        <v>97.058823529411768</v>
      </c>
      <c r="L351" s="1" t="s">
        <v>464</v>
      </c>
      <c r="M351" s="21"/>
      <c r="N351" s="1">
        <v>27</v>
      </c>
      <c r="O351" s="21">
        <f t="shared" si="255"/>
        <v>100</v>
      </c>
      <c r="P351" s="1">
        <v>28</v>
      </c>
      <c r="Q351" s="21">
        <f t="shared" si="256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8"/>
        <v>81.818181818181827</v>
      </c>
      <c r="X351" s="1">
        <v>17</v>
      </c>
      <c r="Y351" s="21">
        <f t="shared" si="259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60"/>
        <v>70.370370370370367</v>
      </c>
      <c r="AF351" s="21">
        <v>24</v>
      </c>
      <c r="AG351" s="21">
        <f t="shared" si="261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62"/>
        <v>84.546671193730006</v>
      </c>
      <c r="AU351" s="185"/>
      <c r="AV351" s="22"/>
      <c r="AW351" s="57"/>
      <c r="AX351" s="14"/>
      <c r="BA351" s="15"/>
      <c r="BC351" s="45"/>
    </row>
    <row r="352" spans="1:55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33</v>
      </c>
      <c r="E352" s="1">
        <f t="shared" si="253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3"/>
        <v>97.058823529411768</v>
      </c>
      <c r="T352" s="1">
        <v>15</v>
      </c>
      <c r="U352" s="21">
        <f t="shared" si="257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59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464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62"/>
        <v>74.219802316036549</v>
      </c>
      <c r="AU352" s="185"/>
      <c r="AV352" s="22"/>
      <c r="AW352" s="57"/>
      <c r="AX352" s="14"/>
      <c r="BA352" s="15"/>
      <c r="BC352" s="45"/>
    </row>
    <row r="353" spans="1:55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5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5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7"/>
        <v>88.461538461538453</v>
      </c>
      <c r="V353" s="1">
        <v>27</v>
      </c>
      <c r="W353" s="21">
        <f t="shared" si="258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4"/>
        <v>91.428571428571431</v>
      </c>
      <c r="AD353" s="21">
        <v>24</v>
      </c>
      <c r="AE353" s="21">
        <f t="shared" si="260"/>
        <v>88.888888888888886</v>
      </c>
      <c r="AF353" s="21">
        <v>27</v>
      </c>
      <c r="AG353" s="21">
        <f>AF353/(35-4)*100</f>
        <v>87.096774193548384</v>
      </c>
      <c r="AH353" s="21" t="s">
        <v>464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62"/>
        <v>93.006757479875759</v>
      </c>
      <c r="AU353" s="185"/>
      <c r="AV353" s="22"/>
      <c r="AW353" s="57"/>
      <c r="AX353" s="14"/>
      <c r="BA353" s="15"/>
      <c r="BC353" s="45"/>
    </row>
    <row r="354" spans="1:55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33</v>
      </c>
      <c r="E354" s="1">
        <f t="shared" si="253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6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8"/>
        <v>90.909090909090907</v>
      </c>
      <c r="X354" s="1">
        <v>16</v>
      </c>
      <c r="Y354" s="21">
        <f t="shared" si="259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60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62"/>
        <v>86.791056229029863</v>
      </c>
      <c r="AU354" s="185"/>
      <c r="AV354" s="22"/>
      <c r="AW354" s="57"/>
      <c r="AX354" s="14"/>
      <c r="BA354" s="15"/>
      <c r="BC354" s="45"/>
    </row>
    <row r="355" spans="1:55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3">
        <f>D355/(33-14)*100</f>
        <v>15.789473684210526</v>
      </c>
      <c r="F355" s="123">
        <v>0</v>
      </c>
      <c r="G355" s="124">
        <f>F355/(33-10)*100</f>
        <v>0</v>
      </c>
      <c r="H355" s="123"/>
      <c r="I355" s="124"/>
      <c r="J355" s="123"/>
      <c r="K355" s="124"/>
      <c r="L355" s="124"/>
      <c r="M355" s="124"/>
      <c r="N355" s="124"/>
      <c r="O355" s="124"/>
      <c r="P355" s="124"/>
      <c r="Q355" s="124"/>
      <c r="R355" s="125"/>
      <c r="S355" s="175"/>
      <c r="T355" s="123"/>
      <c r="U355" s="124"/>
      <c r="V355" s="123"/>
      <c r="W355" s="124"/>
      <c r="X355" s="123"/>
      <c r="Y355" s="124"/>
      <c r="Z355" s="175"/>
      <c r="AA355" s="175"/>
      <c r="AB355" s="175"/>
      <c r="AC355" s="175"/>
      <c r="AD355" s="175"/>
      <c r="AE355" s="175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27"/>
      <c r="AW355" s="128"/>
      <c r="AX355" s="129"/>
      <c r="BA355" s="131"/>
      <c r="BC355" s="132"/>
    </row>
    <row r="356" spans="1:55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35</v>
      </c>
      <c r="E356" s="1">
        <f>D356/35*100</f>
        <v>100</v>
      </c>
      <c r="F356" s="1">
        <v>33</v>
      </c>
      <c r="G356" s="21">
        <f t="shared" si="265"/>
        <v>100</v>
      </c>
      <c r="H356" s="1">
        <v>6</v>
      </c>
      <c r="I356" s="21">
        <f t="shared" si="254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8">R356/34*100</f>
        <v>88.235294117647058</v>
      </c>
      <c r="T356" s="1">
        <v>18</v>
      </c>
      <c r="U356" s="21">
        <f t="shared" ref="U356:U365" si="269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70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1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2">AF356/35*100</f>
        <v>51.428571428571423</v>
      </c>
      <c r="AH356" s="21">
        <v>18</v>
      </c>
      <c r="AI356" s="21">
        <f t="shared" ref="AI356:AI366" si="273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ref="AT356:AT366" si="274">AVERAGE(Q356,S356,U356,W356,Y356,AA356,AC356,AE356,AG356,AI356,AK356,AM356,AO356,AQ356,AS356,O356,M356,K356,I356,G356,E356)</f>
        <v>72.032780400427455</v>
      </c>
      <c r="AU356" s="185"/>
      <c r="AV356" s="22"/>
      <c r="AW356" s="57"/>
      <c r="AX356" s="14"/>
      <c r="BA356" s="15"/>
      <c r="BC356" s="45"/>
    </row>
    <row r="357" spans="1:55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4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8"/>
        <v>100</v>
      </c>
      <c r="T357" s="1">
        <v>16</v>
      </c>
      <c r="U357" s="21">
        <f>T357/(26-9)*100</f>
        <v>94.117647058823522</v>
      </c>
      <c r="V357" s="1" t="s">
        <v>464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464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3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4"/>
        <v>94.173245055598002</v>
      </c>
      <c r="AU357" s="185"/>
      <c r="AV357" s="22"/>
      <c r="AW357" s="57"/>
      <c r="AX357" s="14"/>
      <c r="BA357" s="15"/>
      <c r="BC357" s="45"/>
    </row>
    <row r="358" spans="1:55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32</v>
      </c>
      <c r="E358" s="1">
        <f>D358/(33-1)*100</f>
        <v>100</v>
      </c>
      <c r="F358" s="1">
        <v>28</v>
      </c>
      <c r="G358" s="21">
        <f t="shared" si="265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69"/>
        <v>61.53846153846154</v>
      </c>
      <c r="V358" s="1">
        <v>4</v>
      </c>
      <c r="W358" s="21">
        <f>V358/(33-28)*100</f>
        <v>80</v>
      </c>
      <c r="X358" s="1" t="s">
        <v>464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464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4"/>
        <v>81.235949119352469</v>
      </c>
      <c r="AU358" s="185"/>
      <c r="AV358" s="22"/>
      <c r="AW358" s="57"/>
      <c r="AX358" s="14"/>
      <c r="BA358" s="15"/>
      <c r="BC358" s="45"/>
    </row>
    <row r="359" spans="1:55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33</v>
      </c>
      <c r="E359" s="1">
        <f t="shared" si="253"/>
        <v>100</v>
      </c>
      <c r="F359" s="142">
        <v>23</v>
      </c>
      <c r="G359" s="143">
        <f>F359/(33-10)*100</f>
        <v>100</v>
      </c>
      <c r="H359" s="1">
        <v>26</v>
      </c>
      <c r="I359" s="21">
        <f t="shared" si="254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8"/>
        <v>97.058823529411768</v>
      </c>
      <c r="T359" s="1">
        <v>23</v>
      </c>
      <c r="U359" s="21">
        <f t="shared" si="269"/>
        <v>88.461538461538453</v>
      </c>
      <c r="V359" s="1">
        <v>32</v>
      </c>
      <c r="W359" s="21">
        <f t="shared" si="258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1"/>
        <v>91.428571428571431</v>
      </c>
      <c r="AD359" s="21">
        <v>24</v>
      </c>
      <c r="AE359" s="21">
        <f t="shared" si="260"/>
        <v>88.888888888888886</v>
      </c>
      <c r="AF359" s="21">
        <v>32</v>
      </c>
      <c r="AG359" s="21">
        <f t="shared" si="272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4"/>
        <v>93.356386260798018</v>
      </c>
      <c r="AU359" s="185"/>
      <c r="AV359" s="22"/>
      <c r="AW359" s="57"/>
      <c r="AX359" s="14"/>
      <c r="BA359" s="15"/>
      <c r="BC359" s="45"/>
    </row>
    <row r="360" spans="1:55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23</v>
      </c>
      <c r="E360" s="1">
        <f>D360/(33-10)*100</f>
        <v>100</v>
      </c>
      <c r="F360" s="1">
        <v>33</v>
      </c>
      <c r="G360" s="21">
        <f t="shared" si="265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8"/>
        <v>100</v>
      </c>
      <c r="T360" s="1">
        <v>25</v>
      </c>
      <c r="U360" s="21">
        <f t="shared" si="269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5">Z360/34*100</f>
        <v>91.17647058823529</v>
      </c>
      <c r="AB360" s="21">
        <v>34</v>
      </c>
      <c r="AC360" s="21">
        <f t="shared" si="271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3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4"/>
        <v>94.765579028080126</v>
      </c>
      <c r="AU360" s="185"/>
      <c r="AV360" s="22"/>
      <c r="AW360" s="57"/>
      <c r="AX360" s="14"/>
      <c r="BA360" s="15"/>
      <c r="BC360" s="45"/>
    </row>
    <row r="361" spans="1:55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33</v>
      </c>
      <c r="E361" s="1">
        <f t="shared" si="253"/>
        <v>100</v>
      </c>
      <c r="F361" s="1">
        <v>33</v>
      </c>
      <c r="G361" s="21">
        <f t="shared" si="265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69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5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2"/>
        <v>97.142857142857139</v>
      </c>
      <c r="AH361" s="21">
        <v>25</v>
      </c>
      <c r="AI361" s="21">
        <f t="shared" si="273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4"/>
        <v>95.535512281835807</v>
      </c>
      <c r="AU361" s="185"/>
      <c r="AV361" s="22"/>
      <c r="AW361" s="57"/>
      <c r="AX361" s="14"/>
      <c r="BA361" s="15"/>
      <c r="BC361" s="45"/>
    </row>
    <row r="362" spans="1:55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33</v>
      </c>
      <c r="E362" s="1">
        <f t="shared" si="253"/>
        <v>100</v>
      </c>
      <c r="F362" s="1">
        <v>33</v>
      </c>
      <c r="G362" s="21">
        <f t="shared" si="265"/>
        <v>100</v>
      </c>
      <c r="H362" s="1">
        <v>26</v>
      </c>
      <c r="I362" s="21">
        <f t="shared" si="254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69"/>
        <v>30.76923076923077</v>
      </c>
      <c r="V362" s="1">
        <v>32</v>
      </c>
      <c r="W362" s="21">
        <f t="shared" si="258"/>
        <v>96.969696969696969</v>
      </c>
      <c r="X362" s="1">
        <v>27</v>
      </c>
      <c r="Y362" s="21">
        <f t="shared" si="270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2"/>
        <v>91.428571428571431</v>
      </c>
      <c r="AH362" s="21">
        <v>25</v>
      </c>
      <c r="AI362" s="21">
        <f t="shared" si="273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4"/>
        <v>93.017633102191937</v>
      </c>
      <c r="AU362" s="185"/>
      <c r="AV362" s="22"/>
      <c r="AW362" s="57"/>
      <c r="AX362" s="14"/>
      <c r="BA362" s="15"/>
      <c r="BC362" s="45"/>
    </row>
    <row r="363" spans="1:55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33</v>
      </c>
      <c r="E363" s="1">
        <f t="shared" si="253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464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8"/>
        <v>79.411764705882348</v>
      </c>
      <c r="T363" s="1">
        <v>21</v>
      </c>
      <c r="U363" s="21">
        <f t="shared" si="269"/>
        <v>80.769230769230774</v>
      </c>
      <c r="V363" s="1">
        <v>28</v>
      </c>
      <c r="W363" s="21">
        <f>V363/(33-5)*100</f>
        <v>100</v>
      </c>
      <c r="X363" s="1" t="s">
        <v>464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60"/>
        <v>81.481481481481481</v>
      </c>
      <c r="AF363" s="21">
        <v>28</v>
      </c>
      <c r="AG363" s="21">
        <f t="shared" si="272"/>
        <v>80</v>
      </c>
      <c r="AH363" s="21">
        <v>25</v>
      </c>
      <c r="AI363" s="21">
        <f t="shared" si="273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4"/>
        <v>86.925305898859037</v>
      </c>
      <c r="AU363" s="185"/>
      <c r="AV363" s="22"/>
      <c r="AW363" s="57"/>
      <c r="AX363" s="14"/>
      <c r="BA363" s="15"/>
      <c r="BC363" s="45"/>
    </row>
    <row r="364" spans="1:55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25</v>
      </c>
      <c r="E364" s="1">
        <f t="shared" si="253"/>
        <v>75.757575757575751</v>
      </c>
      <c r="F364" s="1">
        <v>33</v>
      </c>
      <c r="G364" s="21">
        <f t="shared" si="265"/>
        <v>100</v>
      </c>
      <c r="H364" s="1">
        <v>26</v>
      </c>
      <c r="I364" s="21">
        <f t="shared" si="254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8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2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4"/>
        <v>83.056305965513118</v>
      </c>
      <c r="AU364" s="194"/>
      <c r="AV364" s="22"/>
      <c r="AW364" s="57"/>
      <c r="AX364" s="14"/>
      <c r="BA364" s="15"/>
      <c r="BC364" s="45"/>
    </row>
    <row r="365" spans="1:55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35</v>
      </c>
      <c r="E365" s="1">
        <f>D365/35*100</f>
        <v>100</v>
      </c>
      <c r="F365" s="1">
        <v>33</v>
      </c>
      <c r="G365" s="21">
        <f t="shared" si="265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69"/>
        <v>50</v>
      </c>
      <c r="V365" s="1">
        <v>28</v>
      </c>
      <c r="W365" s="21">
        <f t="shared" si="258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60"/>
        <v>74.074074074074076</v>
      </c>
      <c r="AF365" s="21">
        <v>29</v>
      </c>
      <c r="AG365" s="21">
        <f t="shared" si="272"/>
        <v>82.857142857142861</v>
      </c>
      <c r="AH365" s="21">
        <v>5</v>
      </c>
      <c r="AI365" s="21">
        <f t="shared" si="273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4"/>
        <v>83.017412217412215</v>
      </c>
      <c r="AU365" s="194"/>
      <c r="AV365" s="22"/>
      <c r="AW365" s="57"/>
      <c r="AX365" s="14"/>
      <c r="BA365" s="15"/>
      <c r="BC365" s="45"/>
    </row>
    <row r="366" spans="1:55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33</v>
      </c>
      <c r="E366" s="1">
        <f t="shared" si="253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4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464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464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70"/>
        <v>100</v>
      </c>
      <c r="Z366" s="21">
        <v>30</v>
      </c>
      <c r="AA366" s="21">
        <f t="shared" si="275"/>
        <v>88.235294117647058</v>
      </c>
      <c r="AB366" s="21">
        <v>20</v>
      </c>
      <c r="AC366" s="21">
        <f>AB366/(35-14)*100</f>
        <v>95.238095238095227</v>
      </c>
      <c r="AD366" s="21" t="s">
        <v>464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3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4"/>
        <v>93.61705972711664</v>
      </c>
      <c r="AU366" s="194"/>
      <c r="AV366" s="22"/>
      <c r="AW366" s="57"/>
      <c r="AX366" s="14"/>
      <c r="BA366" s="15"/>
      <c r="BC366" s="45"/>
    </row>
    <row r="367" spans="1:55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137"/>
      <c r="N367" s="49"/>
      <c r="O367" s="148"/>
      <c r="P367" s="48"/>
      <c r="Q367" s="148"/>
      <c r="R367" s="49"/>
      <c r="S367" s="137"/>
      <c r="T367" s="48"/>
      <c r="U367" s="148"/>
      <c r="V367" s="48"/>
      <c r="W367" s="148"/>
      <c r="X367" s="48"/>
      <c r="Y367" s="148"/>
      <c r="Z367" s="137"/>
      <c r="AA367" s="137"/>
      <c r="AB367" s="137"/>
      <c r="AC367" s="137"/>
      <c r="AD367" s="137"/>
      <c r="AE367" s="137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85"/>
      <c r="AV367" s="22"/>
      <c r="AW367" s="57"/>
      <c r="AX367" s="14"/>
      <c r="BA367" s="15"/>
      <c r="BC367" s="45"/>
    </row>
    <row r="368" spans="1:55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137"/>
      <c r="N368" s="49"/>
      <c r="O368" s="148"/>
      <c r="P368" s="48"/>
      <c r="Q368" s="148"/>
      <c r="R368" s="49"/>
      <c r="S368" s="137"/>
      <c r="T368" s="48"/>
      <c r="U368" s="148"/>
      <c r="V368" s="48"/>
      <c r="W368" s="148"/>
      <c r="X368" s="48"/>
      <c r="Y368" s="148"/>
      <c r="Z368" s="137"/>
      <c r="AA368" s="137"/>
      <c r="AB368" s="137"/>
      <c r="AC368" s="137"/>
      <c r="AD368" s="137"/>
      <c r="AE368" s="137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85"/>
      <c r="AV368" s="22"/>
      <c r="AW368" s="57"/>
      <c r="AX368" s="14"/>
      <c r="BA368" s="15"/>
      <c r="BC368" s="45"/>
    </row>
    <row r="369" spans="1:55" s="16" customFormat="1" ht="16.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108"/>
      <c r="N369" s="63"/>
      <c r="O369" s="108"/>
      <c r="P369" s="63"/>
      <c r="Q369" s="108"/>
      <c r="R369" s="63"/>
      <c r="S369" s="108"/>
      <c r="T369" s="63"/>
      <c r="U369" s="108"/>
      <c r="V369" s="63"/>
      <c r="W369" s="108"/>
      <c r="X369" s="63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22"/>
      <c r="AW369" s="57"/>
      <c r="AX369" s="14"/>
      <c r="BA369" s="15"/>
      <c r="BC369" s="45"/>
    </row>
    <row r="370" spans="1:55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35</v>
      </c>
      <c r="E370" s="1">
        <f>D370/35*100</f>
        <v>100</v>
      </c>
      <c r="F370" s="1">
        <v>33</v>
      </c>
      <c r="G370" s="21">
        <f t="shared" ref="G370:G386" si="276">F370/33*100</f>
        <v>100</v>
      </c>
      <c r="H370" s="1">
        <v>26</v>
      </c>
      <c r="I370" s="21">
        <f t="shared" ref="I370:I389" si="277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8">P370/34*100</f>
        <v>97.058823529411768</v>
      </c>
      <c r="R370" s="1">
        <v>33</v>
      </c>
      <c r="S370" s="21">
        <f t="shared" ref="S370:S389" si="279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80">V370/33*100</f>
        <v>100</v>
      </c>
      <c r="X370" s="1">
        <v>27</v>
      </c>
      <c r="Y370" s="21">
        <f t="shared" ref="Y370:Y389" si="281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2">AF370/35*100</f>
        <v>100</v>
      </c>
      <c r="AH370" s="21">
        <v>25</v>
      </c>
      <c r="AI370" s="21">
        <f t="shared" ref="AI370:AI389" si="283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284">AVERAGE(Q370,S370,U370,W370,Y370,AA370,AC370,AE370,AG370,AI370,AK370,AM370,AO370,AQ370,AS370,O370,M370,K370,I370,G370,E370)</f>
        <v>99.632352941176464</v>
      </c>
      <c r="AU370" s="189" t="s">
        <v>20</v>
      </c>
      <c r="AV370" s="22"/>
      <c r="AW370" s="57"/>
      <c r="AX370" s="14"/>
      <c r="BA370" s="15"/>
      <c r="BC370" s="45"/>
    </row>
    <row r="371" spans="1:55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33</v>
      </c>
      <c r="E371" s="1">
        <f>D371/33*100</f>
        <v>100</v>
      </c>
      <c r="F371" s="1">
        <v>33</v>
      </c>
      <c r="G371" s="21">
        <f t="shared" si="276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5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6">AB371/35*100</f>
        <v>100</v>
      </c>
      <c r="AD371" s="21">
        <v>24</v>
      </c>
      <c r="AE371" s="21">
        <f t="shared" ref="AE371:AE386" si="287">AD371/27*100</f>
        <v>88.888888888888886</v>
      </c>
      <c r="AF371" s="21">
        <v>35</v>
      </c>
      <c r="AG371" s="21">
        <f t="shared" si="282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284"/>
        <v>99.305555555555557</v>
      </c>
      <c r="AU371" s="185"/>
      <c r="AV371" s="22"/>
      <c r="AW371" s="57"/>
      <c r="AX371" s="14"/>
      <c r="BA371" s="15"/>
      <c r="BC371" s="45"/>
    </row>
    <row r="372" spans="1:55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33</v>
      </c>
      <c r="E372" s="1">
        <f>D372/33*100</f>
        <v>100</v>
      </c>
      <c r="F372" s="1">
        <v>33</v>
      </c>
      <c r="G372" s="21">
        <f t="shared" si="276"/>
        <v>100</v>
      </c>
      <c r="H372" s="1">
        <v>26</v>
      </c>
      <c r="I372" s="21">
        <f t="shared" si="277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8"/>
        <v>100</v>
      </c>
      <c r="R372" s="1">
        <v>32</v>
      </c>
      <c r="S372" s="21">
        <f t="shared" si="279"/>
        <v>94.117647058823522</v>
      </c>
      <c r="T372" s="1">
        <v>26</v>
      </c>
      <c r="U372" s="21">
        <f t="shared" si="285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8">Z372/35*100</f>
        <v>100</v>
      </c>
      <c r="AB372" s="21">
        <v>35</v>
      </c>
      <c r="AC372" s="21">
        <f t="shared" si="286"/>
        <v>100</v>
      </c>
      <c r="AD372" s="21">
        <v>7</v>
      </c>
      <c r="AE372" s="21">
        <f t="shared" si="287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3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284"/>
        <v>93.643012760659815</v>
      </c>
      <c r="AU372" s="185"/>
      <c r="AV372" s="22"/>
      <c r="AW372" s="57"/>
      <c r="AX372" s="14"/>
      <c r="BA372" s="15"/>
      <c r="BC372" s="45"/>
    </row>
    <row r="373" spans="1:55" s="16" customFormat="1" ht="16.5" customHeight="1" x14ac:dyDescent="0.2">
      <c r="A373" s="58">
        <v>4</v>
      </c>
      <c r="B373" s="89">
        <v>18102074</v>
      </c>
      <c r="C373" s="116" t="s">
        <v>468</v>
      </c>
      <c r="D373" s="105"/>
      <c r="E373" s="105"/>
      <c r="F373" s="1" t="s">
        <v>464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114">
        <v>24</v>
      </c>
      <c r="O373" s="115">
        <f>N373/(27-3)*100</f>
        <v>100</v>
      </c>
      <c r="P373" s="114">
        <v>31</v>
      </c>
      <c r="Q373" s="115">
        <f>P373/(34-2)*100</f>
        <v>96.875</v>
      </c>
      <c r="R373" s="1">
        <v>34</v>
      </c>
      <c r="S373" s="21">
        <f t="shared" si="279"/>
        <v>100</v>
      </c>
      <c r="T373" s="1">
        <v>10</v>
      </c>
      <c r="U373" s="21">
        <f>T373/(26-16)*100</f>
        <v>100</v>
      </c>
      <c r="V373" s="114">
        <v>6</v>
      </c>
      <c r="W373" s="115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8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2"/>
        <v>100</v>
      </c>
      <c r="AH373" s="21">
        <v>25</v>
      </c>
      <c r="AI373" s="21">
        <f t="shared" si="283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284"/>
        <v>92.68102433281004</v>
      </c>
      <c r="AU373" s="185"/>
      <c r="AV373" s="22"/>
      <c r="AW373" s="57"/>
      <c r="AX373" s="14"/>
      <c r="BA373" s="15"/>
      <c r="BC373" s="45"/>
    </row>
    <row r="374" spans="1:55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7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8"/>
        <v>97.058823529411768</v>
      </c>
      <c r="R374" s="1">
        <v>34</v>
      </c>
      <c r="S374" s="21">
        <f t="shared" si="279"/>
        <v>100</v>
      </c>
      <c r="T374" s="1">
        <v>17</v>
      </c>
      <c r="U374" s="21">
        <f>T374/(26-3)*100</f>
        <v>73.91304347826086</v>
      </c>
      <c r="V374" s="1" t="s">
        <v>464</v>
      </c>
      <c r="W374" s="21"/>
      <c r="X374" s="1">
        <v>19</v>
      </c>
      <c r="Y374" s="21">
        <f t="shared" si="281"/>
        <v>70.370370370370367</v>
      </c>
      <c r="Z374" s="21">
        <v>35</v>
      </c>
      <c r="AA374" s="21">
        <f t="shared" si="288"/>
        <v>100</v>
      </c>
      <c r="AB374" s="21">
        <v>22</v>
      </c>
      <c r="AC374" s="21">
        <f>AB374/(35-13)*100</f>
        <v>100</v>
      </c>
      <c r="AD374" s="21" t="s">
        <v>464</v>
      </c>
      <c r="AE374" s="21"/>
      <c r="AF374" s="21">
        <v>35</v>
      </c>
      <c r="AG374" s="21">
        <f t="shared" si="282"/>
        <v>100</v>
      </c>
      <c r="AH374" s="21">
        <v>25</v>
      </c>
      <c r="AI374" s="21">
        <f t="shared" si="283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284"/>
        <v>95.470023758295582</v>
      </c>
      <c r="AU374" s="185"/>
      <c r="AV374" s="22"/>
      <c r="AW374" s="57"/>
      <c r="AX374" s="14"/>
      <c r="BA374" s="15"/>
      <c r="BC374" s="45"/>
    </row>
    <row r="375" spans="1:55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33</v>
      </c>
      <c r="E375" s="1">
        <f>D375/33*100</f>
        <v>100</v>
      </c>
      <c r="F375" s="1">
        <v>33</v>
      </c>
      <c r="G375" s="21">
        <f t="shared" si="276"/>
        <v>100</v>
      </c>
      <c r="H375" s="1">
        <v>26</v>
      </c>
      <c r="I375" s="21">
        <f t="shared" si="277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8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80"/>
        <v>96.969696969696969</v>
      </c>
      <c r="X375" s="1">
        <v>27</v>
      </c>
      <c r="Y375" s="21">
        <f t="shared" si="281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2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284"/>
        <v>97.492322712784173</v>
      </c>
      <c r="AU375" s="185"/>
      <c r="AV375" s="22"/>
      <c r="AW375" s="57"/>
      <c r="AX375" s="14"/>
      <c r="BA375" s="15"/>
      <c r="BC375" s="45"/>
    </row>
    <row r="376" spans="1:55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7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8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80"/>
        <v>100</v>
      </c>
      <c r="X376" s="1">
        <v>27</v>
      </c>
      <c r="Y376" s="21">
        <f t="shared" si="281"/>
        <v>100</v>
      </c>
      <c r="Z376" s="21">
        <v>34</v>
      </c>
      <c r="AA376" s="21">
        <f t="shared" ref="AA376:AA388" si="289">Z376/34*100</f>
        <v>100</v>
      </c>
      <c r="AB376" s="21">
        <v>34</v>
      </c>
      <c r="AC376" s="21">
        <f t="shared" si="286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3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284"/>
        <v>98.779761904761898</v>
      </c>
      <c r="AU376" s="185"/>
      <c r="AV376" s="22"/>
      <c r="AW376" s="57"/>
      <c r="AX376" s="14"/>
      <c r="BA376" s="15"/>
      <c r="BC376" s="45"/>
    </row>
    <row r="377" spans="1:55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14</v>
      </c>
      <c r="E377" s="1">
        <f>D377/(33-19)*100</f>
        <v>100</v>
      </c>
      <c r="F377" s="1">
        <v>30</v>
      </c>
      <c r="G377" s="21">
        <f t="shared" si="276"/>
        <v>90.909090909090907</v>
      </c>
      <c r="H377" s="1">
        <v>23</v>
      </c>
      <c r="I377" s="21">
        <f t="shared" si="277"/>
        <v>88.461538461538453</v>
      </c>
      <c r="J377" s="1">
        <v>13</v>
      </c>
      <c r="K377" s="21">
        <f>J377/(34-19)*100</f>
        <v>86.666666666666671</v>
      </c>
      <c r="L377" s="1" t="s">
        <v>464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8"/>
        <v>79.411764705882348</v>
      </c>
      <c r="R377" s="1">
        <v>27</v>
      </c>
      <c r="S377" s="21">
        <f t="shared" si="279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81"/>
        <v>55.555555555555557</v>
      </c>
      <c r="Z377" s="21">
        <v>25</v>
      </c>
      <c r="AA377" s="21">
        <f t="shared" si="289"/>
        <v>73.529411764705884</v>
      </c>
      <c r="AB377" s="21">
        <v>25</v>
      </c>
      <c r="AC377" s="21">
        <f t="shared" si="286"/>
        <v>71.428571428571431</v>
      </c>
      <c r="AD377" s="21">
        <v>10</v>
      </c>
      <c r="AE377" s="21">
        <f>AD377/(27-14)*100</f>
        <v>76.923076923076934</v>
      </c>
      <c r="AF377" s="21" t="s">
        <v>464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284"/>
        <v>76.557352544747502</v>
      </c>
      <c r="AU377" s="185"/>
      <c r="AV377" s="22"/>
      <c r="AW377" s="57"/>
      <c r="AX377" s="14"/>
      <c r="BA377" s="15"/>
      <c r="BC377" s="45"/>
    </row>
    <row r="378" spans="1:55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33</v>
      </c>
      <c r="E378" s="1">
        <f>D378/33*100</f>
        <v>100</v>
      </c>
      <c r="F378" s="1" t="s">
        <v>464</v>
      </c>
      <c r="G378" s="21"/>
      <c r="H378" s="140"/>
      <c r="I378" s="141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114">
        <v>8</v>
      </c>
      <c r="O378" s="115">
        <f>N378/(27-17)*100</f>
        <v>80</v>
      </c>
      <c r="P378" s="114">
        <v>18</v>
      </c>
      <c r="Q378" s="115">
        <f t="shared" si="278"/>
        <v>52.941176470588239</v>
      </c>
      <c r="R378" s="1" t="s">
        <v>464</v>
      </c>
      <c r="S378" s="21"/>
      <c r="T378" s="1">
        <v>11</v>
      </c>
      <c r="U378" s="21">
        <f>T378/(26-3)*100</f>
        <v>47.826086956521742</v>
      </c>
      <c r="V378" s="114">
        <v>25</v>
      </c>
      <c r="W378" s="115">
        <f t="shared" si="280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6"/>
        <v>80</v>
      </c>
      <c r="AD378" s="21">
        <v>20</v>
      </c>
      <c r="AE378" s="21">
        <f t="shared" si="287"/>
        <v>74.074074074074076</v>
      </c>
      <c r="AF378" s="21">
        <v>19</v>
      </c>
      <c r="AG378" s="21">
        <f t="shared" si="282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284"/>
        <v>77.364176980545267</v>
      </c>
      <c r="AU378" s="185"/>
      <c r="AV378" s="22"/>
      <c r="AW378" s="57"/>
      <c r="AX378" s="14"/>
      <c r="BA378" s="15"/>
      <c r="BC378" s="45"/>
    </row>
    <row r="379" spans="1:55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12</v>
      </c>
      <c r="E379" s="1">
        <f>D379/(33-21)*100</f>
        <v>100</v>
      </c>
      <c r="F379" s="1">
        <v>33</v>
      </c>
      <c r="G379" s="21">
        <f t="shared" si="276"/>
        <v>100</v>
      </c>
      <c r="H379" s="1">
        <v>22</v>
      </c>
      <c r="I379" s="21">
        <f t="shared" si="277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8"/>
        <v>67.64705882352942</v>
      </c>
      <c r="R379" s="1">
        <v>21</v>
      </c>
      <c r="S379" s="21">
        <f t="shared" si="279"/>
        <v>61.764705882352942</v>
      </c>
      <c r="T379" s="1">
        <v>12</v>
      </c>
      <c r="U379" s="21">
        <f>T379/(26-5)*100</f>
        <v>57.142857142857139</v>
      </c>
      <c r="V379" s="1" t="s">
        <v>464</v>
      </c>
      <c r="W379" s="21"/>
      <c r="X379" s="1" t="s">
        <v>464</v>
      </c>
      <c r="Y379" s="21"/>
      <c r="Z379" s="21" t="s">
        <v>460</v>
      </c>
      <c r="AA379" s="21"/>
      <c r="AB379" s="21">
        <v>12</v>
      </c>
      <c r="AC379" s="21">
        <f>AB379/(35-17)*100</f>
        <v>66.666666666666657</v>
      </c>
      <c r="AD379" s="21" t="s">
        <v>464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3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284"/>
        <v>81.306261820967705</v>
      </c>
      <c r="AU379" s="185"/>
      <c r="AV379" s="22"/>
      <c r="AW379" s="57"/>
      <c r="AX379" s="14"/>
      <c r="BA379" s="15"/>
      <c r="BC379" s="45"/>
    </row>
    <row r="380" spans="1:55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6"/>
        <v>100</v>
      </c>
      <c r="H380" s="1">
        <v>26</v>
      </c>
      <c r="I380" s="21">
        <f t="shared" si="277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8"/>
        <v>100</v>
      </c>
      <c r="R380" s="1">
        <v>34</v>
      </c>
      <c r="S380" s="21">
        <f t="shared" si="279"/>
        <v>100</v>
      </c>
      <c r="T380" s="1">
        <v>24</v>
      </c>
      <c r="U380" s="21">
        <f t="shared" si="285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2"/>
        <v>100</v>
      </c>
      <c r="AH380" s="21" t="s">
        <v>464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284"/>
        <v>97.220512820512823</v>
      </c>
      <c r="AU380" s="185"/>
      <c r="AV380" s="22"/>
      <c r="AW380" s="57"/>
      <c r="AX380" s="14"/>
      <c r="BA380" s="15"/>
      <c r="BC380" s="45"/>
    </row>
    <row r="381" spans="1:55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6"/>
        <v>100</v>
      </c>
      <c r="H381" s="1">
        <v>25</v>
      </c>
      <c r="I381" s="21">
        <f t="shared" si="277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464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79"/>
        <v>100</v>
      </c>
      <c r="T381" s="1">
        <v>24</v>
      </c>
      <c r="U381" s="21">
        <f t="shared" si="285"/>
        <v>92.307692307692307</v>
      </c>
      <c r="V381" s="1">
        <v>33</v>
      </c>
      <c r="W381" s="21">
        <f t="shared" si="280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6"/>
        <v>97.142857142857139</v>
      </c>
      <c r="AD381" s="21">
        <v>27</v>
      </c>
      <c r="AE381" s="21">
        <f t="shared" si="287"/>
        <v>100</v>
      </c>
      <c r="AF381" s="21">
        <v>35</v>
      </c>
      <c r="AG381" s="21">
        <f t="shared" si="282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284"/>
        <v>98.373626373626379</v>
      </c>
      <c r="AU381" s="185"/>
      <c r="AV381" s="22"/>
      <c r="AW381" s="57"/>
      <c r="AX381" s="14"/>
      <c r="BA381" s="15"/>
      <c r="BC381" s="45"/>
    </row>
    <row r="382" spans="1:55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29</v>
      </c>
      <c r="E382" s="1">
        <f>D382/33*100</f>
        <v>87.878787878787875</v>
      </c>
      <c r="F382" s="1">
        <v>33</v>
      </c>
      <c r="G382" s="21">
        <f t="shared" si="276"/>
        <v>100</v>
      </c>
      <c r="H382" s="1">
        <v>26</v>
      </c>
      <c r="I382" s="21">
        <f t="shared" si="277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80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6"/>
        <v>88.571428571428569</v>
      </c>
      <c r="AD382" s="21">
        <v>12</v>
      </c>
      <c r="AE382" s="21">
        <f t="shared" si="287"/>
        <v>44.444444444444443</v>
      </c>
      <c r="AF382" s="21">
        <v>26</v>
      </c>
      <c r="AG382" s="21">
        <f t="shared" si="282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284"/>
        <v>86.671407296407295</v>
      </c>
      <c r="AU382" s="185"/>
      <c r="AV382" s="22"/>
      <c r="AW382" s="57"/>
      <c r="AX382" s="14"/>
      <c r="BA382" s="15"/>
      <c r="BC382" s="45"/>
    </row>
    <row r="383" spans="1:55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31</v>
      </c>
      <c r="E383" s="1">
        <f>D383/(33-2)*100</f>
        <v>100</v>
      </c>
      <c r="F383" s="1">
        <v>33</v>
      </c>
      <c r="G383" s="21">
        <f t="shared" si="276"/>
        <v>100</v>
      </c>
      <c r="H383" s="1">
        <v>26</v>
      </c>
      <c r="I383" s="21">
        <f t="shared" si="277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8"/>
        <v>100</v>
      </c>
      <c r="R383" s="1">
        <v>34</v>
      </c>
      <c r="S383" s="21">
        <f t="shared" si="279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81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2"/>
        <v>97.142857142857139</v>
      </c>
      <c r="AH383" s="21">
        <v>25</v>
      </c>
      <c r="AI383" s="21">
        <f t="shared" si="283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284"/>
        <v>97.843263507326</v>
      </c>
      <c r="AU383" s="185"/>
      <c r="AV383" s="22"/>
      <c r="AW383" s="57"/>
      <c r="AX383" s="14"/>
      <c r="BA383" s="15"/>
      <c r="BC383" s="45"/>
    </row>
    <row r="384" spans="1:55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35</v>
      </c>
      <c r="E384" s="1">
        <f>D384/35*100</f>
        <v>100</v>
      </c>
      <c r="F384" s="1" t="s">
        <v>464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464</v>
      </c>
      <c r="Q384" s="21"/>
      <c r="R384" s="1">
        <v>34</v>
      </c>
      <c r="S384" s="21">
        <f t="shared" si="279"/>
        <v>100</v>
      </c>
      <c r="T384" s="1">
        <v>25</v>
      </c>
      <c r="U384" s="21">
        <f t="shared" si="285"/>
        <v>96.15384615384616</v>
      </c>
      <c r="V384" s="1">
        <v>33</v>
      </c>
      <c r="W384" s="21">
        <f t="shared" si="280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6"/>
        <v>94.285714285714278</v>
      </c>
      <c r="AD384" s="21">
        <v>27</v>
      </c>
      <c r="AE384" s="21">
        <f t="shared" si="287"/>
        <v>100</v>
      </c>
      <c r="AF384" s="21">
        <v>33</v>
      </c>
      <c r="AG384" s="21">
        <f t="shared" si="282"/>
        <v>94.285714285714278</v>
      </c>
      <c r="AH384" s="21">
        <v>25</v>
      </c>
      <c r="AI384" s="21">
        <f t="shared" si="283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284"/>
        <v>96.319251140355618</v>
      </c>
      <c r="AU384" s="185"/>
      <c r="AV384" s="22"/>
      <c r="AW384" s="57"/>
      <c r="AX384" s="14"/>
      <c r="BA384" s="15"/>
      <c r="BC384" s="45"/>
    </row>
    <row r="385" spans="1:55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7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8"/>
        <v>100</v>
      </c>
      <c r="R385" s="1">
        <v>34</v>
      </c>
      <c r="S385" s="21">
        <f t="shared" si="279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81"/>
        <v>100</v>
      </c>
      <c r="Z385" s="21">
        <v>34</v>
      </c>
      <c r="AA385" s="21">
        <f t="shared" si="289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2"/>
        <v>100</v>
      </c>
      <c r="AH385" s="21">
        <v>25</v>
      </c>
      <c r="AI385" s="21">
        <f t="shared" si="283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284"/>
        <v>99.448529411764696</v>
      </c>
      <c r="AU385" s="185"/>
      <c r="AV385" s="22"/>
      <c r="AW385" s="57"/>
      <c r="AX385" s="14"/>
      <c r="BA385" s="15"/>
      <c r="BC385" s="45"/>
    </row>
    <row r="386" spans="1:55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5</v>
      </c>
      <c r="E386" s="1">
        <f>D386/(33-28)*100</f>
        <v>100</v>
      </c>
      <c r="F386" s="1">
        <v>33</v>
      </c>
      <c r="G386" s="21">
        <f t="shared" si="276"/>
        <v>100</v>
      </c>
      <c r="H386" s="1">
        <v>21</v>
      </c>
      <c r="I386" s="21">
        <f t="shared" si="277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8"/>
        <v>97.058823529411768</v>
      </c>
      <c r="R386" s="1">
        <v>34</v>
      </c>
      <c r="S386" s="21">
        <f t="shared" si="279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80"/>
        <v>96.969696969696969</v>
      </c>
      <c r="X386" s="1">
        <v>27</v>
      </c>
      <c r="Y386" s="21">
        <f t="shared" si="281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7"/>
        <v>100</v>
      </c>
      <c r="AF386" s="21">
        <v>35</v>
      </c>
      <c r="AG386" s="21">
        <f t="shared" si="282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284"/>
        <v>95.878563157974924</v>
      </c>
      <c r="AU386" s="185"/>
      <c r="AV386" s="22"/>
      <c r="AW386" s="57"/>
      <c r="AX386" s="14"/>
      <c r="BA386" s="15"/>
      <c r="BC386" s="45"/>
    </row>
    <row r="387" spans="1:55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7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8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80"/>
        <v>100</v>
      </c>
      <c r="X387" s="1">
        <v>27</v>
      </c>
      <c r="Y387" s="21">
        <f t="shared" si="281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2"/>
        <v>88.571428571428569</v>
      </c>
      <c r="AH387" s="21">
        <v>25</v>
      </c>
      <c r="AI387" s="21">
        <f t="shared" si="283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284"/>
        <v>98.361026228673296</v>
      </c>
      <c r="AU387" s="185"/>
      <c r="AV387" s="22"/>
      <c r="AW387" s="57"/>
      <c r="AX387" s="14"/>
      <c r="BA387" s="15"/>
      <c r="BC387" s="45"/>
    </row>
    <row r="388" spans="1:55" s="16" customFormat="1" ht="16.5" customHeight="1" x14ac:dyDescent="0.2">
      <c r="A388" s="58">
        <v>19</v>
      </c>
      <c r="B388" s="89">
        <v>18101184</v>
      </c>
      <c r="C388" s="85" t="s">
        <v>380</v>
      </c>
      <c r="D388" s="1" t="s">
        <v>464</v>
      </c>
      <c r="E388" s="1" t="s">
        <v>2</v>
      </c>
      <c r="F388" s="114">
        <v>18</v>
      </c>
      <c r="G388" s="115">
        <f>F388/(33-11)*100</f>
        <v>81.818181818181827</v>
      </c>
      <c r="H388" s="1">
        <f>18+1</f>
        <v>19</v>
      </c>
      <c r="I388" s="21">
        <f t="shared" si="277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8"/>
        <v>97.058823529411768</v>
      </c>
      <c r="R388" s="1">
        <v>34</v>
      </c>
      <c r="S388" s="21">
        <f t="shared" si="279"/>
        <v>100</v>
      </c>
      <c r="T388" s="1">
        <v>26</v>
      </c>
      <c r="U388" s="21">
        <f t="shared" si="285"/>
        <v>100</v>
      </c>
      <c r="V388" s="1" t="s">
        <v>464</v>
      </c>
      <c r="W388" s="21"/>
      <c r="X388" s="1">
        <v>25</v>
      </c>
      <c r="Y388" s="21">
        <f t="shared" si="281"/>
        <v>92.592592592592595</v>
      </c>
      <c r="Z388" s="21">
        <v>33</v>
      </c>
      <c r="AA388" s="21">
        <f t="shared" si="289"/>
        <v>97.058823529411768</v>
      </c>
      <c r="AB388" s="21">
        <v>34</v>
      </c>
      <c r="AC388" s="21">
        <f t="shared" si="286"/>
        <v>97.142857142857139</v>
      </c>
      <c r="AD388" s="21" t="s">
        <v>464</v>
      </c>
      <c r="AE388" s="21"/>
      <c r="AF388" s="21">
        <v>31</v>
      </c>
      <c r="AG388" s="21">
        <f t="shared" si="282"/>
        <v>88.571428571428569</v>
      </c>
      <c r="AH388" s="21">
        <v>25</v>
      </c>
      <c r="AI388" s="21">
        <f t="shared" si="283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284"/>
        <v>93.956713639971539</v>
      </c>
      <c r="AU388" s="185"/>
      <c r="AV388" s="22"/>
      <c r="AW388" s="57"/>
      <c r="AX388" s="14"/>
      <c r="BA388" s="15"/>
      <c r="BC388" s="45"/>
    </row>
    <row r="389" spans="1:55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7"/>
        <v>96.15384615384616</v>
      </c>
      <c r="J389" s="1">
        <v>28</v>
      </c>
      <c r="K389" s="21">
        <f>J389/(34-6)*100</f>
        <v>100</v>
      </c>
      <c r="L389" s="1" t="s">
        <v>464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8"/>
        <v>97.058823529411768</v>
      </c>
      <c r="R389" s="1">
        <v>31</v>
      </c>
      <c r="S389" s="21">
        <f t="shared" si="279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80"/>
        <v>100</v>
      </c>
      <c r="X389" s="1">
        <v>27</v>
      </c>
      <c r="Y389" s="21">
        <f t="shared" si="281"/>
        <v>100</v>
      </c>
      <c r="Z389" s="21">
        <v>27</v>
      </c>
      <c r="AA389" s="21">
        <f>Z389/(34-7)*100</f>
        <v>100</v>
      </c>
      <c r="AB389" s="21" t="s">
        <v>464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2"/>
        <v>97.142857142857139</v>
      </c>
      <c r="AH389" s="21">
        <v>25</v>
      </c>
      <c r="AI389" s="21">
        <f t="shared" si="283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284"/>
        <v>98.68085695816788</v>
      </c>
      <c r="AU389" s="185"/>
      <c r="AV389" s="22"/>
      <c r="AW389" s="57"/>
      <c r="AX389" s="14"/>
      <c r="AY389" s="45">
        <f>68500+266000+54000+12000</f>
        <v>400500</v>
      </c>
      <c r="BA389" s="15"/>
      <c r="BC389" s="45"/>
    </row>
    <row r="390" spans="1:55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137"/>
      <c r="N390" s="49"/>
      <c r="O390" s="148"/>
      <c r="P390" s="48"/>
      <c r="Q390" s="148"/>
      <c r="R390" s="49"/>
      <c r="S390" s="137"/>
      <c r="T390" s="48"/>
      <c r="U390" s="148"/>
      <c r="V390" s="48"/>
      <c r="W390" s="148"/>
      <c r="X390" s="48"/>
      <c r="Y390" s="148"/>
      <c r="Z390" s="137"/>
      <c r="AA390" s="137"/>
      <c r="AB390" s="137"/>
      <c r="AC390" s="137"/>
      <c r="AD390" s="137"/>
      <c r="AE390" s="137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85"/>
      <c r="AV390" s="22"/>
      <c r="AW390" s="57"/>
      <c r="AX390" s="14"/>
      <c r="BA390" s="15"/>
      <c r="BC390" s="45"/>
    </row>
    <row r="391" spans="1:55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137"/>
      <c r="N391" s="49"/>
      <c r="O391" s="148"/>
      <c r="P391" s="48"/>
      <c r="Q391" s="148"/>
      <c r="R391" s="49"/>
      <c r="S391" s="137"/>
      <c r="T391" s="48"/>
      <c r="U391" s="148"/>
      <c r="V391" s="48"/>
      <c r="W391" s="148"/>
      <c r="X391" s="48"/>
      <c r="Y391" s="148"/>
      <c r="Z391" s="137"/>
      <c r="AA391" s="137"/>
      <c r="AB391" s="137"/>
      <c r="AC391" s="137"/>
      <c r="AD391" s="137"/>
      <c r="AE391" s="137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85"/>
      <c r="AV391" s="22"/>
      <c r="AW391" s="57"/>
      <c r="AX391" s="14"/>
      <c r="BA391" s="15"/>
      <c r="BC391" s="45"/>
    </row>
    <row r="392" spans="1:55" s="16" customFormat="1" ht="16.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108"/>
      <c r="N392" s="63"/>
      <c r="O392" s="108"/>
      <c r="P392" s="63"/>
      <c r="Q392" s="108"/>
      <c r="R392" s="63"/>
      <c r="S392" s="108"/>
      <c r="T392" s="63"/>
      <c r="U392" s="108"/>
      <c r="V392" s="63"/>
      <c r="W392" s="108"/>
      <c r="X392" s="63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22"/>
      <c r="AW392" s="57"/>
      <c r="AX392" s="14"/>
      <c r="BA392" s="15"/>
      <c r="BC392" s="45"/>
    </row>
    <row r="393" spans="1:55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460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90">R393/34*100</f>
        <v>70.588235294117652</v>
      </c>
      <c r="T393" s="1" t="s">
        <v>464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91">X393/27*100</f>
        <v>81.481481481481481</v>
      </c>
      <c r="Z393" s="21">
        <v>20</v>
      </c>
      <c r="AA393" s="21">
        <f t="shared" ref="AA393:AA416" si="292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3">AF393/35*100</f>
        <v>31.428571428571427</v>
      </c>
      <c r="AH393" s="21">
        <v>16</v>
      </c>
      <c r="AI393" s="21">
        <f t="shared" ref="AI393:AI416" si="294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295">AVERAGE(Q393,S393,U393,W393,Y393,AA393,AC393,AE393,AG393,AI393,AK393,AM393,AO393,AQ393,AS393,O393,M393,K393,I393,G393,E393)</f>
        <v>76.321202541459073</v>
      </c>
      <c r="AU393" s="185" t="s">
        <v>383</v>
      </c>
      <c r="AV393" s="22"/>
      <c r="AW393" s="57"/>
      <c r="AX393" s="14"/>
      <c r="BA393" s="15"/>
      <c r="BC393" s="45"/>
    </row>
    <row r="394" spans="1:55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6">P394/34*100</f>
        <v>100</v>
      </c>
      <c r="R394" s="1">
        <v>30</v>
      </c>
      <c r="S394" s="21">
        <f t="shared" si="290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91"/>
        <v>100</v>
      </c>
      <c r="Z394" s="21">
        <v>34</v>
      </c>
      <c r="AA394" s="21">
        <f t="shared" si="292"/>
        <v>100</v>
      </c>
      <c r="AB394" s="21">
        <v>35</v>
      </c>
      <c r="AC394" s="21">
        <f t="shared" ref="AC394:AC415" si="297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4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 t="shared" si="295"/>
        <v>98.820465686274503</v>
      </c>
      <c r="AU394" s="185"/>
      <c r="AV394" s="22"/>
      <c r="AW394" s="57"/>
      <c r="AX394" s="14"/>
      <c r="BA394" s="15"/>
      <c r="BC394" s="45"/>
    </row>
    <row r="395" spans="1:55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6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8">T395/26*100</f>
        <v>84.615384615384613</v>
      </c>
      <c r="V395" s="1">
        <v>33</v>
      </c>
      <c r="W395" s="21">
        <f t="shared" ref="W395:W415" si="299">V395/33*100</f>
        <v>100</v>
      </c>
      <c r="X395" s="1">
        <v>22</v>
      </c>
      <c r="Y395" s="21">
        <f t="shared" si="291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300">AD395/27*100</f>
        <v>88.888888888888886</v>
      </c>
      <c r="AF395" s="21">
        <v>35</v>
      </c>
      <c r="AG395" s="21">
        <f t="shared" si="293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295"/>
        <v>94.914871312897617</v>
      </c>
      <c r="AU395" s="185"/>
      <c r="AV395" s="22"/>
      <c r="AW395" s="57"/>
      <c r="AX395" s="14"/>
      <c r="BA395" s="15"/>
      <c r="BC395" s="45"/>
    </row>
    <row r="396" spans="1:55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90"/>
        <v>76.470588235294116</v>
      </c>
      <c r="T396" s="1">
        <v>17</v>
      </c>
      <c r="U396" s="21">
        <f t="shared" si="298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2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3"/>
        <v>8.5714285714285712</v>
      </c>
      <c r="AH396" s="21">
        <v>24</v>
      </c>
      <c r="AI396" s="21">
        <f t="shared" si="294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295"/>
        <v>80.505392189857929</v>
      </c>
      <c r="AU396" s="185"/>
      <c r="AV396" s="22"/>
      <c r="AW396" s="57"/>
      <c r="AX396" s="14"/>
      <c r="BA396" s="15"/>
      <c r="BC396" s="45"/>
    </row>
    <row r="397" spans="1:55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301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90"/>
        <v>94.117647058823522</v>
      </c>
      <c r="T397" s="1">
        <v>24</v>
      </c>
      <c r="U397" s="21">
        <f t="shared" si="298"/>
        <v>92.307692307692307</v>
      </c>
      <c r="V397" s="1">
        <v>32</v>
      </c>
      <c r="W397" s="21">
        <f t="shared" si="299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7"/>
        <v>74.285714285714292</v>
      </c>
      <c r="AD397" s="21">
        <v>18</v>
      </c>
      <c r="AE397" s="21">
        <f t="shared" si="300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295"/>
        <v>88.17543975632212</v>
      </c>
      <c r="AU397" s="185"/>
      <c r="AV397" s="22"/>
      <c r="AW397" s="57"/>
      <c r="AX397" s="14"/>
      <c r="BA397" s="15"/>
      <c r="BC397" s="45"/>
    </row>
    <row r="398" spans="1:55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464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90"/>
        <v>64.705882352941174</v>
      </c>
      <c r="T398" s="1" t="s">
        <v>460</v>
      </c>
      <c r="U398" s="21"/>
      <c r="V398" s="1" t="s">
        <v>464</v>
      </c>
      <c r="W398" s="21"/>
      <c r="X398" s="1">
        <v>26</v>
      </c>
      <c r="Y398" s="21">
        <f t="shared" si="291"/>
        <v>96.296296296296291</v>
      </c>
      <c r="Z398" s="21">
        <v>34</v>
      </c>
      <c r="AA398" s="21">
        <f t="shared" si="292"/>
        <v>100</v>
      </c>
      <c r="AB398" s="21">
        <v>30</v>
      </c>
      <c r="AC398" s="21">
        <f t="shared" si="297"/>
        <v>85.714285714285708</v>
      </c>
      <c r="AD398" s="21">
        <v>26</v>
      </c>
      <c r="AE398" s="21">
        <f t="shared" si="300"/>
        <v>96.296296296296291</v>
      </c>
      <c r="AF398" s="21">
        <v>35</v>
      </c>
      <c r="AG398" s="21">
        <f t="shared" si="293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 t="shared" si="295"/>
        <v>95.251063388318286</v>
      </c>
      <c r="AU398" s="185"/>
      <c r="AV398" s="22"/>
      <c r="AW398" s="57"/>
      <c r="AX398" s="14"/>
      <c r="BA398" s="15"/>
      <c r="BC398" s="45"/>
    </row>
    <row r="399" spans="1:55" s="16" customFormat="1" ht="16.5" customHeight="1" x14ac:dyDescent="0.3">
      <c r="A399" s="58">
        <v>7</v>
      </c>
      <c r="B399" s="89">
        <v>18101042</v>
      </c>
      <c r="C399" s="85" t="s">
        <v>387</v>
      </c>
      <c r="D399" s="1" t="s">
        <v>464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464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6"/>
        <v>97.058823529411768</v>
      </c>
      <c r="R399" s="1">
        <v>33</v>
      </c>
      <c r="S399" s="21">
        <f t="shared" si="290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299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300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4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295"/>
        <v>84.38631449271189</v>
      </c>
      <c r="AU399" s="185"/>
      <c r="AV399" s="22"/>
      <c r="AW399" s="57"/>
      <c r="AX399" s="14"/>
      <c r="AY399" s="90"/>
      <c r="BA399" s="15"/>
      <c r="BC399" s="45"/>
    </row>
    <row r="400" spans="1:55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301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90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2"/>
        <v>52.941176470588239</v>
      </c>
      <c r="AB400" s="21">
        <v>33</v>
      </c>
      <c r="AC400" s="21">
        <f t="shared" si="297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3"/>
        <v>51.428571428571423</v>
      </c>
      <c r="AH400" s="21">
        <v>25</v>
      </c>
      <c r="AI400" s="21">
        <f t="shared" si="294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295"/>
        <v>85.586887053672044</v>
      </c>
      <c r="AU400" s="185"/>
      <c r="AV400" s="22"/>
      <c r="AW400" s="57"/>
      <c r="AX400" s="14"/>
      <c r="BA400" s="15"/>
      <c r="BC400" s="45"/>
    </row>
    <row r="401" spans="1:55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464</v>
      </c>
      <c r="O401" s="21"/>
      <c r="P401" s="1">
        <v>33</v>
      </c>
      <c r="Q401" s="21">
        <f t="shared" si="296"/>
        <v>97.058823529411768</v>
      </c>
      <c r="R401" s="1">
        <v>32</v>
      </c>
      <c r="S401" s="21">
        <f t="shared" si="290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2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3"/>
        <v>77.142857142857153</v>
      </c>
      <c r="AH401" s="21">
        <v>22</v>
      </c>
      <c r="AI401" s="21">
        <f t="shared" si="294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295"/>
        <v>91.607365510306678</v>
      </c>
      <c r="AU401" s="185"/>
      <c r="AV401" s="22"/>
      <c r="AW401" s="57"/>
      <c r="AX401" s="14"/>
      <c r="BA401" s="15"/>
      <c r="BC401" s="45"/>
    </row>
    <row r="402" spans="1:55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30</v>
      </c>
      <c r="E402" s="1">
        <f>D402/33*100</f>
        <v>90.909090909090907</v>
      </c>
      <c r="F402" s="1" t="s">
        <v>464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301"/>
        <v>100</v>
      </c>
      <c r="N402" s="1" t="s">
        <v>464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90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91"/>
        <v>100</v>
      </c>
      <c r="Z402" s="21">
        <v>34</v>
      </c>
      <c r="AA402" s="21">
        <f t="shared" si="292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3"/>
        <v>100</v>
      </c>
      <c r="AH402" s="21">
        <v>25</v>
      </c>
      <c r="AI402" s="21">
        <f t="shared" si="294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295"/>
        <v>99.140565317035907</v>
      </c>
      <c r="AU402" s="185"/>
      <c r="AV402" s="22"/>
      <c r="AW402" s="57"/>
      <c r="AX402" s="14"/>
      <c r="BA402" s="15"/>
      <c r="BC402" s="45"/>
    </row>
    <row r="403" spans="1:55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05"/>
      <c r="F403" s="114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301"/>
        <v>55.172413793103445</v>
      </c>
      <c r="N403" s="114">
        <v>26</v>
      </c>
      <c r="O403" s="115">
        <f>N403/27*100</f>
        <v>96.296296296296291</v>
      </c>
      <c r="P403" s="114">
        <v>34</v>
      </c>
      <c r="Q403" s="115">
        <f t="shared" si="296"/>
        <v>100</v>
      </c>
      <c r="R403" s="1">
        <v>33</v>
      </c>
      <c r="S403" s="21">
        <f t="shared" si="290"/>
        <v>97.058823529411768</v>
      </c>
      <c r="T403" s="1">
        <v>21</v>
      </c>
      <c r="U403" s="21">
        <f t="shared" si="298"/>
        <v>80.769230769230774</v>
      </c>
      <c r="V403" s="114">
        <v>29</v>
      </c>
      <c r="W403" s="115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300"/>
        <v>88.888888888888886</v>
      </c>
      <c r="AF403" s="21">
        <v>32</v>
      </c>
      <c r="AG403" s="21">
        <f t="shared" si="293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7"/>
      <c r="AT403" s="21">
        <f t="shared" si="295"/>
        <v>92.239023441187058</v>
      </c>
      <c r="AU403" s="185"/>
      <c r="AV403" s="22"/>
      <c r="AW403" s="57"/>
      <c r="AX403" s="14"/>
      <c r="BA403" s="15"/>
      <c r="BC403" s="45"/>
    </row>
    <row r="404" spans="1:55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301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6"/>
        <v>100</v>
      </c>
      <c r="R404" s="1">
        <v>6</v>
      </c>
      <c r="S404" s="21">
        <f>R404/(34-28)*100</f>
        <v>100</v>
      </c>
      <c r="T404" s="1" t="s">
        <v>501</v>
      </c>
      <c r="U404" s="21"/>
      <c r="V404" s="1">
        <v>2</v>
      </c>
      <c r="W404" s="21">
        <f t="shared" si="299"/>
        <v>6.0606060606060606</v>
      </c>
      <c r="X404" s="1">
        <v>24</v>
      </c>
      <c r="Y404" s="21">
        <f t="shared" si="291"/>
        <v>88.888888888888886</v>
      </c>
      <c r="Z404" s="21">
        <v>28</v>
      </c>
      <c r="AA404" s="21">
        <f t="shared" si="292"/>
        <v>82.35294117647058</v>
      </c>
      <c r="AB404" s="21">
        <v>18</v>
      </c>
      <c r="AC404" s="21">
        <f>AB404/(35-15)*100</f>
        <v>90</v>
      </c>
      <c r="AD404" s="21" t="s">
        <v>464</v>
      </c>
      <c r="AE404" s="21"/>
      <c r="AF404" s="21">
        <v>27</v>
      </c>
      <c r="AG404" s="21">
        <f t="shared" si="293"/>
        <v>77.142857142857153</v>
      </c>
      <c r="AH404" s="21">
        <v>24</v>
      </c>
      <c r="AI404" s="21">
        <f t="shared" si="294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295"/>
        <v>88.603235233487339</v>
      </c>
      <c r="AU404" s="185"/>
      <c r="AV404" s="22"/>
      <c r="AW404" s="57"/>
      <c r="AX404" s="14"/>
      <c r="BA404" s="15"/>
      <c r="BC404" s="45"/>
    </row>
    <row r="405" spans="1:55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301"/>
        <v>100</v>
      </c>
      <c r="N405" s="1">
        <v>27</v>
      </c>
      <c r="O405" s="21">
        <f>N405/27*100</f>
        <v>100</v>
      </c>
      <c r="P405" s="1">
        <v>33</v>
      </c>
      <c r="Q405" s="21">
        <f t="shared" si="296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8"/>
        <v>92.307692307692307</v>
      </c>
      <c r="V405" s="1">
        <v>33</v>
      </c>
      <c r="W405" s="21">
        <f t="shared" si="299"/>
        <v>100</v>
      </c>
      <c r="X405" s="1">
        <v>27</v>
      </c>
      <c r="Y405" s="21">
        <f t="shared" si="291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300"/>
        <v>92.592592592592595</v>
      </c>
      <c r="AF405" s="21">
        <v>32</v>
      </c>
      <c r="AG405" s="21">
        <f t="shared" si="293"/>
        <v>91.428571428571431</v>
      </c>
      <c r="AH405" s="21">
        <v>25</v>
      </c>
      <c r="AI405" s="21">
        <f t="shared" si="294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295"/>
        <v>97.957942112353891</v>
      </c>
      <c r="AU405" s="185"/>
      <c r="AV405" s="22"/>
      <c r="AW405" s="57"/>
      <c r="AX405" s="14"/>
      <c r="BA405" s="15"/>
      <c r="BC405" s="45"/>
    </row>
    <row r="406" spans="1:55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464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6"/>
        <v>100</v>
      </c>
      <c r="R406" s="1">
        <v>33</v>
      </c>
      <c r="S406" s="21">
        <f t="shared" si="290"/>
        <v>97.058823529411768</v>
      </c>
      <c r="T406" s="1" t="s">
        <v>464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91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3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295"/>
        <v>95.584491760962337</v>
      </c>
      <c r="AU406" s="185"/>
      <c r="AV406" s="22"/>
      <c r="AW406" s="57"/>
      <c r="AX406" s="14"/>
      <c r="BA406" s="15"/>
      <c r="BC406" s="45"/>
    </row>
    <row r="407" spans="1:55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8"/>
        <v>76.923076923076934</v>
      </c>
      <c r="V407" s="1">
        <v>28</v>
      </c>
      <c r="W407" s="21">
        <f>V407/(33-4)*100</f>
        <v>96.551724137931032</v>
      </c>
      <c r="X407" s="1" t="s">
        <v>464</v>
      </c>
      <c r="Y407" s="21"/>
      <c r="Z407" s="21">
        <v>26</v>
      </c>
      <c r="AA407" s="21">
        <f t="shared" si="292"/>
        <v>76.470588235294116</v>
      </c>
      <c r="AB407" s="21">
        <v>28</v>
      </c>
      <c r="AC407" s="21">
        <f t="shared" si="297"/>
        <v>80</v>
      </c>
      <c r="AD407" s="21">
        <v>15</v>
      </c>
      <c r="AE407" s="21">
        <f t="shared" si="300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295"/>
        <v>90.283771136050888</v>
      </c>
      <c r="AU407" s="185"/>
      <c r="AV407" s="22"/>
      <c r="AW407" s="57"/>
      <c r="AX407" s="14"/>
      <c r="BA407" s="15"/>
      <c r="BC407" s="45"/>
    </row>
    <row r="408" spans="1:55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301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90"/>
        <v>97.058823529411768</v>
      </c>
      <c r="T408" s="1">
        <v>26</v>
      </c>
      <c r="U408" s="21">
        <f t="shared" si="298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2"/>
        <v>94.117647058823522</v>
      </c>
      <c r="AB408" s="21">
        <v>35</v>
      </c>
      <c r="AC408" s="21">
        <f t="shared" si="297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3"/>
        <v>0</v>
      </c>
      <c r="AH408" s="21">
        <v>25</v>
      </c>
      <c r="AI408" s="21">
        <f t="shared" si="294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295"/>
        <v>92.383312020460352</v>
      </c>
      <c r="AU408" s="185"/>
      <c r="AV408" s="22"/>
      <c r="AW408" s="57"/>
      <c r="AX408" s="14"/>
      <c r="BA408" s="15"/>
      <c r="BC408" s="45"/>
    </row>
    <row r="409" spans="1:55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6"/>
        <v>94.117647058823522</v>
      </c>
      <c r="R409" s="1">
        <v>28</v>
      </c>
      <c r="S409" s="21">
        <f>R409/(34-5)*100</f>
        <v>96.551724137931032</v>
      </c>
      <c r="T409" s="1" t="s">
        <v>464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460</v>
      </c>
      <c r="AA409" s="21"/>
      <c r="AB409" s="21" t="s">
        <v>464</v>
      </c>
      <c r="AC409" s="21"/>
      <c r="AD409" s="21" t="s">
        <v>460</v>
      </c>
      <c r="AE409" s="21"/>
      <c r="AF409" s="21" t="s">
        <v>460</v>
      </c>
      <c r="AG409" s="21"/>
      <c r="AH409" s="21" t="s">
        <v>460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295"/>
        <v>85.407842802686403</v>
      </c>
      <c r="AU409" s="185"/>
      <c r="AV409" s="22"/>
      <c r="AW409" s="57"/>
      <c r="AX409" s="14"/>
      <c r="BA409" s="15"/>
      <c r="BC409" s="45"/>
    </row>
    <row r="410" spans="1:55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301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90"/>
        <v>97.058823529411768</v>
      </c>
      <c r="T410" s="1">
        <v>22</v>
      </c>
      <c r="U410" s="21">
        <f t="shared" si="298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2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300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295"/>
        <v>91.411986635744242</v>
      </c>
      <c r="AU410" s="185"/>
      <c r="AV410" s="22"/>
      <c r="AW410" s="57"/>
      <c r="AX410" s="14"/>
      <c r="BA410" s="15"/>
      <c r="BC410" s="45"/>
    </row>
    <row r="411" spans="1:55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301"/>
        <v>100</v>
      </c>
      <c r="N411" s="1">
        <v>27</v>
      </c>
      <c r="O411" s="21">
        <f>N411/27*100</f>
        <v>100</v>
      </c>
      <c r="P411" s="1">
        <v>33</v>
      </c>
      <c r="Q411" s="21">
        <f t="shared" si="296"/>
        <v>97.058823529411768</v>
      </c>
      <c r="R411" s="1">
        <v>9</v>
      </c>
      <c r="S411" s="21">
        <f t="shared" si="290"/>
        <v>26.47058823529412</v>
      </c>
      <c r="T411" s="1">
        <v>20</v>
      </c>
      <c r="U411" s="21">
        <f t="shared" si="298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91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7"/>
        <v>8.5714285714285712</v>
      </c>
      <c r="AD411" s="21">
        <v>27</v>
      </c>
      <c r="AE411" s="21">
        <f t="shared" si="300"/>
        <v>100</v>
      </c>
      <c r="AF411" s="21">
        <v>35</v>
      </c>
      <c r="AG411" s="21">
        <f t="shared" si="293"/>
        <v>100</v>
      </c>
      <c r="AH411" s="21">
        <v>25</v>
      </c>
      <c r="AI411" s="21">
        <f t="shared" si="294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 t="shared" si="295"/>
        <v>82.620133134839008</v>
      </c>
      <c r="AU411" s="185"/>
      <c r="AV411" s="22"/>
      <c r="AW411" s="57"/>
      <c r="AX411" s="14"/>
      <c r="BA411" s="15"/>
      <c r="BC411" s="45"/>
    </row>
    <row r="412" spans="1:55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301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8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2"/>
        <v>97.058823529411768</v>
      </c>
      <c r="AB412" s="21">
        <v>34</v>
      </c>
      <c r="AC412" s="21">
        <f t="shared" si="297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4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 t="shared" si="295"/>
        <v>90.367671544142127</v>
      </c>
      <c r="AU412" s="185"/>
      <c r="AV412" s="22"/>
      <c r="AW412" s="57"/>
      <c r="AX412" s="14"/>
      <c r="BA412" s="15"/>
      <c r="BC412" s="45"/>
    </row>
    <row r="413" spans="1:55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301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90"/>
        <v>97.058823529411768</v>
      </c>
      <c r="T413" s="1">
        <v>21</v>
      </c>
      <c r="U413" s="21">
        <f t="shared" si="298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2"/>
        <v>97.058823529411768</v>
      </c>
      <c r="AB413" s="21">
        <v>26</v>
      </c>
      <c r="AC413" s="21">
        <f t="shared" si="297"/>
        <v>74.285714285714292</v>
      </c>
      <c r="AD413" s="21" t="s">
        <v>464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4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 t="shared" si="295"/>
        <v>94.639283918695682</v>
      </c>
      <c r="AU413" s="185"/>
      <c r="AV413" s="22"/>
      <c r="AW413" s="57"/>
      <c r="AX413" s="14"/>
      <c r="BA413" s="15"/>
      <c r="BC413" s="45"/>
    </row>
    <row r="414" spans="1:55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301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6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91"/>
        <v>100</v>
      </c>
      <c r="Z414" s="21">
        <v>28</v>
      </c>
      <c r="AA414" s="21">
        <f t="shared" si="292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3"/>
        <v>91.428571428571431</v>
      </c>
      <c r="AH414" s="21">
        <v>25</v>
      </c>
      <c r="AI414" s="21">
        <f t="shared" si="294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295"/>
        <v>93.4267331932773</v>
      </c>
      <c r="AU414" s="185"/>
      <c r="AV414" s="22"/>
      <c r="AW414" s="57"/>
      <c r="AX414" s="14"/>
      <c r="BA414" s="15"/>
      <c r="BC414" s="45"/>
    </row>
    <row r="415" spans="1:55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6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299"/>
        <v>100</v>
      </c>
      <c r="X415" s="1">
        <v>26</v>
      </c>
      <c r="Y415" s="21">
        <f t="shared" si="291"/>
        <v>96.296296296296291</v>
      </c>
      <c r="Z415" s="21">
        <v>33</v>
      </c>
      <c r="AA415" s="21">
        <f t="shared" si="292"/>
        <v>97.058823529411768</v>
      </c>
      <c r="AB415" s="21">
        <v>31</v>
      </c>
      <c r="AC415" s="21">
        <f t="shared" si="297"/>
        <v>88.571428571428569</v>
      </c>
      <c r="AD415" s="21">
        <v>27</v>
      </c>
      <c r="AE415" s="21">
        <f t="shared" si="300"/>
        <v>100</v>
      </c>
      <c r="AF415" s="21">
        <v>31</v>
      </c>
      <c r="AG415" s="21">
        <f t="shared" si="293"/>
        <v>88.571428571428569</v>
      </c>
      <c r="AH415" s="21">
        <v>25</v>
      </c>
      <c r="AI415" s="21">
        <f t="shared" si="294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295"/>
        <v>96.354716634128408</v>
      </c>
      <c r="AU415" s="185"/>
      <c r="AV415" s="22"/>
      <c r="AW415" s="57"/>
      <c r="AX415" s="14"/>
      <c r="BA415" s="15"/>
      <c r="BC415" s="45"/>
    </row>
    <row r="416" spans="1:55" s="16" customFormat="1" ht="16.5" customHeight="1" x14ac:dyDescent="0.2">
      <c r="A416" s="58">
        <v>24</v>
      </c>
      <c r="B416" s="58">
        <v>18101213</v>
      </c>
      <c r="C416" s="24" t="s">
        <v>449</v>
      </c>
      <c r="D416" s="105"/>
      <c r="E416" s="105"/>
      <c r="F416" s="114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114">
        <v>23</v>
      </c>
      <c r="O416" s="115">
        <f>N416/27*100</f>
        <v>85.18518518518519</v>
      </c>
      <c r="P416" s="114">
        <v>34</v>
      </c>
      <c r="Q416" s="115">
        <f t="shared" si="296"/>
        <v>100</v>
      </c>
      <c r="R416" s="1">
        <v>33</v>
      </c>
      <c r="S416" s="21">
        <f t="shared" si="290"/>
        <v>97.058823529411768</v>
      </c>
      <c r="T416" s="1">
        <v>3</v>
      </c>
      <c r="U416" s="21">
        <f>T416/(26-23)*100</f>
        <v>100</v>
      </c>
      <c r="V416" s="114">
        <v>26</v>
      </c>
      <c r="W416" s="115">
        <f>V416/(33-5)*100</f>
        <v>92.857142857142861</v>
      </c>
      <c r="X416" s="1">
        <v>27</v>
      </c>
      <c r="Y416" s="21">
        <f t="shared" si="291"/>
        <v>100</v>
      </c>
      <c r="Z416" s="21">
        <v>33</v>
      </c>
      <c r="AA416" s="21">
        <f t="shared" si="292"/>
        <v>97.058823529411768</v>
      </c>
      <c r="AB416" s="21">
        <v>29</v>
      </c>
      <c r="AC416" s="21">
        <f>AB416/(35-5)*100</f>
        <v>96.666666666666671</v>
      </c>
      <c r="AD416" s="21" t="s">
        <v>464</v>
      </c>
      <c r="AE416" s="21"/>
      <c r="AF416" s="21">
        <v>35</v>
      </c>
      <c r="AG416" s="21">
        <f t="shared" si="293"/>
        <v>100</v>
      </c>
      <c r="AH416" s="21">
        <v>0</v>
      </c>
      <c r="AI416" s="21">
        <f t="shared" si="294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295"/>
        <v>89.806298587811185</v>
      </c>
      <c r="AU416" s="185"/>
      <c r="AV416" s="22"/>
      <c r="AW416" s="57"/>
      <c r="AX416" s="14"/>
      <c r="BA416" s="15"/>
      <c r="BC416" s="45"/>
    </row>
    <row r="417" spans="1:55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139"/>
      <c r="N417" s="78"/>
      <c r="O417" s="109"/>
      <c r="P417" s="97"/>
      <c r="Q417" s="109"/>
      <c r="R417" s="78"/>
      <c r="S417" s="139"/>
      <c r="T417" s="97"/>
      <c r="U417" s="109"/>
      <c r="V417" s="97"/>
      <c r="W417" s="109"/>
      <c r="X417" s="97"/>
      <c r="Y417" s="109"/>
      <c r="Z417" s="139"/>
      <c r="AA417" s="139"/>
      <c r="AB417" s="139"/>
      <c r="AC417" s="139"/>
      <c r="AD417" s="139"/>
      <c r="AE417" s="13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85"/>
      <c r="AV417" s="22"/>
      <c r="AW417" s="57"/>
      <c r="AX417" s="14"/>
      <c r="BA417" s="15"/>
      <c r="BC417" s="45"/>
    </row>
    <row r="418" spans="1:55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137"/>
      <c r="N418" s="49"/>
      <c r="O418" s="148"/>
      <c r="P418" s="48"/>
      <c r="Q418" s="148"/>
      <c r="R418" s="49"/>
      <c r="S418" s="137"/>
      <c r="T418" s="48"/>
      <c r="U418" s="148"/>
      <c r="V418" s="48"/>
      <c r="W418" s="148"/>
      <c r="X418" s="48"/>
      <c r="Y418" s="148"/>
      <c r="Z418" s="137"/>
      <c r="AA418" s="137"/>
      <c r="AB418" s="137"/>
      <c r="AC418" s="137"/>
      <c r="AD418" s="137"/>
      <c r="AE418" s="137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22"/>
      <c r="AW418" s="57"/>
      <c r="AX418" s="14"/>
      <c r="BA418" s="15"/>
      <c r="BC418" s="45"/>
    </row>
    <row r="419" spans="1:55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108"/>
      <c r="N419" s="63"/>
      <c r="O419" s="108"/>
      <c r="P419" s="63"/>
      <c r="Q419" s="108"/>
      <c r="R419" s="63"/>
      <c r="S419" s="108"/>
      <c r="T419" s="63"/>
      <c r="U419" s="108"/>
      <c r="V419" s="63"/>
      <c r="W419" s="108"/>
      <c r="X419" s="63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22"/>
      <c r="AW419" s="57"/>
      <c r="AX419" s="14"/>
      <c r="BA419" s="15"/>
      <c r="BC419" s="45"/>
    </row>
    <row r="420" spans="1:55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2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3">N420/27*100</f>
        <v>100</v>
      </c>
      <c r="P420" s="1">
        <v>34</v>
      </c>
      <c r="Q420" s="21">
        <f t="shared" ref="Q420:Q443" si="304">P420/34*100</f>
        <v>100</v>
      </c>
      <c r="R420" s="1">
        <v>34</v>
      </c>
      <c r="S420" s="21">
        <f t="shared" ref="S420:S444" si="305">R420/34*100</f>
        <v>100</v>
      </c>
      <c r="T420" s="1">
        <v>26</v>
      </c>
      <c r="U420" s="21">
        <f t="shared" ref="U420:U444" si="306">T420/26*100</f>
        <v>100</v>
      </c>
      <c r="V420" s="1">
        <v>29</v>
      </c>
      <c r="W420" s="21">
        <f t="shared" ref="W420:W443" si="307">V420/33*100</f>
        <v>87.878787878787875</v>
      </c>
      <c r="X420" s="1">
        <v>7</v>
      </c>
      <c r="Y420" s="21">
        <f>X420/(27-20)*100</f>
        <v>100</v>
      </c>
      <c r="Z420" s="21" t="s">
        <v>464</v>
      </c>
      <c r="AA420" s="21"/>
      <c r="AB420" s="21">
        <v>34</v>
      </c>
      <c r="AC420" s="21">
        <f t="shared" ref="AC420:AC444" si="308">AB420/35*100</f>
        <v>97.142857142857139</v>
      </c>
      <c r="AD420" s="21">
        <v>27</v>
      </c>
      <c r="AE420" s="21">
        <f t="shared" ref="AE420:AE443" si="309">AD420/27*100</f>
        <v>100</v>
      </c>
      <c r="AF420" s="21">
        <v>35</v>
      </c>
      <c r="AG420" s="21">
        <f t="shared" ref="AG420:AG443" si="310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11">AVERAGE(Q420,S420,U420,W420,Y420,AA420,AC420,AE420,AG420,AI420,AK420,AM420,AO420,AQ420,AS420,O420,M420,K420,I420,G420,E420)</f>
        <v>99.001443001442993</v>
      </c>
      <c r="AU420" s="185" t="s">
        <v>420</v>
      </c>
      <c r="AV420" s="22"/>
      <c r="AW420" s="57"/>
      <c r="AX420" s="14"/>
      <c r="BA420" s="15"/>
      <c r="BC420" s="45"/>
    </row>
    <row r="421" spans="1:55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3"/>
        <v>55.555555555555557</v>
      </c>
      <c r="P421" s="1">
        <v>19</v>
      </c>
      <c r="Q421" s="21">
        <f>P421/(34-10)*100</f>
        <v>79.166666666666657</v>
      </c>
      <c r="R421" s="1" t="s">
        <v>464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7"/>
        <v>48.484848484848484</v>
      </c>
      <c r="X421" s="1" t="s">
        <v>464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8"/>
        <v>77.142857142857153</v>
      </c>
      <c r="AD421" s="21">
        <v>18</v>
      </c>
      <c r="AE421" s="21">
        <f>AD421/(27-8)*100</f>
        <v>94.73684210526315</v>
      </c>
      <c r="AF421" s="21" t="s">
        <v>464</v>
      </c>
      <c r="AG421" s="21"/>
      <c r="AH421" s="21">
        <v>19</v>
      </c>
      <c r="AI421" s="21">
        <f t="shared" ref="AI421:AI444" si="312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11"/>
        <v>82.373359209391595</v>
      </c>
      <c r="AU421" s="46"/>
      <c r="AV421" s="22"/>
      <c r="AW421" s="57"/>
      <c r="AX421" s="14"/>
      <c r="BA421" s="15"/>
      <c r="BC421" s="45"/>
    </row>
    <row r="422" spans="1:55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3"/>
        <v>55.555555555555557</v>
      </c>
      <c r="P422" s="1">
        <f>29+5</f>
        <v>34</v>
      </c>
      <c r="Q422" s="21">
        <f t="shared" si="304"/>
        <v>100</v>
      </c>
      <c r="R422" s="1">
        <v>13</v>
      </c>
      <c r="S422" s="21">
        <f>R422/(34-14)*100</f>
        <v>65</v>
      </c>
      <c r="T422" s="1" t="s">
        <v>464</v>
      </c>
      <c r="U422" s="21"/>
      <c r="V422" s="1">
        <f>33</f>
        <v>33</v>
      </c>
      <c r="W422" s="21">
        <f t="shared" si="307"/>
        <v>100</v>
      </c>
      <c r="X422" s="1">
        <f>2+22</f>
        <v>24</v>
      </c>
      <c r="Y422" s="21">
        <f t="shared" ref="Y422:Y443" si="313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09"/>
        <v>44.444444444444443</v>
      </c>
      <c r="AF422" s="21">
        <f>1+34</f>
        <v>35</v>
      </c>
      <c r="AG422" s="21">
        <f t="shared" si="310"/>
        <v>100</v>
      </c>
      <c r="AH422" s="21">
        <v>25</v>
      </c>
      <c r="AI422" s="21">
        <f t="shared" si="312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 t="shared" si="311"/>
        <v>88.403337403337403</v>
      </c>
      <c r="AU422" s="46"/>
      <c r="AV422" s="22"/>
      <c r="AW422" s="57"/>
      <c r="AX422" s="14"/>
      <c r="BA422" s="15"/>
      <c r="BC422" s="45"/>
    </row>
    <row r="423" spans="1:55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2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3"/>
        <v>100</v>
      </c>
      <c r="P423" s="1">
        <v>33</v>
      </c>
      <c r="Q423" s="21">
        <f t="shared" si="304"/>
        <v>97.058823529411768</v>
      </c>
      <c r="R423" s="1">
        <v>34</v>
      </c>
      <c r="S423" s="21">
        <f t="shared" si="305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8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2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11"/>
        <v>93.663093442505215</v>
      </c>
      <c r="AU423" s="46"/>
      <c r="AV423" s="22"/>
      <c r="AW423" s="57"/>
      <c r="AX423" s="14"/>
      <c r="BA423" s="15"/>
      <c r="BC423" s="45"/>
    </row>
    <row r="424" spans="1:55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2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464</v>
      </c>
      <c r="S424" s="21"/>
      <c r="T424" s="1" t="s">
        <v>464</v>
      </c>
      <c r="U424" s="21"/>
      <c r="V424" s="1" t="s">
        <v>464</v>
      </c>
      <c r="W424" s="21"/>
      <c r="X424" s="1">
        <v>12</v>
      </c>
      <c r="Y424" s="21">
        <f t="shared" si="313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8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11"/>
        <v>76.756527865699994</v>
      </c>
      <c r="AU424" s="46"/>
      <c r="AV424" s="22"/>
      <c r="AW424" s="57"/>
      <c r="AX424" s="14"/>
      <c r="BA424" s="15"/>
      <c r="BC424" s="45"/>
    </row>
    <row r="425" spans="1:55" ht="16.5" customHeight="1" x14ac:dyDescent="0.2">
      <c r="A425" s="58">
        <v>6</v>
      </c>
      <c r="B425" s="42">
        <v>18104023</v>
      </c>
      <c r="C425" s="19" t="s">
        <v>424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5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4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09"/>
        <v>100</v>
      </c>
      <c r="AF425" s="21">
        <v>30</v>
      </c>
      <c r="AG425" s="21">
        <f>AF425/(35-5)*100</f>
        <v>100</v>
      </c>
      <c r="AH425" s="21" t="s">
        <v>464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11"/>
        <v>97.019075132665392</v>
      </c>
    </row>
    <row r="426" spans="1:55" ht="16.5" customHeight="1" x14ac:dyDescent="0.2">
      <c r="A426" s="58">
        <v>7</v>
      </c>
      <c r="B426" s="42">
        <v>18101211</v>
      </c>
      <c r="C426" s="19" t="s">
        <v>425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2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3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3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2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11"/>
        <v>94.556684961170845</v>
      </c>
    </row>
    <row r="427" spans="1:55" ht="16.5" customHeight="1" x14ac:dyDescent="0.2">
      <c r="A427" s="58">
        <v>8</v>
      </c>
      <c r="B427" s="89">
        <v>18101163</v>
      </c>
      <c r="C427" s="85" t="s">
        <v>426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2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464</v>
      </c>
      <c r="Q427" s="21"/>
      <c r="R427" s="1">
        <v>20</v>
      </c>
      <c r="S427" s="21">
        <f t="shared" si="305"/>
        <v>58.82352941176471</v>
      </c>
      <c r="T427" s="1">
        <v>8</v>
      </c>
      <c r="U427" s="21">
        <f t="shared" si="306"/>
        <v>30.76923076923077</v>
      </c>
      <c r="V427" s="1">
        <v>9</v>
      </c>
      <c r="W427" s="21">
        <f t="shared" si="307"/>
        <v>27.27272727272727</v>
      </c>
      <c r="X427" s="1" t="s">
        <v>464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11"/>
        <v>73.47085183844456</v>
      </c>
    </row>
    <row r="428" spans="1:55" ht="16.5" customHeight="1" x14ac:dyDescent="0.2">
      <c r="A428" s="58">
        <v>9</v>
      </c>
      <c r="B428" s="89">
        <v>18101100</v>
      </c>
      <c r="C428" s="85" t="s">
        <v>329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5"/>
        <v>82.35294117647058</v>
      </c>
      <c r="T428" s="1">
        <v>19</v>
      </c>
      <c r="U428" s="21">
        <f t="shared" si="306"/>
        <v>73.076923076923066</v>
      </c>
      <c r="V428" s="1">
        <v>28</v>
      </c>
      <c r="W428" s="21">
        <f t="shared" si="307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10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 t="shared" si="311"/>
        <v>88.364706576103643</v>
      </c>
    </row>
    <row r="429" spans="1:55" ht="16.5" customHeight="1" x14ac:dyDescent="0.2">
      <c r="A429" s="58">
        <v>10</v>
      </c>
      <c r="B429" s="89">
        <v>18101019</v>
      </c>
      <c r="C429" s="85" t="s">
        <v>427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2"/>
        <v>42.307692307692307</v>
      </c>
      <c r="J429" s="1" t="s">
        <v>464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8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11"/>
        <v>74.963273743165047</v>
      </c>
    </row>
    <row r="430" spans="1:55" ht="16.5" customHeight="1" x14ac:dyDescent="0.2">
      <c r="A430" s="58">
        <v>11</v>
      </c>
      <c r="B430" s="89">
        <v>18101022</v>
      </c>
      <c r="C430" s="85" t="s">
        <v>428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2"/>
        <v>92.307692307692307</v>
      </c>
      <c r="J430" s="1">
        <v>13</v>
      </c>
      <c r="K430" s="21">
        <f>J430/(34-20)*100</f>
        <v>92.857142857142861</v>
      </c>
      <c r="L430" s="1" t="s">
        <v>464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4"/>
        <v>67.64705882352942</v>
      </c>
      <c r="R430" s="1">
        <v>7</v>
      </c>
      <c r="S430" s="21">
        <f>R430/(34-21)*100</f>
        <v>53.846153846153847</v>
      </c>
      <c r="T430" s="1" t="s">
        <v>464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3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2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11"/>
        <v>73.835720418703616</v>
      </c>
    </row>
    <row r="431" spans="1:55" ht="16.5" customHeight="1" x14ac:dyDescent="0.2">
      <c r="A431" s="58">
        <v>12</v>
      </c>
      <c r="B431" s="89">
        <v>18101123</v>
      </c>
      <c r="C431" s="19" t="s">
        <v>429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3"/>
        <v>100</v>
      </c>
      <c r="P431" s="1">
        <v>12</v>
      </c>
      <c r="Q431" s="21">
        <f>P431/(34-9)*100</f>
        <v>48</v>
      </c>
      <c r="R431" s="1" t="s">
        <v>464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3"/>
        <v>100</v>
      </c>
      <c r="Z431" s="21">
        <v>5</v>
      </c>
      <c r="AA431" s="21">
        <f>Z431/(34-29)*100</f>
        <v>100</v>
      </c>
      <c r="AB431" s="21" t="s">
        <v>464</v>
      </c>
      <c r="AC431" s="21"/>
      <c r="AD431" s="21">
        <f>13+2</f>
        <v>15</v>
      </c>
      <c r="AE431" s="21">
        <f t="shared" si="309"/>
        <v>55.555555555555557</v>
      </c>
      <c r="AF431" s="21">
        <f>14+7</f>
        <v>21</v>
      </c>
      <c r="AG431" s="21">
        <f t="shared" si="310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11"/>
        <v>81.671343981688807</v>
      </c>
    </row>
    <row r="432" spans="1:55" ht="16.5" customHeight="1" x14ac:dyDescent="0.2">
      <c r="A432" s="58">
        <v>13</v>
      </c>
      <c r="B432" s="89">
        <v>18101096</v>
      </c>
      <c r="C432" s="85" t="s">
        <v>430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2"/>
        <v>73.076923076923066</v>
      </c>
      <c r="J432" s="1">
        <v>24</v>
      </c>
      <c r="K432" s="21">
        <f>J432/(34-8)*100</f>
        <v>92.307692307692307</v>
      </c>
      <c r="L432" s="1" t="s">
        <v>464</v>
      </c>
      <c r="M432" s="21"/>
      <c r="N432" s="1">
        <v>19</v>
      </c>
      <c r="O432" s="21">
        <f t="shared" si="303"/>
        <v>70.370370370370367</v>
      </c>
      <c r="P432" s="1">
        <v>21</v>
      </c>
      <c r="Q432" s="21">
        <f t="shared" si="304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7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09"/>
        <v>44.444444444444443</v>
      </c>
      <c r="AF432" s="21">
        <v>28</v>
      </c>
      <c r="AG432" s="21">
        <f t="shared" si="310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11"/>
        <v>78.015882027233928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3"/>
        <v>100</v>
      </c>
      <c r="P433" s="1">
        <v>33</v>
      </c>
      <c r="Q433" s="21">
        <f t="shared" si="304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6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3"/>
        <v>96.296296296296291</v>
      </c>
      <c r="Z433" s="21">
        <v>31</v>
      </c>
      <c r="AA433" s="21">
        <f t="shared" si="314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10"/>
        <v>82.857142857142861</v>
      </c>
      <c r="AH433" s="21">
        <v>25</v>
      </c>
      <c r="AI433" s="21">
        <f t="shared" si="312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 t="shared" si="311"/>
        <v>94.262240176762234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2"/>
        <v>100</v>
      </c>
      <c r="J434" s="1">
        <v>34</v>
      </c>
      <c r="K434" s="21">
        <f t="shared" ref="K434:K444" si="315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464</v>
      </c>
      <c r="Q434" s="21"/>
      <c r="R434" s="1">
        <v>28</v>
      </c>
      <c r="S434" s="21">
        <f t="shared" si="305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464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8"/>
        <v>62.857142857142854</v>
      </c>
      <c r="AD434" s="21">
        <v>16</v>
      </c>
      <c r="AE434" s="21">
        <f t="shared" si="309"/>
        <v>59.259259259259252</v>
      </c>
      <c r="AF434" s="21">
        <v>35</v>
      </c>
      <c r="AG434" s="21">
        <f t="shared" si="310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11"/>
        <v>92.077480564875515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2"/>
        <v>96.15384615384616</v>
      </c>
      <c r="J435" s="1">
        <v>34</v>
      </c>
      <c r="K435" s="21">
        <f t="shared" si="315"/>
        <v>100</v>
      </c>
      <c r="L435" s="1">
        <v>28</v>
      </c>
      <c r="M435" s="21">
        <f>L435/(29-1)*100</f>
        <v>100</v>
      </c>
      <c r="N435" s="1" t="s">
        <v>464</v>
      </c>
      <c r="O435" s="21"/>
      <c r="P435" s="1">
        <v>29</v>
      </c>
      <c r="Q435" s="21">
        <f t="shared" si="304"/>
        <v>85.294117647058826</v>
      </c>
      <c r="R435" s="1">
        <v>33</v>
      </c>
      <c r="S435" s="21">
        <f t="shared" si="305"/>
        <v>97.058823529411768</v>
      </c>
      <c r="T435" s="1">
        <v>22</v>
      </c>
      <c r="U435" s="21">
        <f t="shared" si="306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3"/>
        <v>33.333333333333329</v>
      </c>
      <c r="Z435" s="21">
        <v>33</v>
      </c>
      <c r="AA435" s="21">
        <f t="shared" si="314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11"/>
        <v>90.008068089909528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2"/>
        <v>100</v>
      </c>
      <c r="J436" s="1">
        <v>32</v>
      </c>
      <c r="K436" s="21">
        <f>J436/(34-2)*100</f>
        <v>100</v>
      </c>
      <c r="L436" s="1" t="s">
        <v>464</v>
      </c>
      <c r="M436" s="21"/>
      <c r="N436" s="1">
        <v>27</v>
      </c>
      <c r="O436" s="21">
        <f t="shared" si="303"/>
        <v>100</v>
      </c>
      <c r="P436" s="1">
        <v>33</v>
      </c>
      <c r="Q436" s="21">
        <f t="shared" si="304"/>
        <v>97.058823529411768</v>
      </c>
      <c r="R436" s="1">
        <v>34</v>
      </c>
      <c r="S436" s="21">
        <f t="shared" si="305"/>
        <v>100</v>
      </c>
      <c r="T436" s="1">
        <v>26</v>
      </c>
      <c r="U436" s="21">
        <f t="shared" si="306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4"/>
        <v>100</v>
      </c>
      <c r="AB436" s="21">
        <v>35</v>
      </c>
      <c r="AC436" s="21">
        <f t="shared" si="308"/>
        <v>100</v>
      </c>
      <c r="AD436" s="21">
        <v>27</v>
      </c>
      <c r="AE436" s="21">
        <f t="shared" si="309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11"/>
        <v>97.000502765208651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 t="s">
        <v>464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464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464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464</v>
      </c>
      <c r="AA437" s="21"/>
      <c r="AB437" s="21">
        <v>10</v>
      </c>
      <c r="AC437" s="21">
        <f>AB437/(35-21)*100</f>
        <v>71.428571428571431</v>
      </c>
      <c r="AD437" s="21" t="s">
        <v>460</v>
      </c>
      <c r="AE437" s="21"/>
      <c r="AF437" s="21">
        <v>0</v>
      </c>
      <c r="AG437" s="21">
        <f>AF437/(35-30)*100</f>
        <v>0</v>
      </c>
      <c r="AH437" s="21" t="s">
        <v>464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11"/>
        <v>79.855820105820115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5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4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7"/>
        <v>87.878787878787875</v>
      </c>
      <c r="X438" s="1">
        <v>21</v>
      </c>
      <c r="Y438" s="21">
        <f t="shared" si="313"/>
        <v>77.777777777777786</v>
      </c>
      <c r="Z438" s="21">
        <v>28</v>
      </c>
      <c r="AA438" s="21">
        <f t="shared" si="314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10"/>
        <v>77.142857142857153</v>
      </c>
      <c r="AH438" s="21">
        <v>24</v>
      </c>
      <c r="AI438" s="21">
        <f t="shared" si="312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 t="shared" si="311"/>
        <v>91.435173486644075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2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3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7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464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10"/>
        <v>91.428571428571431</v>
      </c>
      <c r="AH439" s="21">
        <v>25</v>
      </c>
      <c r="AI439" s="21">
        <f t="shared" si="312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11"/>
        <v>97.636740071522667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2"/>
        <v>100</v>
      </c>
      <c r="J440" s="1">
        <v>33</v>
      </c>
      <c r="K440" s="21">
        <f t="shared" si="315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3"/>
        <v>100</v>
      </c>
      <c r="P440" s="1">
        <v>33</v>
      </c>
      <c r="Q440" s="21">
        <f t="shared" si="304"/>
        <v>97.058823529411768</v>
      </c>
      <c r="R440" s="1">
        <v>33</v>
      </c>
      <c r="S440" s="21">
        <f t="shared" si="305"/>
        <v>97.058823529411768</v>
      </c>
      <c r="T440" s="1" t="s">
        <v>464</v>
      </c>
      <c r="U440" s="21"/>
      <c r="V440" s="1">
        <v>32</v>
      </c>
      <c r="W440" s="21">
        <f t="shared" si="307"/>
        <v>96.969696969696969</v>
      </c>
      <c r="X440" s="1">
        <v>25</v>
      </c>
      <c r="Y440" s="21">
        <f t="shared" si="313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09"/>
        <v>92.592592592592595</v>
      </c>
      <c r="AF440" s="21">
        <v>33</v>
      </c>
      <c r="AG440" s="21">
        <f t="shared" si="310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11"/>
        <v>97.841137801922116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5"/>
        <v>100</v>
      </c>
      <c r="L441" s="1">
        <v>29</v>
      </c>
      <c r="M441" s="21">
        <f>L441/29*100</f>
        <v>100</v>
      </c>
      <c r="N441" s="1" t="s">
        <v>464</v>
      </c>
      <c r="O441" s="21"/>
      <c r="P441" s="1">
        <v>27</v>
      </c>
      <c r="Q441" s="21">
        <f t="shared" si="304"/>
        <v>79.411764705882348</v>
      </c>
      <c r="R441" s="1">
        <v>33</v>
      </c>
      <c r="S441" s="21">
        <f t="shared" si="305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09"/>
        <v>92.592592592592595</v>
      </c>
      <c r="AF441" s="21">
        <v>35</v>
      </c>
      <c r="AG441" s="21">
        <f t="shared" si="310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11"/>
        <v>96.357338825934249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5"/>
        <v>26.47058823529412</v>
      </c>
      <c r="T442" s="1">
        <v>24</v>
      </c>
      <c r="U442" s="21">
        <f t="shared" si="306"/>
        <v>92.307692307692307</v>
      </c>
      <c r="V442" s="1">
        <v>31</v>
      </c>
      <c r="W442" s="21">
        <f t="shared" si="307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8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11"/>
        <v>89.687711798005907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464</v>
      </c>
      <c r="M443" s="21"/>
      <c r="N443" s="1">
        <v>27</v>
      </c>
      <c r="O443" s="21">
        <f t="shared" si="303"/>
        <v>100</v>
      </c>
      <c r="P443" s="1">
        <v>34</v>
      </c>
      <c r="Q443" s="21">
        <f t="shared" si="304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7"/>
        <v>90.909090909090907</v>
      </c>
      <c r="X443" s="1">
        <v>19</v>
      </c>
      <c r="Y443" s="21">
        <f t="shared" si="313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09"/>
        <v>59.259259259259252</v>
      </c>
      <c r="AF443" s="21">
        <v>29</v>
      </c>
      <c r="AG443" s="21">
        <f t="shared" si="310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 t="shared" si="311"/>
        <v>91.203766458668426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2"/>
        <v>92.307692307692307</v>
      </c>
      <c r="J444" s="1">
        <v>31</v>
      </c>
      <c r="K444" s="21">
        <f t="shared" si="315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5"/>
        <v>64.705882352941174</v>
      </c>
      <c r="T444" s="1">
        <v>15</v>
      </c>
      <c r="U444" s="21">
        <f t="shared" si="306"/>
        <v>57.692307692307686</v>
      </c>
      <c r="V444" s="1" t="s">
        <v>464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4"/>
        <v>76.470588235294116</v>
      </c>
      <c r="AB444" s="21">
        <v>31</v>
      </c>
      <c r="AC444" s="21">
        <f t="shared" si="308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2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11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81"/>
    </row>
    <row r="452" spans="3:73" ht="26.25" x14ac:dyDescent="0.2">
      <c r="C452" s="181"/>
    </row>
    <row r="458" spans="3:73" ht="15.75" thickBot="1" x14ac:dyDescent="0.25"/>
    <row r="459" spans="3:73" ht="35.25" customHeight="1" thickBot="1" x14ac:dyDescent="0.25">
      <c r="BU459" s="112" t="s">
        <v>467</v>
      </c>
    </row>
  </sheetData>
  <sheetProtection selectLockedCells="1" selectUnlockedCells="1"/>
  <sortState ref="B214:AT223">
    <sortCondition ref="C214:C223"/>
  </sortState>
  <mergeCells count="33"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AH5:AI5"/>
    <mergeCell ref="AB5:AC5"/>
    <mergeCell ref="Z5:AA5"/>
    <mergeCell ref="X5:Y5"/>
    <mergeCell ref="X4:AE4"/>
    <mergeCell ref="D4:G4"/>
    <mergeCell ref="H4:O4"/>
    <mergeCell ref="H5:I5"/>
    <mergeCell ref="T5:U5"/>
    <mergeCell ref="V5:W5"/>
    <mergeCell ref="P5:Q5"/>
    <mergeCell ref="P4:W4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R262" activePane="bottomRight" state="frozen"/>
      <selection activeCell="A2" sqref="A2:I2"/>
      <selection pane="topRight" activeCell="A2" sqref="A2:I2"/>
      <selection pane="bottomLeft" activeCell="A2" sqref="A2:I2"/>
      <selection pane="bottomRight" activeCell="AT263" sqref="AT263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182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223" t="s">
        <v>8</v>
      </c>
      <c r="B1" s="223"/>
      <c r="C1" s="223"/>
      <c r="D1" s="223"/>
      <c r="E1" s="257"/>
      <c r="F1" s="223"/>
      <c r="G1" s="257"/>
      <c r="H1" s="223"/>
      <c r="I1" s="257"/>
      <c r="J1" s="223"/>
      <c r="K1" s="257"/>
      <c r="L1" s="223"/>
      <c r="M1" s="257"/>
      <c r="N1" s="223"/>
      <c r="O1" s="257"/>
      <c r="P1" s="223"/>
      <c r="Q1" s="257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</row>
    <row r="2" spans="1:52" ht="18" customHeight="1" x14ac:dyDescent="0.2">
      <c r="A2" s="223" t="s">
        <v>22</v>
      </c>
      <c r="B2" s="223"/>
      <c r="C2" s="223"/>
      <c r="D2" s="223"/>
      <c r="E2" s="257"/>
      <c r="F2" s="223"/>
      <c r="G2" s="257"/>
      <c r="H2" s="223"/>
      <c r="I2" s="257"/>
      <c r="J2" s="223"/>
      <c r="K2" s="257"/>
      <c r="L2" s="223"/>
      <c r="M2" s="257"/>
      <c r="N2" s="223"/>
      <c r="O2" s="257"/>
      <c r="P2" s="223"/>
      <c r="Q2" s="257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1:52" ht="18" customHeight="1" x14ac:dyDescent="0.2">
      <c r="A3" s="223" t="s">
        <v>2</v>
      </c>
      <c r="B3" s="223"/>
      <c r="C3" s="223"/>
      <c r="D3" s="223"/>
      <c r="E3" s="257"/>
      <c r="F3" s="223"/>
      <c r="G3" s="257"/>
      <c r="H3" s="223"/>
      <c r="I3" s="257"/>
      <c r="J3" s="223"/>
      <c r="K3" s="257"/>
      <c r="L3" s="223"/>
      <c r="M3" s="257"/>
      <c r="N3" s="223"/>
      <c r="O3" s="257"/>
      <c r="P3" s="223"/>
      <c r="Q3" s="257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1:52" s="2" customFormat="1" ht="18" customHeight="1" x14ac:dyDescent="0.2">
      <c r="A4" s="237" t="s">
        <v>0</v>
      </c>
      <c r="B4" s="95"/>
      <c r="C4" s="237" t="s">
        <v>1</v>
      </c>
      <c r="D4" s="247" t="s">
        <v>440</v>
      </c>
      <c r="E4" s="247"/>
      <c r="F4" s="247"/>
      <c r="G4" s="247"/>
      <c r="H4" s="247" t="s">
        <v>441</v>
      </c>
      <c r="I4" s="247"/>
      <c r="J4" s="247"/>
      <c r="K4" s="247"/>
      <c r="L4" s="247"/>
      <c r="M4" s="247"/>
      <c r="N4" s="247"/>
      <c r="O4" s="247"/>
      <c r="P4" s="247" t="s">
        <v>442</v>
      </c>
      <c r="Q4" s="247"/>
      <c r="R4" s="247"/>
      <c r="S4" s="247"/>
      <c r="T4" s="247"/>
      <c r="U4" s="247"/>
      <c r="V4" s="247"/>
      <c r="W4" s="247"/>
      <c r="X4" s="247" t="s">
        <v>443</v>
      </c>
      <c r="Y4" s="247"/>
      <c r="Z4" s="247"/>
      <c r="AA4" s="247"/>
      <c r="AB4" s="247"/>
      <c r="AC4" s="247"/>
      <c r="AD4" s="247"/>
      <c r="AE4" s="247"/>
      <c r="AF4" s="251" t="s">
        <v>444</v>
      </c>
      <c r="AG4" s="252"/>
      <c r="AH4" s="252"/>
      <c r="AI4" s="252"/>
      <c r="AJ4" s="252"/>
      <c r="AK4" s="252"/>
      <c r="AL4" s="252"/>
      <c r="AM4" s="252"/>
      <c r="AN4" s="252"/>
      <c r="AO4" s="253"/>
      <c r="AP4" s="251" t="s">
        <v>498</v>
      </c>
      <c r="AQ4" s="252"/>
      <c r="AR4" s="252"/>
      <c r="AS4" s="253"/>
      <c r="AT4" s="259" t="s">
        <v>445</v>
      </c>
      <c r="AU4" s="183"/>
      <c r="AW4" s="12" t="s">
        <v>4</v>
      </c>
      <c r="AX4" s="41" t="s">
        <v>5</v>
      </c>
    </row>
    <row r="5" spans="1:52" s="2" customFormat="1" ht="18" customHeight="1" x14ac:dyDescent="0.2">
      <c r="A5" s="237"/>
      <c r="B5" s="95"/>
      <c r="C5" s="237"/>
      <c r="D5" s="247" t="s">
        <v>470</v>
      </c>
      <c r="E5" s="258"/>
      <c r="F5" s="248" t="s">
        <v>471</v>
      </c>
      <c r="G5" s="249"/>
      <c r="H5" s="248" t="s">
        <v>472</v>
      </c>
      <c r="I5" s="249"/>
      <c r="J5" s="248" t="s">
        <v>473</v>
      </c>
      <c r="K5" s="250"/>
      <c r="L5" s="248" t="s">
        <v>474</v>
      </c>
      <c r="M5" s="250"/>
      <c r="N5" s="248" t="s">
        <v>477</v>
      </c>
      <c r="O5" s="250"/>
      <c r="P5" s="248" t="s">
        <v>490</v>
      </c>
      <c r="Q5" s="248"/>
      <c r="R5" s="248" t="s">
        <v>491</v>
      </c>
      <c r="S5" s="248"/>
      <c r="T5" s="248" t="s">
        <v>492</v>
      </c>
      <c r="U5" s="248"/>
      <c r="V5" s="248" t="s">
        <v>45</v>
      </c>
      <c r="W5" s="248"/>
      <c r="X5" s="248" t="s">
        <v>493</v>
      </c>
      <c r="Y5" s="248"/>
      <c r="Z5" s="248" t="s">
        <v>494</v>
      </c>
      <c r="AA5" s="248"/>
      <c r="AB5" s="248" t="s">
        <v>495</v>
      </c>
      <c r="AC5" s="248"/>
      <c r="AD5" s="248" t="s">
        <v>470</v>
      </c>
      <c r="AE5" s="248"/>
      <c r="AF5" s="248" t="s">
        <v>496</v>
      </c>
      <c r="AG5" s="248"/>
      <c r="AH5" s="255" t="s">
        <v>46</v>
      </c>
      <c r="AI5" s="260"/>
      <c r="AJ5" s="248" t="s">
        <v>47</v>
      </c>
      <c r="AK5" s="248"/>
      <c r="AL5" s="248" t="s">
        <v>48</v>
      </c>
      <c r="AM5" s="248"/>
      <c r="AN5" s="248" t="s">
        <v>49</v>
      </c>
      <c r="AO5" s="248"/>
      <c r="AP5" s="248" t="s">
        <v>21</v>
      </c>
      <c r="AQ5" s="254"/>
      <c r="AR5" s="248" t="s">
        <v>497</v>
      </c>
      <c r="AS5" s="254"/>
      <c r="AT5" s="259"/>
      <c r="AU5" s="183"/>
      <c r="AW5" s="9">
        <f>SUM(AV6:AV202)</f>
        <v>4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95.925925925925938</v>
      </c>
      <c r="AU6" s="184" t="s">
        <v>15</v>
      </c>
      <c r="AV6" s="2">
        <f>COUNTIF(AT6:AT32,"&lt;80")</f>
        <v>4</v>
      </c>
      <c r="AY6" s="53" t="s">
        <v>15</v>
      </c>
      <c r="AZ6" s="54">
        <f>AV6</f>
        <v>4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 t="shared" ref="AT7:AT26" si="14">AVERAGE(Q7,S7,U7,W7,Y7,AA7,AC7,AE7,AG7,AI7,AK7,AM7,AO7,AQ7,AS7,O7,M7,K7,I7,G7,E7)</f>
        <v>84.894179894179885</v>
      </c>
      <c r="AU7" s="185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 t="shared" si="14"/>
        <v>94.629629629629619</v>
      </c>
      <c r="AU8" s="185"/>
      <c r="AV8" s="17"/>
      <c r="AW8" s="57"/>
      <c r="AX8" s="14"/>
      <c r="AY8" s="33"/>
      <c r="AZ8" s="11"/>
    </row>
    <row r="9" spans="1:52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3"/>
        <v>100</v>
      </c>
      <c r="F9" s="123">
        <v>8</v>
      </c>
      <c r="G9" s="124">
        <f t="shared" si="4"/>
        <v>88.888888888888886</v>
      </c>
      <c r="H9" s="123">
        <v>5</v>
      </c>
      <c r="I9" s="124">
        <f t="shared" si="0"/>
        <v>55.555555555555557</v>
      </c>
      <c r="J9" s="123"/>
      <c r="K9" s="124"/>
      <c r="L9" s="123"/>
      <c r="M9" s="124"/>
      <c r="N9" s="123"/>
      <c r="O9" s="124"/>
      <c r="P9" s="123"/>
      <c r="Q9" s="124"/>
      <c r="R9" s="125"/>
      <c r="S9" s="125"/>
      <c r="T9" s="123"/>
      <c r="U9" s="123"/>
      <c r="V9" s="123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17"/>
      <c r="AW9" s="57"/>
      <c r="AX9" s="14"/>
      <c r="AY9" s="33"/>
      <c r="AZ9" s="11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si="14"/>
        <v>88.798941798941811</v>
      </c>
      <c r="AU10" s="185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14"/>
        <v>90.965608465608469</v>
      </c>
      <c r="AU11" s="185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14"/>
        <v>72.367724867724846</v>
      </c>
      <c r="AU12" s="185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14"/>
        <v>94.629629629629633</v>
      </c>
      <c r="AU13" s="186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14"/>
        <v>85.955026455026456</v>
      </c>
      <c r="AU14" s="185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>AVERAGE(Q15,S15,U15,W15,Y15,AA15,AC15,AE15,AG15,AI15,AK15,AM15,AO15,AQ15,AS15,O15,M15,K15,I15,G15,E15)</f>
        <v>97.037037037037038</v>
      </c>
      <c r="AU15" s="185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14"/>
        <v>78.111111111111114</v>
      </c>
      <c r="AU16" s="186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14"/>
        <v>89.603174603174608</v>
      </c>
      <c r="AU17" s="186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14"/>
        <v>86.17724867724867</v>
      </c>
      <c r="AU18" s="186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14"/>
        <v>83.269841269841265</v>
      </c>
      <c r="AU19" s="186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14"/>
        <v>95.555555555555571</v>
      </c>
      <c r="AU20" s="186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14"/>
        <v>91.296296296296291</v>
      </c>
      <c r="AU21" s="186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14"/>
        <v>94.81481481481481</v>
      </c>
      <c r="AU22" s="186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14"/>
        <v>54.423280423280417</v>
      </c>
      <c r="AU23" s="185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14"/>
        <v>86.455026455026456</v>
      </c>
      <c r="AU24" s="185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14"/>
        <v>97.56613756613757</v>
      </c>
      <c r="AU25" s="186"/>
      <c r="AV25" s="17"/>
      <c r="AW25" s="57"/>
      <c r="AX25" s="14"/>
    </row>
    <row r="26" spans="1:52" s="16" customFormat="1" ht="16.5" customHeight="1" x14ac:dyDescent="0.2">
      <c r="A26" s="58"/>
      <c r="B26" s="42"/>
      <c r="C26" s="13" t="s">
        <v>509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31"/>
      <c r="S26" s="31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86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4"/>
      <c r="F27" s="14"/>
      <c r="G27" s="14"/>
      <c r="H27" s="15"/>
      <c r="I27" s="26"/>
      <c r="J27" s="15"/>
      <c r="K27" s="26"/>
      <c r="L27" s="15"/>
      <c r="M27" s="26"/>
      <c r="N27" s="15"/>
      <c r="O27" s="26"/>
      <c r="P27" s="15"/>
      <c r="Q27" s="26"/>
      <c r="T27" s="15"/>
      <c r="U27" s="15"/>
      <c r="V27" s="1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186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96"/>
      <c r="G28" s="106"/>
      <c r="H28" s="96"/>
      <c r="I28" s="106"/>
      <c r="J28" s="96"/>
      <c r="K28" s="106"/>
      <c r="L28" s="96"/>
      <c r="M28" s="106"/>
      <c r="N28" s="96"/>
      <c r="O28" s="106"/>
      <c r="P28" s="96"/>
      <c r="Q28" s="106"/>
      <c r="R28" s="64"/>
      <c r="S28" s="64"/>
      <c r="T28" s="96"/>
      <c r="U28" s="96"/>
      <c r="V28" s="9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8">AVERAGE(Q29,S29,U29,W29,Y29,AA29,AC29,AE29,AG29,AI29,AK29,AM29,AO29,AQ29,AS29,O29,M29,K29,I29,G29,E29)</f>
        <v>92.380952380952365</v>
      </c>
      <c r="AU29" s="18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8"/>
        <v>92.5</v>
      </c>
      <c r="AU30" s="185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7"/>
      <c r="AT31" s="21">
        <f t="shared" si="38"/>
        <v>79.529100529100546</v>
      </c>
      <c r="AU31" s="185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8"/>
        <v>90.714285714285722</v>
      </c>
      <c r="AU32" s="185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8"/>
        <v>99.259259259259267</v>
      </c>
      <c r="AU33" s="185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8"/>
        <v>86.30952380952381</v>
      </c>
      <c r="AU34" s="185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8"/>
        <v>95.555555555555557</v>
      </c>
      <c r="AU35" s="185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8"/>
        <v>97.777777777777771</v>
      </c>
      <c r="AU36" s="185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8"/>
        <v>88.769841269841251</v>
      </c>
      <c r="AU37" s="185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8"/>
        <v>95</v>
      </c>
      <c r="AU38" s="185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8"/>
        <v>88.611111111111114</v>
      </c>
      <c r="AU39" s="185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8"/>
        <v>96.944444444444443</v>
      </c>
      <c r="AU40" s="185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8"/>
        <v>97.777777777777786</v>
      </c>
      <c r="AU41" s="185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8"/>
        <v>68.907407407407405</v>
      </c>
      <c r="AU42" s="185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8"/>
        <v>71.817460317460302</v>
      </c>
      <c r="AU43" s="185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8"/>
        <v>97.777777777777771</v>
      </c>
      <c r="AU44" s="185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8"/>
        <v>97.037037037037038</v>
      </c>
      <c r="AU45" s="185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8"/>
        <v>92.870370370370381</v>
      </c>
      <c r="AU46" s="185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8"/>
        <v>91.018518518518505</v>
      </c>
      <c r="AU47" s="185"/>
      <c r="AV47" s="17"/>
      <c r="AW47" s="57"/>
      <c r="AX47" s="14"/>
    </row>
    <row r="48" spans="1:50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2</v>
      </c>
      <c r="E48" s="124">
        <f t="shared" si="3"/>
        <v>66.666666666666657</v>
      </c>
      <c r="F48" s="123">
        <v>6</v>
      </c>
      <c r="G48" s="124">
        <f t="shared" si="24"/>
        <v>66.666666666666657</v>
      </c>
      <c r="H48" s="123">
        <v>5</v>
      </c>
      <c r="I48" s="124">
        <f>H48/6*100</f>
        <v>83.333333333333343</v>
      </c>
      <c r="J48" s="123">
        <v>5</v>
      </c>
      <c r="K48" s="124">
        <f>J48/6*100</f>
        <v>83.333333333333343</v>
      </c>
      <c r="L48" s="123">
        <v>3</v>
      </c>
      <c r="M48" s="124">
        <f t="shared" si="27"/>
        <v>42.857142857142854</v>
      </c>
      <c r="N48" s="123"/>
      <c r="O48" s="124"/>
      <c r="P48" s="123"/>
      <c r="Q48" s="124"/>
      <c r="R48" s="125"/>
      <c r="S48" s="125"/>
      <c r="T48" s="123"/>
      <c r="U48" s="123"/>
      <c r="V48" s="123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17"/>
      <c r="AW48" s="57"/>
      <c r="AX48" s="14"/>
    </row>
    <row r="49" spans="1:50" s="16" customFormat="1" ht="16.5" customHeight="1" x14ac:dyDescent="0.2">
      <c r="A49" s="63"/>
      <c r="B49" s="92"/>
      <c r="C49" s="14"/>
      <c r="D49" s="15"/>
      <c r="E49" s="26"/>
      <c r="F49" s="15"/>
      <c r="G49" s="26"/>
      <c r="H49" s="15"/>
      <c r="I49" s="26"/>
      <c r="J49" s="15"/>
      <c r="K49" s="26"/>
      <c r="L49" s="15"/>
      <c r="M49" s="26"/>
      <c r="N49" s="15"/>
      <c r="O49" s="26"/>
      <c r="P49" s="15"/>
      <c r="Q49" s="26"/>
      <c r="T49" s="15"/>
      <c r="U49" s="15"/>
      <c r="V49" s="1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185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15"/>
      <c r="G50" s="26"/>
      <c r="H50" s="15"/>
      <c r="I50" s="26"/>
      <c r="J50" s="15"/>
      <c r="K50" s="26"/>
      <c r="L50" s="15"/>
      <c r="M50" s="26"/>
      <c r="N50" s="15"/>
      <c r="O50" s="26"/>
      <c r="P50" s="15"/>
      <c r="Q50" s="26"/>
      <c r="T50" s="15"/>
      <c r="U50" s="15"/>
      <c r="V50" s="1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185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96"/>
      <c r="G51" s="106"/>
      <c r="H51" s="96"/>
      <c r="I51" s="106"/>
      <c r="J51" s="96"/>
      <c r="K51" s="106"/>
      <c r="L51" s="96"/>
      <c r="M51" s="106"/>
      <c r="N51" s="96"/>
      <c r="O51" s="106"/>
      <c r="P51" s="96"/>
      <c r="Q51" s="106"/>
      <c r="R51" s="64"/>
      <c r="S51" s="64"/>
      <c r="T51" s="96"/>
      <c r="U51" s="96"/>
      <c r="V51" s="9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2" si="50">AVERAGE(Q52,S52,U52,W52,Y52,AA52,AC52,AE52,AG52,AI52,AK52,AM52,AO52,AQ52,AS52,O52,M52,K52,I52,G52,E52)</f>
        <v>83.544973544973544</v>
      </c>
      <c r="AU52" s="18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7"/>
      <c r="AT53" s="21">
        <f t="shared" si="50"/>
        <v>60.912698412698411</v>
      </c>
      <c r="AU53" s="185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0"/>
        <v>92.513227513227505</v>
      </c>
      <c r="AU54" s="185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>AVERAGE(Q55,S55,U55,W55,Y55,AA55,AC55,AE55,AG55,AI55,AK55,AM55,AO55,AQ55,AS55,O55,M55,K55,I55,G55,E55)</f>
        <v>99.145299145299148</v>
      </c>
      <c r="AU55" s="185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0"/>
        <v>94.761904761904773</v>
      </c>
      <c r="AU56" s="185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0"/>
        <v>93.161375661375658</v>
      </c>
      <c r="AU57" s="185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0"/>
        <v>100</v>
      </c>
      <c r="AU58" s="185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0"/>
        <v>95.873015873015873</v>
      </c>
      <c r="AU59" s="185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0"/>
        <v>100</v>
      </c>
      <c r="AU60" s="185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0"/>
        <v>83.796296296296291</v>
      </c>
      <c r="AU61" s="185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0"/>
        <v>99.047619047619051</v>
      </c>
      <c r="AU62" s="185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0"/>
        <v>95.873015873015873</v>
      </c>
      <c r="AU63" s="185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0"/>
        <v>89.126984126984127</v>
      </c>
      <c r="AU64" s="185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0"/>
        <v>97.142857142857139</v>
      </c>
      <c r="AU65" s="185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0"/>
        <v>99.047619047619051</v>
      </c>
      <c r="AU66" s="185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0"/>
        <v>91.269841269841265</v>
      </c>
      <c r="AU67" s="185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0"/>
        <v>70.396825396825378</v>
      </c>
      <c r="AU68" s="185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0"/>
        <v>87.222222222222214</v>
      </c>
      <c r="AU69" s="185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0"/>
        <v>98.306878306878318</v>
      </c>
      <c r="AU70" s="185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4</v>
      </c>
      <c r="E71" s="124">
        <f t="shared" si="51"/>
        <v>100</v>
      </c>
      <c r="F71" s="123">
        <v>4</v>
      </c>
      <c r="G71" s="124">
        <f t="shared" si="39"/>
        <v>44.444444444444443</v>
      </c>
      <c r="H71" s="123">
        <v>5</v>
      </c>
      <c r="I71" s="124">
        <f t="shared" si="40"/>
        <v>55.555555555555557</v>
      </c>
      <c r="J71" s="123"/>
      <c r="K71" s="124"/>
      <c r="L71" s="123"/>
      <c r="M71" s="124"/>
      <c r="N71" s="123"/>
      <c r="O71" s="124"/>
      <c r="P71" s="123"/>
      <c r="Q71" s="124"/>
      <c r="R71" s="125"/>
      <c r="S71" s="125"/>
      <c r="T71" s="125"/>
      <c r="U71" s="125"/>
      <c r="V71" s="123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88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 t="shared" si="50"/>
        <v>98.333333333333329</v>
      </c>
      <c r="AU72" s="185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15"/>
      <c r="G73" s="26"/>
      <c r="H73" s="15"/>
      <c r="I73" s="26"/>
      <c r="J73" s="15"/>
      <c r="K73" s="26"/>
      <c r="L73" s="15"/>
      <c r="M73" s="26"/>
      <c r="N73" s="15"/>
      <c r="O73" s="26"/>
      <c r="P73" s="15"/>
      <c r="Q73" s="26"/>
      <c r="T73" s="15"/>
      <c r="U73" s="15"/>
      <c r="V73" s="1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185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15"/>
      <c r="G74" s="26"/>
      <c r="H74" s="15"/>
      <c r="I74" s="26"/>
      <c r="J74" s="15"/>
      <c r="K74" s="26"/>
      <c r="L74" s="15"/>
      <c r="M74" s="26"/>
      <c r="N74" s="15"/>
      <c r="O74" s="26"/>
      <c r="P74" s="15"/>
      <c r="Q74" s="26"/>
      <c r="T74" s="15"/>
      <c r="U74" s="15"/>
      <c r="V74" s="1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185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96"/>
      <c r="G75" s="106"/>
      <c r="H75" s="96"/>
      <c r="I75" s="106"/>
      <c r="J75" s="96"/>
      <c r="K75" s="106"/>
      <c r="L75" s="96"/>
      <c r="M75" s="106"/>
      <c r="N75" s="96"/>
      <c r="O75" s="106"/>
      <c r="P75" s="96"/>
      <c r="Q75" s="106"/>
      <c r="R75" s="64"/>
      <c r="S75" s="64"/>
      <c r="T75" s="96"/>
      <c r="U75" s="96"/>
      <c r="V75" s="9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3">AVERAGE(Q76,S76,U76,W76,Y76,AA76,AC76,AE76,AG76,AI76,AK76,AM76,AO76,AQ76,AS76,O76,M76,K76,I76,G76,E76)</f>
        <v>100</v>
      </c>
      <c r="AU76" s="18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3"/>
        <v>98.412698412698418</v>
      </c>
      <c r="AU77" s="185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3"/>
        <v>99.206349206349202</v>
      </c>
      <c r="AU78" s="185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3"/>
        <v>94.444444444444443</v>
      </c>
      <c r="AU79" s="185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3"/>
        <v>97.61904761904762</v>
      </c>
      <c r="AU80" s="185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3"/>
        <v>96.825396825396822</v>
      </c>
      <c r="AU81" s="185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3"/>
        <v>88.662131519274382</v>
      </c>
      <c r="AU82" s="185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3"/>
        <v>86.30952380952381</v>
      </c>
      <c r="AU83" s="185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3"/>
        <v>96.428571428571431</v>
      </c>
      <c r="AU84" s="185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3"/>
        <v>88.782051282051285</v>
      </c>
      <c r="AU85" s="185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3"/>
        <v>95.238095238095255</v>
      </c>
      <c r="AU86" s="185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3"/>
        <v>83.772675736961446</v>
      </c>
      <c r="AU87" s="185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3"/>
        <v>95.1388888888889</v>
      </c>
      <c r="AU88" s="185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3"/>
        <v>93.154761904761926</v>
      </c>
      <c r="AU89" s="185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3"/>
        <v>98.412698412698418</v>
      </c>
      <c r="AU90" s="185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3"/>
        <v>94.246031746031761</v>
      </c>
      <c r="AU91" s="185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3"/>
        <v>99.206349206349202</v>
      </c>
      <c r="AU92" s="185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3"/>
        <v>96.825396825396837</v>
      </c>
      <c r="AU93" s="185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3"/>
        <v>93.650793650793645</v>
      </c>
      <c r="AU94" s="185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460</v>
      </c>
      <c r="O95" s="21"/>
      <c r="P95" s="1" t="s">
        <v>460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3"/>
        <v>98.958333333333329</v>
      </c>
      <c r="AU95" s="185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15"/>
      <c r="G96" s="26"/>
      <c r="H96" s="15"/>
      <c r="I96" s="26"/>
      <c r="J96" s="15"/>
      <c r="K96" s="26"/>
      <c r="L96" s="15"/>
      <c r="M96" s="26"/>
      <c r="N96" s="15"/>
      <c r="O96" s="26"/>
      <c r="P96" s="15"/>
      <c r="Q96" s="26"/>
      <c r="T96" s="15"/>
      <c r="U96" s="15"/>
      <c r="V96" s="15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185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15"/>
      <c r="G97" s="26"/>
      <c r="H97" s="15"/>
      <c r="I97" s="26"/>
      <c r="J97" s="15"/>
      <c r="K97" s="26"/>
      <c r="L97" s="15"/>
      <c r="M97" s="26"/>
      <c r="N97" s="15"/>
      <c r="O97" s="26"/>
      <c r="P97" s="15"/>
      <c r="Q97" s="26"/>
      <c r="T97" s="15"/>
      <c r="U97" s="15"/>
      <c r="V97" s="15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185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96"/>
      <c r="G98" s="106"/>
      <c r="H98" s="96"/>
      <c r="I98" s="106"/>
      <c r="J98" s="96"/>
      <c r="K98" s="106"/>
      <c r="L98" s="96"/>
      <c r="M98" s="106"/>
      <c r="N98" s="96"/>
      <c r="O98" s="106"/>
      <c r="P98" s="96"/>
      <c r="Q98" s="106"/>
      <c r="R98" s="64"/>
      <c r="S98" s="64"/>
      <c r="T98" s="96"/>
      <c r="U98" s="96"/>
      <c r="V98" s="9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0">AVERAGE(Q99,S99,U99,W99,Y99,AA99,AC99,AE99,AG99,AI99,AK99,AM99,AO99,AQ99,AS99,O99,M99,K99,I99,G99,E99)</f>
        <v>100</v>
      </c>
      <c r="AU99" s="18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0"/>
        <v>84.777777777777771</v>
      </c>
      <c r="AU100" s="185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0"/>
        <v>97.18518518518519</v>
      </c>
      <c r="AU101" s="185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0"/>
        <v>84.148148148148138</v>
      </c>
      <c r="AU102" s="185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0"/>
        <v>98.518518518518519</v>
      </c>
      <c r="AU103" s="185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0"/>
        <v>88.703703703703709</v>
      </c>
      <c r="AU104" s="185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0"/>
        <v>97.037037037037038</v>
      </c>
      <c r="AU105" s="185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0"/>
        <v>82.703703703703709</v>
      </c>
      <c r="AU106" s="185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0"/>
        <v>100</v>
      </c>
      <c r="AU107" s="185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0"/>
        <v>95.259259259259267</v>
      </c>
      <c r="AU108" s="185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0"/>
        <v>96.592592592592595</v>
      </c>
      <c r="AU109" s="185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0"/>
        <v>92.888888888888886</v>
      </c>
      <c r="AU110" s="185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0"/>
        <v>100</v>
      </c>
      <c r="AU111" s="185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0"/>
        <v>98.666666666666671</v>
      </c>
      <c r="AU112" s="185"/>
      <c r="AV112" s="17"/>
      <c r="AW112" s="57"/>
      <c r="AX112" s="14"/>
    </row>
    <row r="113" spans="1:50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0"/>
        <v>98</v>
      </c>
      <c r="AU113" s="185"/>
      <c r="AV113" s="17"/>
      <c r="AW113" s="57"/>
      <c r="AX113" s="14"/>
    </row>
    <row r="114" spans="1:50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0"/>
        <v>100</v>
      </c>
      <c r="AU114" s="185"/>
      <c r="AV114" s="17"/>
      <c r="AW114" s="57"/>
      <c r="AX114" s="14"/>
    </row>
    <row r="115" spans="1:50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0"/>
        <v>86.703703703703709</v>
      </c>
      <c r="AU115" s="185"/>
      <c r="AV115" s="17"/>
      <c r="AW115" s="57"/>
      <c r="AX115" s="14"/>
    </row>
    <row r="116" spans="1:50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0"/>
        <v>100</v>
      </c>
      <c r="AU116" s="185"/>
      <c r="AV116" s="17"/>
      <c r="AW116" s="57"/>
      <c r="AX116" s="14"/>
    </row>
    <row r="117" spans="1:50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0"/>
        <v>90.037037037037038</v>
      </c>
      <c r="AU117" s="185"/>
      <c r="AV117" s="17"/>
      <c r="AW117" s="57"/>
      <c r="AX117" s="14"/>
    </row>
    <row r="118" spans="1:50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0"/>
        <v>90.18518518518519</v>
      </c>
      <c r="AU118" s="185"/>
      <c r="AV118" s="17"/>
      <c r="AW118" s="57"/>
      <c r="AX118" s="14"/>
    </row>
    <row r="119" spans="1:50" s="16" customFormat="1" ht="16.5" customHeight="1" x14ac:dyDescent="0.2">
      <c r="A119" s="63"/>
      <c r="B119" s="63"/>
      <c r="C119" s="49"/>
      <c r="D119" s="15"/>
      <c r="E119" s="26"/>
      <c r="F119" s="15"/>
      <c r="G119" s="26"/>
      <c r="H119" s="15"/>
      <c r="I119" s="26"/>
      <c r="J119" s="15"/>
      <c r="K119" s="26"/>
      <c r="L119" s="15"/>
      <c r="M119" s="26"/>
      <c r="N119" s="1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185"/>
      <c r="AV119" s="17"/>
      <c r="AW119" s="57"/>
      <c r="AX119" s="14"/>
    </row>
    <row r="120" spans="1:50" s="16" customFormat="1" ht="16.5" customHeight="1" x14ac:dyDescent="0.2">
      <c r="A120" s="63"/>
      <c r="B120" s="63"/>
      <c r="C120" s="49"/>
      <c r="D120" s="15"/>
      <c r="E120" s="26"/>
      <c r="F120" s="15"/>
      <c r="G120" s="26"/>
      <c r="H120" s="15"/>
      <c r="I120" s="26"/>
      <c r="J120" s="15"/>
      <c r="K120" s="26"/>
      <c r="L120" s="15"/>
      <c r="M120" s="26"/>
      <c r="N120" s="1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185"/>
      <c r="AV120" s="17"/>
      <c r="AW120" s="57"/>
      <c r="AX120" s="14"/>
    </row>
    <row r="121" spans="1:50" s="16" customFormat="1" ht="16.5" customHeight="1" x14ac:dyDescent="0.2">
      <c r="A121" s="63"/>
      <c r="B121" s="63"/>
      <c r="C121" s="64"/>
      <c r="D121" s="96"/>
      <c r="E121" s="106"/>
      <c r="F121" s="96"/>
      <c r="G121" s="106"/>
      <c r="H121" s="96"/>
      <c r="I121" s="106"/>
      <c r="J121" s="96"/>
      <c r="K121" s="106"/>
      <c r="L121" s="96"/>
      <c r="M121" s="106"/>
      <c r="N121" s="9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17"/>
      <c r="AW121" s="57"/>
      <c r="AX121" s="14"/>
    </row>
    <row r="122" spans="1:50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03">AVERAGE(Q122,S122,U122,W122,Y122,AA122,AC122,AE122,AG122,AI122,AK122,AM122,AO122,AQ122,AS122,O122,M122,K122,I122,G122,E122)</f>
        <v>68.462962962962976</v>
      </c>
      <c r="AU122" s="187" t="s">
        <v>167</v>
      </c>
      <c r="AV122" s="17"/>
      <c r="AW122" s="57"/>
      <c r="AX122" s="14"/>
    </row>
    <row r="123" spans="1:50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03"/>
        <v>78.5</v>
      </c>
      <c r="AU123" s="185"/>
      <c r="AV123" s="17"/>
      <c r="AW123" s="57"/>
      <c r="AX123" s="14"/>
    </row>
    <row r="124" spans="1:50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03"/>
        <v>78.066137566137556</v>
      </c>
      <c r="AU124" s="185"/>
      <c r="AV124" s="17"/>
      <c r="AW124" s="57"/>
      <c r="AX124" s="14"/>
    </row>
    <row r="125" spans="1:50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03"/>
        <v>77.055555555555571</v>
      </c>
      <c r="AU125" s="185"/>
      <c r="AV125" s="17"/>
      <c r="AW125" s="57"/>
      <c r="AX125" s="14"/>
    </row>
    <row r="126" spans="1:50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03"/>
        <v>86.462962962962962</v>
      </c>
      <c r="AU126" s="185"/>
      <c r="AV126" s="17"/>
      <c r="AW126" s="57"/>
      <c r="AX126" s="14"/>
    </row>
    <row r="127" spans="1:50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03"/>
        <v>100</v>
      </c>
      <c r="AU127" s="185"/>
      <c r="AV127" s="17"/>
      <c r="AW127" s="57"/>
      <c r="AX127" s="14"/>
    </row>
    <row r="128" spans="1:50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03"/>
        <v>98.425925925925924</v>
      </c>
      <c r="AU128" s="185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03"/>
        <v>99.333333333333329</v>
      </c>
      <c r="AU129" s="185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03"/>
        <v>69.214285714285722</v>
      </c>
      <c r="AU130" s="185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03"/>
        <v>74.833333333333329</v>
      </c>
      <c r="AU131" s="185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460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03"/>
        <v>93.928571428571431</v>
      </c>
      <c r="AU132" s="185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03"/>
        <v>98.333333333333329</v>
      </c>
      <c r="AU133" s="185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03"/>
        <v>98.666666666666671</v>
      </c>
      <c r="AU134" s="185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03"/>
        <v>89.870370370370381</v>
      </c>
      <c r="AU135" s="185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03"/>
        <v>95.925925925925924</v>
      </c>
      <c r="AU136" s="185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03"/>
        <v>97.481481481481481</v>
      </c>
      <c r="AU137" s="185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03"/>
        <v>95.925925925925924</v>
      </c>
      <c r="AU138" s="185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03"/>
        <v>96.574074074074076</v>
      </c>
      <c r="AU139" s="185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03"/>
        <v>86.481481481481495</v>
      </c>
      <c r="AU140" s="185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03"/>
        <v>52.888888888888893</v>
      </c>
      <c r="AU141" s="185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185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185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96"/>
      <c r="G144" s="106"/>
      <c r="H144" s="96"/>
      <c r="I144" s="106"/>
      <c r="J144" s="96"/>
      <c r="K144" s="106"/>
      <c r="L144" s="96"/>
      <c r="M144" s="106"/>
      <c r="N144" s="96"/>
      <c r="O144" s="106"/>
      <c r="P144" s="96"/>
      <c r="Q144" s="106"/>
      <c r="R144" s="64"/>
      <c r="S144" s="64"/>
      <c r="T144" s="96"/>
      <c r="U144" s="96"/>
      <c r="V144" s="9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0">AVERAGE(Q145,S145,U145,W145,Y145,AA145,AC145,AE145,AG145,AI145,AK145,AM145,AO145,AQ145,AS145,O145,M145,K145,I145,G145,E145)</f>
        <v>93.333333333333329</v>
      </c>
      <c r="AU145" s="18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0"/>
        <v>99.166666666666671</v>
      </c>
      <c r="AU146" s="185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0"/>
        <v>99.259259259259267</v>
      </c>
      <c r="AU147" s="185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0"/>
        <v>97.037037037037038</v>
      </c>
      <c r="AU148" s="185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0"/>
        <v>88.203703703703709</v>
      </c>
      <c r="AU149" s="185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0"/>
        <v>99.259259259259267</v>
      </c>
      <c r="AU150" s="185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0"/>
        <v>99.259259259259267</v>
      </c>
      <c r="AU151" s="185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0"/>
        <v>83.574074074074076</v>
      </c>
      <c r="AU152" s="185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0"/>
        <v>100</v>
      </c>
      <c r="AU153" s="185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0"/>
        <v>86.021164021164026</v>
      </c>
      <c r="AU154" s="185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0"/>
        <v>99.259259259259267</v>
      </c>
      <c r="AU155" s="185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460</v>
      </c>
      <c r="W156" s="21"/>
      <c r="X156" s="21" t="s">
        <v>460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0"/>
        <v>96.581196581196593</v>
      </c>
      <c r="AU156" s="185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0"/>
        <v>95.462962962962962</v>
      </c>
      <c r="AU157" s="185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0"/>
        <v>96.944444444444429</v>
      </c>
      <c r="AU158" s="185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0"/>
        <v>100</v>
      </c>
      <c r="AU159" s="185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0"/>
        <v>95.370370370370381</v>
      </c>
      <c r="AU160" s="185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0"/>
        <v>74.391534391534393</v>
      </c>
      <c r="AU161" s="185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0"/>
        <v>92.936507936507937</v>
      </c>
      <c r="AU162" s="185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0"/>
        <v>99.259259259259267</v>
      </c>
      <c r="AU163" s="185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0"/>
        <v>81.444444444444443</v>
      </c>
      <c r="AU164" s="185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15"/>
      <c r="G165" s="26"/>
      <c r="H165" s="15"/>
      <c r="I165" s="26"/>
      <c r="J165" s="15"/>
      <c r="K165" s="26"/>
      <c r="L165" s="15"/>
      <c r="M165" s="26"/>
      <c r="N165" s="15"/>
      <c r="O165" s="26"/>
      <c r="P165" s="15"/>
      <c r="Q165" s="26"/>
      <c r="T165" s="15"/>
      <c r="U165" s="15"/>
      <c r="V165" s="15"/>
      <c r="W165" s="15"/>
      <c r="X165" s="15"/>
      <c r="Y165" s="15"/>
      <c r="Z165" s="15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185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15"/>
      <c r="G166" s="26"/>
      <c r="H166" s="15"/>
      <c r="I166" s="26"/>
      <c r="J166" s="15"/>
      <c r="K166" s="26"/>
      <c r="L166" s="15"/>
      <c r="M166" s="26"/>
      <c r="N166" s="15"/>
      <c r="O166" s="26"/>
      <c r="P166" s="15"/>
      <c r="Q166" s="26"/>
      <c r="T166" s="15"/>
      <c r="U166" s="15"/>
      <c r="V166" s="15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185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96"/>
      <c r="G167" s="106"/>
      <c r="H167" s="96"/>
      <c r="I167" s="106"/>
      <c r="J167" s="96"/>
      <c r="K167" s="106"/>
      <c r="L167" s="96"/>
      <c r="M167" s="106"/>
      <c r="N167" s="96"/>
      <c r="O167" s="106"/>
      <c r="P167" s="96"/>
      <c r="Q167" s="106"/>
      <c r="R167" s="64"/>
      <c r="S167" s="64"/>
      <c r="T167" s="96"/>
      <c r="U167" s="96"/>
      <c r="V167" s="9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37">AVERAGE(Q168,S168,U168,W168,Y168,AA168,AC168,AE168,AG168,AI168,AK168,AM168,AO168,AQ168,AS168,O168,M168,K168,I168,G168,E168)</f>
        <v>99.166666666666671</v>
      </c>
      <c r="AU168" s="185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37"/>
        <v>100</v>
      </c>
      <c r="AU169" s="185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37"/>
        <v>94.354497354497354</v>
      </c>
      <c r="AU170" s="185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37"/>
        <v>98.425925925925924</v>
      </c>
      <c r="AU171" s="185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37"/>
        <v>100</v>
      </c>
      <c r="AU172" s="185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460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37"/>
        <v>97.959183673469397</v>
      </c>
      <c r="AU173" s="185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37"/>
        <v>100</v>
      </c>
      <c r="AU174" s="185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37"/>
        <v>81.148148148148138</v>
      </c>
      <c r="AU175" s="185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37"/>
        <v>97.18518518518519</v>
      </c>
      <c r="AU176" s="185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37"/>
        <v>100</v>
      </c>
      <c r="AU177" s="185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37"/>
        <v>100</v>
      </c>
      <c r="AU178" s="185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37"/>
        <v>97.18518518518519</v>
      </c>
      <c r="AU179" s="185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37"/>
        <v>100</v>
      </c>
      <c r="AU180" s="185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37"/>
        <v>100</v>
      </c>
      <c r="AU181" s="185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37"/>
        <v>94.351851851851862</v>
      </c>
      <c r="AU182" s="185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37"/>
        <v>99.166666666666671</v>
      </c>
      <c r="AU183" s="185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37"/>
        <v>100</v>
      </c>
      <c r="AU184" s="185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37"/>
        <v>100</v>
      </c>
      <c r="AU185" s="185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37"/>
        <v>97.68518518518519</v>
      </c>
      <c r="AU186" s="185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37"/>
        <v>100</v>
      </c>
      <c r="AU187" s="185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15"/>
      <c r="G188" s="26"/>
      <c r="H188" s="15"/>
      <c r="I188" s="26"/>
      <c r="J188" s="15"/>
      <c r="K188" s="26"/>
      <c r="L188" s="15"/>
      <c r="M188" s="26"/>
      <c r="N188" s="15"/>
      <c r="O188" s="26"/>
      <c r="P188" s="15"/>
      <c r="Q188" s="26"/>
      <c r="T188" s="15"/>
      <c r="U188" s="15"/>
      <c r="V188" s="15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185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15"/>
      <c r="G189" s="26"/>
      <c r="H189" s="15"/>
      <c r="I189" s="26"/>
      <c r="J189" s="15"/>
      <c r="K189" s="26"/>
      <c r="L189" s="15"/>
      <c r="M189" s="26"/>
      <c r="N189" s="15"/>
      <c r="O189" s="26"/>
      <c r="P189" s="15"/>
      <c r="Q189" s="26"/>
      <c r="T189" s="15"/>
      <c r="U189" s="15"/>
      <c r="V189" s="15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185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96"/>
      <c r="G190" s="106"/>
      <c r="H190" s="96"/>
      <c r="I190" s="106"/>
      <c r="J190" s="96"/>
      <c r="K190" s="106"/>
      <c r="L190" s="96"/>
      <c r="M190" s="106"/>
      <c r="N190" s="96"/>
      <c r="O190" s="106"/>
      <c r="P190" s="96"/>
      <c r="Q190" s="106"/>
      <c r="R190" s="64"/>
      <c r="S190" s="64"/>
      <c r="T190" s="96"/>
      <c r="U190" s="96"/>
      <c r="V190" s="9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8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5">AVERAGE(Q191,S191,U191,W191,Y191,AA191,AC191,AE191,AG191,AI191,AK191,AM191,AO191,AQ191,AS191,O191,M191,K191,I191,G191,E191)</f>
        <v>74.925925925925924</v>
      </c>
      <c r="AU191" s="189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5"/>
        <v>99.259259259259267</v>
      </c>
      <c r="AU192" s="185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5"/>
        <v>80.798941798941797</v>
      </c>
      <c r="AU193" s="185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5"/>
        <v>95.462962962962962</v>
      </c>
      <c r="AU194" s="185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5"/>
        <v>91.640211640211646</v>
      </c>
      <c r="AU195" s="185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5"/>
        <v>100</v>
      </c>
      <c r="AU196" s="185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5"/>
        <v>90.158730158730151</v>
      </c>
      <c r="AU197" s="186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5"/>
        <v>84.444444444444443</v>
      </c>
      <c r="AU198" s="185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5"/>
        <v>97.777777777777771</v>
      </c>
      <c r="AU199" s="185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5"/>
        <v>99.259259259259267</v>
      </c>
      <c r="AU200" s="186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5"/>
        <v>86.592592592592595</v>
      </c>
      <c r="AU201" s="186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5"/>
        <v>100</v>
      </c>
      <c r="AU202" s="186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5"/>
        <v>100</v>
      </c>
      <c r="AU203" s="186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5"/>
        <v>85.095238095238102</v>
      </c>
      <c r="AU204" s="186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5"/>
        <v>100</v>
      </c>
      <c r="AU205" s="186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5"/>
        <v>94.529100529100532</v>
      </c>
      <c r="AU206" s="186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5"/>
        <v>100</v>
      </c>
      <c r="AU207" s="185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5"/>
        <v>93.629629629629619</v>
      </c>
      <c r="AU208" s="185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5"/>
        <v>100</v>
      </c>
      <c r="AU209" s="186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5"/>
        <v>97.473544973544975</v>
      </c>
      <c r="AU210" s="186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15"/>
      <c r="G211" s="26"/>
      <c r="H211" s="15"/>
      <c r="I211" s="26"/>
      <c r="J211" s="15"/>
      <c r="K211" s="26"/>
      <c r="L211" s="15"/>
      <c r="M211" s="26"/>
      <c r="N211" s="15"/>
      <c r="O211" s="26"/>
      <c r="P211" s="15"/>
      <c r="Q211" s="26"/>
      <c r="T211" s="15"/>
      <c r="U211" s="15"/>
      <c r="V211" s="15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15"/>
      <c r="G212" s="26"/>
      <c r="H212" s="15"/>
      <c r="I212" s="26"/>
      <c r="J212" s="15"/>
      <c r="K212" s="26"/>
      <c r="L212" s="15"/>
      <c r="M212" s="26"/>
      <c r="N212" s="15"/>
      <c r="O212" s="26"/>
      <c r="P212" s="15"/>
      <c r="Q212" s="26"/>
      <c r="T212" s="15"/>
      <c r="U212" s="15"/>
      <c r="V212" s="15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96"/>
      <c r="G213" s="106"/>
      <c r="H213" s="96"/>
      <c r="I213" s="106"/>
      <c r="J213" s="96"/>
      <c r="K213" s="106"/>
      <c r="L213" s="96"/>
      <c r="M213" s="106"/>
      <c r="N213" s="96"/>
      <c r="O213" s="106"/>
      <c r="P213" s="96"/>
      <c r="Q213" s="106"/>
      <c r="R213" s="64"/>
      <c r="S213" s="64"/>
      <c r="T213" s="96"/>
      <c r="U213" s="96"/>
      <c r="V213" s="9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2">AVERAGE(Q214,S214,U214,W214,Y214,AA214,AC214,AE214,AG214,AI214,AK214,AM214,AO214,AQ214,AS214,O214,M214,K214,I214,G214,E214)</f>
        <v>100</v>
      </c>
      <c r="AU214" s="189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2"/>
        <v>100</v>
      </c>
      <c r="AU215" s="185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2"/>
        <v>100</v>
      </c>
      <c r="AU216" s="185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2"/>
        <v>91.640211640211646</v>
      </c>
      <c r="AU217" s="185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2"/>
        <v>100</v>
      </c>
      <c r="AU218" s="185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2"/>
        <v>100</v>
      </c>
      <c r="AU219" s="185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2"/>
        <v>98.518518518518519</v>
      </c>
      <c r="AU220" s="185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2"/>
        <v>98.518518518518519</v>
      </c>
      <c r="AU221" s="185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2"/>
        <v>100</v>
      </c>
      <c r="AU222" s="185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2"/>
        <v>100</v>
      </c>
      <c r="AU223" s="185"/>
      <c r="AV223" s="17"/>
      <c r="AW223" s="57"/>
      <c r="AX223" s="14"/>
    </row>
    <row r="224" spans="1:50" s="16" customFormat="1" ht="16.5" customHeight="1" x14ac:dyDescent="0.2">
      <c r="A224" s="58">
        <v>11</v>
      </c>
      <c r="B224" s="58"/>
      <c r="T224" s="15"/>
      <c r="U224" s="15"/>
      <c r="V224" s="15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31"/>
      <c r="S225" s="31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31"/>
      <c r="S226" s="31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31"/>
      <c r="S227" s="31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31"/>
      <c r="S228" s="31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31"/>
      <c r="S229" s="31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31"/>
      <c r="S230" s="31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31"/>
      <c r="S231" s="31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31"/>
      <c r="S232" s="31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31"/>
      <c r="S233" s="31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15"/>
      <c r="G234" s="26"/>
      <c r="H234" s="15"/>
      <c r="I234" s="26"/>
      <c r="J234" s="15"/>
      <c r="K234" s="26"/>
      <c r="L234" s="15"/>
      <c r="M234" s="26"/>
      <c r="N234" s="15"/>
      <c r="O234" s="26"/>
      <c r="P234" s="15"/>
      <c r="Q234" s="26"/>
      <c r="T234" s="15"/>
      <c r="U234" s="15"/>
      <c r="V234" s="15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15"/>
      <c r="G235" s="26"/>
      <c r="H235" s="15"/>
      <c r="I235" s="26"/>
      <c r="J235" s="15"/>
      <c r="K235" s="26"/>
      <c r="L235" s="15"/>
      <c r="M235" s="26"/>
      <c r="N235" s="15"/>
      <c r="O235" s="26"/>
      <c r="P235" s="15"/>
      <c r="Q235" s="26"/>
      <c r="T235" s="15"/>
      <c r="U235" s="15"/>
      <c r="V235" s="15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63"/>
      <c r="T236" s="63"/>
      <c r="U236" s="63"/>
      <c r="V236" s="63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84">AVERAGE(Q237,S237,U237,W237,Y237,AA237,AC237,AE237,AG237,AI237,AK237,AM237,AO237,AQ237,AS237,O237,M237,K237,I237,G237,E237)</f>
        <v>78.125</v>
      </c>
      <c r="AU237" s="189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84"/>
        <v>95</v>
      </c>
      <c r="AU238" s="185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84"/>
        <v>88.125</v>
      </c>
      <c r="AU239" s="185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84"/>
        <v>89.6875</v>
      </c>
      <c r="AU240" s="185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460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84"/>
        <v>78</v>
      </c>
      <c r="AU241" s="185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84"/>
        <v>88.125</v>
      </c>
      <c r="AU242" s="185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84"/>
        <v>100</v>
      </c>
      <c r="AU243" s="185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84"/>
        <v>99.375</v>
      </c>
      <c r="AU244" s="185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84"/>
        <v>95.625</v>
      </c>
      <c r="AU245" s="185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84"/>
        <v>100</v>
      </c>
      <c r="AU246" s="185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84"/>
        <v>89.21875</v>
      </c>
      <c r="AU247" s="185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84"/>
        <v>95.15625</v>
      </c>
      <c r="AU248" s="185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84"/>
        <v>84.375</v>
      </c>
      <c r="AU249" s="185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84"/>
        <v>97.34375</v>
      </c>
      <c r="AU250" s="185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84"/>
        <v>98.75</v>
      </c>
      <c r="AU251" s="185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84"/>
        <v>83.28125</v>
      </c>
      <c r="AU252" s="185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84"/>
        <v>95.3125</v>
      </c>
      <c r="AU253" s="185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7"/>
      <c r="AT254" s="21">
        <f t="shared" si="184"/>
        <v>95.3125</v>
      </c>
      <c r="AU254" s="185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7"/>
      <c r="AT255" s="21">
        <f t="shared" si="184"/>
        <v>91.354166666666671</v>
      </c>
      <c r="AU255" s="185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85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90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90"/>
      <c r="AV258" s="17"/>
      <c r="AW258" s="57"/>
      <c r="AX258" s="14"/>
    </row>
    <row r="259" spans="1:50" s="16" customFormat="1" ht="16.5" customHeight="1" x14ac:dyDescent="0.2">
      <c r="A259" s="58"/>
      <c r="B259" s="89"/>
      <c r="C259" s="13" t="s">
        <v>476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42">
        <v>8</v>
      </c>
      <c r="M259" s="42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84"/>
        <v>77.307692307692307</v>
      </c>
      <c r="AU259" s="119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8"/>
      <c r="U260" s="48"/>
      <c r="V260" s="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97"/>
      <c r="G261" s="109"/>
      <c r="H261" s="97"/>
      <c r="I261" s="109"/>
      <c r="J261" s="97"/>
      <c r="K261" s="109"/>
      <c r="L261" s="97"/>
      <c r="M261" s="109"/>
      <c r="N261" s="97"/>
      <c r="O261" s="109"/>
      <c r="P261" s="97"/>
      <c r="Q261" s="109"/>
      <c r="R261" s="78"/>
      <c r="S261" s="78"/>
      <c r="T261" s="97"/>
      <c r="U261" s="97"/>
      <c r="V261" s="97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>W262</f>
        <v>80</v>
      </c>
      <c r="AU262" s="189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4</v>
      </c>
      <c r="E263" s="21">
        <f t="shared" ref="E263:E281" si="206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>W263</f>
        <v>90</v>
      </c>
      <c r="AU263" s="185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4</v>
      </c>
      <c r="E264" s="21">
        <f t="shared" si="206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>U264</f>
        <v>80</v>
      </c>
      <c r="AU264" s="185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206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>W265</f>
        <v>100</v>
      </c>
      <c r="AU265" s="185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4</v>
      </c>
      <c r="E266" s="21">
        <f t="shared" si="206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>W266</f>
        <v>100</v>
      </c>
      <c r="AU266" s="185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4</v>
      </c>
      <c r="E267" s="21">
        <f t="shared" si="206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>W267</f>
        <v>90</v>
      </c>
      <c r="AU267" s="185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4</v>
      </c>
      <c r="E268" s="21">
        <f t="shared" si="206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8:AT281" si="207">AVERAGE(Q268,S268,U268,W268,Y268,AA268,AC268,AE268,AG268,AI268,AK268,AM268,AO268,AQ268,AS268,O268,M268,K268,I268,G268,E268)</f>
        <v>96.09375</v>
      </c>
      <c r="AU268" s="185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4</v>
      </c>
      <c r="E269" s="21">
        <f t="shared" si="206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7"/>
        <v>95.46875</v>
      </c>
      <c r="AU269" s="185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4</v>
      </c>
      <c r="E270" s="21">
        <f t="shared" si="206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7"/>
        <v>98.75</v>
      </c>
      <c r="AU270" s="185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4</v>
      </c>
      <c r="E271" s="21">
        <f t="shared" si="206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7"/>
        <v>95.46875</v>
      </c>
      <c r="AU271" s="185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4</v>
      </c>
      <c r="E272" s="21">
        <f t="shared" si="206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7"/>
        <v>90.46875</v>
      </c>
      <c r="AU272" s="185"/>
      <c r="AV272" s="17"/>
      <c r="AW272" s="57"/>
      <c r="AX272" s="14"/>
    </row>
    <row r="273" spans="1:50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206"/>
        <v>75</v>
      </c>
      <c r="F273" s="123">
        <v>10</v>
      </c>
      <c r="G273" s="124">
        <f t="shared" si="191"/>
        <v>100</v>
      </c>
      <c r="H273" s="123">
        <v>10</v>
      </c>
      <c r="I273" s="124">
        <f t="shared" si="192"/>
        <v>100</v>
      </c>
      <c r="J273" s="123">
        <v>10</v>
      </c>
      <c r="K273" s="124">
        <f t="shared" si="193"/>
        <v>100</v>
      </c>
      <c r="L273" s="123">
        <v>10</v>
      </c>
      <c r="M273" s="124">
        <f t="shared" si="194"/>
        <v>100</v>
      </c>
      <c r="N273" s="123">
        <v>8</v>
      </c>
      <c r="O273" s="124">
        <f t="shared" si="195"/>
        <v>80</v>
      </c>
      <c r="P273" s="123">
        <v>9</v>
      </c>
      <c r="Q273" s="124">
        <f t="shared" si="196"/>
        <v>90</v>
      </c>
      <c r="R273" s="123">
        <v>2</v>
      </c>
      <c r="S273" s="124">
        <f t="shared" si="197"/>
        <v>100</v>
      </c>
      <c r="T273" s="123">
        <v>9</v>
      </c>
      <c r="U273" s="123">
        <f t="shared" si="198"/>
        <v>90</v>
      </c>
      <c r="V273" s="123">
        <v>5</v>
      </c>
      <c r="W273" s="123">
        <f t="shared" si="199"/>
        <v>50</v>
      </c>
      <c r="X273" s="123"/>
      <c r="Y273" s="123"/>
      <c r="Z273" s="123"/>
      <c r="AA273" s="123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33"/>
      <c r="AW273" s="128"/>
      <c r="AX273" s="129"/>
    </row>
    <row r="274" spans="1:50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4</v>
      </c>
      <c r="E274" s="21">
        <f t="shared" si="206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si="207"/>
        <v>95.15625</v>
      </c>
      <c r="AU274" s="185"/>
      <c r="AV274" s="17"/>
      <c r="AW274" s="57"/>
      <c r="AX274" s="14"/>
    </row>
    <row r="275" spans="1:50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4</v>
      </c>
      <c r="E275" s="21">
        <f t="shared" si="206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07"/>
        <v>90.9375</v>
      </c>
      <c r="AU275" s="185"/>
      <c r="AV275" s="17"/>
      <c r="AW275" s="57"/>
      <c r="AX275" s="14"/>
    </row>
    <row r="276" spans="1:50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4</v>
      </c>
      <c r="E276" s="21">
        <f t="shared" si="206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07"/>
        <v>90.3125</v>
      </c>
      <c r="AU276" s="185"/>
      <c r="AV276" s="17"/>
      <c r="AW276" s="57"/>
      <c r="AX276" s="14"/>
    </row>
    <row r="277" spans="1:50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206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07"/>
        <v>94.375</v>
      </c>
      <c r="AU277" s="185"/>
      <c r="AV277" s="17"/>
      <c r="AW277" s="57"/>
      <c r="AX277" s="14"/>
    </row>
    <row r="278" spans="1:50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4</v>
      </c>
      <c r="E278" s="21">
        <f t="shared" si="206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07"/>
        <v>99.375</v>
      </c>
      <c r="AU278" s="185"/>
      <c r="AV278" s="17"/>
      <c r="AW278" s="57"/>
      <c r="AX278" s="14"/>
    </row>
    <row r="279" spans="1:50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4</v>
      </c>
      <c r="E279" s="21">
        <f t="shared" si="206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07"/>
        <v>97.34375</v>
      </c>
      <c r="AU279" s="185"/>
      <c r="AV279" s="17"/>
      <c r="AW279" s="57"/>
      <c r="AX279" s="14"/>
    </row>
    <row r="280" spans="1:50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4</v>
      </c>
      <c r="E280" s="21">
        <f t="shared" si="206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07"/>
        <v>99.375</v>
      </c>
      <c r="AU280" s="185"/>
      <c r="AV280" s="17"/>
      <c r="AW280" s="57"/>
      <c r="AX280" s="14"/>
    </row>
    <row r="281" spans="1:50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4</v>
      </c>
      <c r="E281" s="21">
        <f t="shared" si="206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07"/>
        <v>94.375</v>
      </c>
      <c r="AU281" s="185"/>
      <c r="AV281" s="17"/>
      <c r="AW281" s="57"/>
      <c r="AX281" s="14"/>
    </row>
    <row r="282" spans="1:50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8"/>
      <c r="U282" s="48"/>
      <c r="V282" s="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17"/>
      <c r="AW282" s="57"/>
      <c r="AX282" s="14"/>
    </row>
    <row r="283" spans="1:50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8"/>
      <c r="U283" s="48"/>
      <c r="V283" s="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17"/>
      <c r="AW283" s="57"/>
      <c r="AX283" s="14"/>
    </row>
    <row r="284" spans="1:50" s="16" customFormat="1" ht="16.5" customHeight="1" x14ac:dyDescent="0.2">
      <c r="A284" s="63"/>
      <c r="B284" s="63"/>
      <c r="C284" s="63"/>
      <c r="D284" s="63"/>
      <c r="E284" s="108"/>
      <c r="F284" s="63"/>
      <c r="G284" s="108"/>
      <c r="H284" s="63"/>
      <c r="I284" s="108"/>
      <c r="J284" s="63"/>
      <c r="K284" s="108"/>
      <c r="L284" s="63"/>
      <c r="M284" s="108"/>
      <c r="N284" s="63"/>
      <c r="O284" s="108"/>
      <c r="P284" s="63"/>
      <c r="Q284" s="108"/>
      <c r="R284" s="63"/>
      <c r="S284" s="63"/>
      <c r="T284" s="63"/>
      <c r="U284" s="63"/>
      <c r="V284" s="63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</row>
    <row r="285" spans="1:50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8">AVERAGE(Q285,S285,U285,W285,Y285,AA285,AC285,AE285,AG285,AI285,AK285,AM285,AO285,AQ285,AS285,O285,M285,K285,I285,G285,E285)</f>
        <v>92.1875</v>
      </c>
      <c r="AU285" s="191" t="s">
        <v>30</v>
      </c>
      <c r="AV285" s="17"/>
      <c r="AW285" s="57"/>
      <c r="AX285" s="14"/>
    </row>
    <row r="286" spans="1:50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8"/>
        <v>93.59375</v>
      </c>
      <c r="AU286" s="185"/>
      <c r="AV286" s="17"/>
      <c r="AW286" s="57"/>
      <c r="AX286" s="14"/>
    </row>
    <row r="287" spans="1:50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8"/>
        <v>90.46875</v>
      </c>
      <c r="AU287" s="185"/>
      <c r="AV287" s="17"/>
      <c r="AW287" s="57"/>
      <c r="AX287" s="14"/>
    </row>
    <row r="288" spans="1:50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8"/>
        <v>85.625</v>
      </c>
      <c r="AU288" s="185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8"/>
        <v>90.15625</v>
      </c>
      <c r="AU289" s="185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8"/>
        <v>85.46875</v>
      </c>
      <c r="AU290" s="185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8"/>
        <v>95.3125</v>
      </c>
      <c r="AU291" s="185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8"/>
        <v>89.21875</v>
      </c>
      <c r="AU292" s="185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8"/>
        <v>83.59375</v>
      </c>
      <c r="AU293" s="185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8"/>
        <v>100</v>
      </c>
      <c r="AU294" s="185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8"/>
        <v>91.40625</v>
      </c>
      <c r="AU295" s="185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8"/>
        <v>100</v>
      </c>
      <c r="AU296" s="185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8"/>
        <v>87.03125</v>
      </c>
      <c r="AU297" s="185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8"/>
        <v>96.875</v>
      </c>
      <c r="AU298" s="185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8"/>
        <v>92.1875</v>
      </c>
      <c r="AU299" s="185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8"/>
        <v>93.28125</v>
      </c>
      <c r="AU300" s="185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461</v>
      </c>
      <c r="D301" s="1" t="s">
        <v>460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8"/>
        <v>100</v>
      </c>
      <c r="AU301" s="185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8"/>
        <v>93.125</v>
      </c>
      <c r="AU302" s="185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8"/>
        <v>96.5625</v>
      </c>
      <c r="AU303" s="185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8"/>
        <v>99.375</v>
      </c>
      <c r="AU304" s="185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8"/>
        <v>94.84375</v>
      </c>
      <c r="AU305" s="190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8"/>
        <v>99.375</v>
      </c>
      <c r="AU306" s="19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8"/>
      <c r="U307" s="48"/>
      <c r="V307" s="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8"/>
      <c r="U308" s="48"/>
      <c r="V308" s="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63"/>
      <c r="G309" s="108"/>
      <c r="H309" s="63"/>
      <c r="I309" s="108"/>
      <c r="J309" s="63"/>
      <c r="K309" s="108"/>
      <c r="L309" s="63"/>
      <c r="M309" s="108"/>
      <c r="N309" s="63"/>
      <c r="O309" s="108"/>
      <c r="P309" s="63"/>
      <c r="Q309" s="108"/>
      <c r="R309" s="63"/>
      <c r="S309" s="63"/>
      <c r="T309" s="63"/>
      <c r="U309" s="63"/>
      <c r="V309" s="63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45">AVERAGE(Q310,S310,U310,W310,Y310,AA310,AC310,AE310,AG310,AI310,AK310,AM310,AO310,AQ310,AS310,O310,M310,K310,I310,G310,E310)</f>
        <v>81.71875</v>
      </c>
      <c r="AU310" s="189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45"/>
        <v>93.90625</v>
      </c>
      <c r="AU311" s="19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45"/>
        <v>100</v>
      </c>
      <c r="AU312" s="25"/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45"/>
        <v>98.666666666666671</v>
      </c>
      <c r="AU313" s="185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45"/>
        <v>100</v>
      </c>
      <c r="AU314" s="185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45"/>
        <v>81.09375</v>
      </c>
      <c r="AU315" s="185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45"/>
        <v>94.0625</v>
      </c>
      <c r="AU316" s="185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45"/>
        <v>84.0625</v>
      </c>
      <c r="AU317" s="185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45"/>
        <v>83.28125</v>
      </c>
      <c r="AU318" s="185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0" si="261">AVERAGE(Q322,S322,U322,W322,Y322,AA322,AC322,AE322,AG322,AI322,AK322,AM322,AO322,AQ322,AS322,O322,M322,K322,I322,G322,E322)</f>
        <v>98.125</v>
      </c>
      <c r="AU322" s="189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501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>AVERAGE(Q323,S323,U323,W323,Y323,AA323,AC323,AE323,AG323,AI323,AK323,AM323,AO323,AQ323,AS323,O323,M323,K323,I323,G323,E323)</f>
        <v>95.047619047619051</v>
      </c>
      <c r="AU323" s="19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61"/>
        <v>95.9375</v>
      </c>
      <c r="AU324" s="185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>AVERAGE(Q325,S325,U325,W325,Y325,AA325,AC325,AE325,AG325,AI325,AK325,AM325,AO325,AQ325,AS325,O325,M325,K325,I325,G325,E325)</f>
        <v>93.28125</v>
      </c>
      <c r="AU325" s="185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61"/>
        <v>91.5625</v>
      </c>
      <c r="AU326" s="185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61"/>
        <v>97.96875</v>
      </c>
      <c r="AU327" s="185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61"/>
        <v>92.8125</v>
      </c>
      <c r="AU328" s="185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61"/>
        <v>96.09375</v>
      </c>
      <c r="AU329" s="185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>AVERAGE(Q330,S330,U330,W330,Y330,AA330,AC330,AE330,AG330,AI330,AK330,AM330,AO330,AQ330,AS330,O330,M330,K330,I330,G330,E330)</f>
        <v>90</v>
      </c>
      <c r="AU330" s="185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>AVERAGE(Q331,S331,U331,W331,Y331,AA331,AC331,AE331,AG331,AI331,AK331,AM331,AO331,AQ331,AS331,O331,M331,K331,I331,G331,E331)</f>
        <v>80.78125</v>
      </c>
      <c r="AU331" s="185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61"/>
        <v>100</v>
      </c>
      <c r="AU332" s="185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61"/>
        <v>97.65625</v>
      </c>
      <c r="AU333" s="185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61"/>
        <v>92.03125</v>
      </c>
      <c r="AU334" s="185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61"/>
        <v>88.125</v>
      </c>
      <c r="AU335" s="185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61"/>
        <v>100</v>
      </c>
      <c r="AU336" s="185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61"/>
        <v>99.375</v>
      </c>
      <c r="AU337" s="185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61"/>
        <v>92.34375</v>
      </c>
      <c r="AU338" s="185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61"/>
        <v>96.5625</v>
      </c>
      <c r="AU339" s="185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61"/>
        <v>95.625</v>
      </c>
      <c r="AU340" s="185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>AVERAGE(Q341,S341,U341,W341,Y341,AA341,AC341,AE341,AG341,AI341,AK341,AM341,AO341,AQ341,AS341,O341,M341,K341,I341,G341,E341)</f>
        <v>94.553571428571431</v>
      </c>
      <c r="AU341" s="185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5"/>
      <c r="K342" s="26"/>
      <c r="L342" s="15"/>
      <c r="M342" s="26"/>
      <c r="N342" s="15"/>
      <c r="O342" s="26"/>
      <c r="P342" s="15"/>
      <c r="Q342" s="26"/>
      <c r="T342" s="15"/>
      <c r="U342" s="15"/>
      <c r="V342" s="15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185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5"/>
      <c r="K343" s="26"/>
      <c r="L343" s="15"/>
      <c r="M343" s="26"/>
      <c r="N343" s="15"/>
      <c r="O343" s="26"/>
      <c r="P343" s="15"/>
      <c r="Q343" s="26"/>
      <c r="T343" s="15"/>
      <c r="U343" s="15"/>
      <c r="V343" s="15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185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63"/>
      <c r="G344" s="108"/>
      <c r="H344" s="63"/>
      <c r="I344" s="108"/>
      <c r="J344" s="63"/>
      <c r="K344" s="108"/>
      <c r="L344" s="63"/>
      <c r="M344" s="108"/>
      <c r="N344" s="63"/>
      <c r="O344" s="108"/>
      <c r="P344" s="63"/>
      <c r="Q344" s="108"/>
      <c r="R344" s="63"/>
      <c r="S344" s="63"/>
      <c r="T344" s="63"/>
      <c r="U344" s="63"/>
      <c r="V344" s="63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6"/>
      <c r="AR344" s="106"/>
      <c r="AS344" s="106"/>
      <c r="AT344" s="106"/>
      <c r="AU344" s="108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>AVERAGE(Q345,S345,U345,W345,Y345,AA345,AC345,AE345,AG345,AI345,AK345,AM345,AO345,AQ345,AS345,O345,M345,K345,I345,G345,E345)</f>
        <v>98.125</v>
      </c>
      <c r="AU345" s="189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ref="AT346:AT366" si="279">AVERAGE(Q346,S346,U346,W346,Y346,AA346,AC346,AE346,AG346,AI346,AK346,AM346,AO346,AQ346,AS346,O346,M346,K346,I346,G346,E346)</f>
        <v>88.125</v>
      </c>
      <c r="AU346" s="185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79"/>
        <v>98.75</v>
      </c>
      <c r="AU347" s="185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79"/>
        <v>92.34375</v>
      </c>
      <c r="AU348" s="185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79"/>
        <v>98.125</v>
      </c>
      <c r="AU349" s="185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79"/>
        <v>94.375</v>
      </c>
      <c r="AU350" s="185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79"/>
        <v>90.78125</v>
      </c>
      <c r="AU351" s="185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79"/>
        <v>90.9375</v>
      </c>
      <c r="AU352" s="185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79"/>
        <v>96.25</v>
      </c>
      <c r="AU353" s="185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79"/>
        <v>90.625</v>
      </c>
      <c r="AU354" s="185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0</v>
      </c>
      <c r="E355" s="124">
        <f t="shared" si="263"/>
        <v>0</v>
      </c>
      <c r="F355" s="123">
        <v>10</v>
      </c>
      <c r="G355" s="124">
        <f t="shared" si="264"/>
        <v>100</v>
      </c>
      <c r="H355" s="123">
        <v>0</v>
      </c>
      <c r="I355" s="124">
        <f t="shared" si="265"/>
        <v>0</v>
      </c>
      <c r="J355" s="123"/>
      <c r="K355" s="124"/>
      <c r="L355" s="123"/>
      <c r="M355" s="124"/>
      <c r="N355" s="123"/>
      <c r="O355" s="124"/>
      <c r="P355" s="123"/>
      <c r="Q355" s="124"/>
      <c r="R355" s="125"/>
      <c r="S355" s="125"/>
      <c r="T355" s="123"/>
      <c r="U355" s="123"/>
      <c r="V355" s="123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si="279"/>
        <v>78.4375</v>
      </c>
      <c r="AU356" s="185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9"/>
        <v>94.84375</v>
      </c>
      <c r="AU357" s="185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9"/>
        <v>89.0625</v>
      </c>
      <c r="AU358" s="185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9"/>
        <v>92.5</v>
      </c>
      <c r="AU359" s="185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9"/>
        <v>98.75</v>
      </c>
      <c r="AU360" s="185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9"/>
        <v>95.625</v>
      </c>
      <c r="AU361" s="185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9"/>
        <v>97.5</v>
      </c>
      <c r="AU362" s="185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51">
        <v>4</v>
      </c>
      <c r="E363" s="52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9"/>
        <v>84.6875</v>
      </c>
      <c r="AU363" s="185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9"/>
        <v>87.65625</v>
      </c>
      <c r="AU364" s="194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9"/>
        <v>90.78125</v>
      </c>
      <c r="AU365" s="194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9"/>
        <v>88.4375</v>
      </c>
      <c r="AU366" s="194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26"/>
      <c r="L367" s="15"/>
      <c r="M367" s="26"/>
      <c r="N367" s="15"/>
      <c r="O367" s="26"/>
      <c r="P367" s="15"/>
      <c r="Q367" s="26"/>
      <c r="T367" s="15"/>
      <c r="U367" s="15"/>
      <c r="V367" s="15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185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26"/>
      <c r="L368" s="15"/>
      <c r="M368" s="26"/>
      <c r="N368" s="15"/>
      <c r="O368" s="26"/>
      <c r="P368" s="15"/>
      <c r="Q368" s="26"/>
      <c r="T368" s="15"/>
      <c r="U368" s="15"/>
      <c r="V368" s="15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185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63"/>
      <c r="G369" s="108"/>
      <c r="H369" s="63"/>
      <c r="I369" s="108"/>
      <c r="J369" s="63"/>
      <c r="K369" s="108"/>
      <c r="L369" s="63"/>
      <c r="M369" s="108"/>
      <c r="N369" s="63"/>
      <c r="O369" s="108"/>
      <c r="P369" s="63"/>
      <c r="Q369" s="108"/>
      <c r="R369" s="63"/>
      <c r="S369" s="63"/>
      <c r="T369" s="63"/>
      <c r="U369" s="63"/>
      <c r="V369" s="63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6"/>
      <c r="AR369" s="106"/>
      <c r="AS369" s="106"/>
      <c r="AT369" s="106"/>
      <c r="AU369" s="108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307">AVERAGE(Q370,S370,U370,W370,Y370,AA370,AC370,AE370,AG370,AI370,AK370,AM370,AO370,AQ370,AS370,O370,M370,K370,I370,G370,E370)</f>
        <v>99.375</v>
      </c>
      <c r="AU370" s="189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307"/>
        <v>99.375</v>
      </c>
      <c r="AU371" s="185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307"/>
        <v>97.96875</v>
      </c>
      <c r="AU372" s="185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307"/>
        <v>96.666666666666671</v>
      </c>
      <c r="AU373" s="185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307"/>
        <v>98.75</v>
      </c>
      <c r="AU374" s="185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307"/>
        <v>100</v>
      </c>
      <c r="AU375" s="185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307"/>
        <v>99.375</v>
      </c>
      <c r="AU376" s="185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307"/>
        <v>79.21875</v>
      </c>
      <c r="AU377" s="185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307"/>
        <v>74.21875</v>
      </c>
      <c r="AU378" s="185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307"/>
        <v>86.25</v>
      </c>
      <c r="AU379" s="185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307"/>
        <v>100</v>
      </c>
      <c r="AU380" s="185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307"/>
        <v>99.375</v>
      </c>
      <c r="AU381" s="185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307"/>
        <v>96.71875</v>
      </c>
      <c r="AU382" s="185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307"/>
        <v>94.0625</v>
      </c>
      <c r="AU383" s="185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307"/>
        <v>94.84375</v>
      </c>
      <c r="AU384" s="185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307"/>
        <v>100</v>
      </c>
      <c r="AU385" s="185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307"/>
        <v>100</v>
      </c>
      <c r="AU386" s="185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307"/>
        <v>94.0625</v>
      </c>
      <c r="AU387" s="185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307"/>
        <v>98.75</v>
      </c>
      <c r="AU388" s="185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307"/>
        <v>90</v>
      </c>
      <c r="AU389" s="185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15"/>
      <c r="K390" s="26"/>
      <c r="L390" s="15"/>
      <c r="M390" s="26"/>
      <c r="N390" s="15"/>
      <c r="O390" s="26"/>
      <c r="P390" s="15"/>
      <c r="Q390" s="26"/>
      <c r="T390" s="15"/>
      <c r="U390" s="15"/>
      <c r="V390" s="15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185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15"/>
      <c r="K391" s="26"/>
      <c r="L391" s="15"/>
      <c r="M391" s="26"/>
      <c r="N391" s="15"/>
      <c r="O391" s="26"/>
      <c r="P391" s="15"/>
      <c r="Q391" s="26"/>
      <c r="T391" s="15"/>
      <c r="U391" s="15"/>
      <c r="V391" s="15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185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63"/>
      <c r="G392" s="108"/>
      <c r="H392" s="63"/>
      <c r="I392" s="108"/>
      <c r="J392" s="63"/>
      <c r="K392" s="108"/>
      <c r="L392" s="63"/>
      <c r="M392" s="108"/>
      <c r="N392" s="63"/>
      <c r="O392" s="108"/>
      <c r="P392" s="63"/>
      <c r="Q392" s="108"/>
      <c r="R392" s="63"/>
      <c r="S392" s="63"/>
      <c r="T392" s="63"/>
      <c r="U392" s="63"/>
      <c r="V392" s="63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6"/>
      <c r="AR392" s="106"/>
      <c r="AS392" s="106"/>
      <c r="AT392" s="106"/>
      <c r="AU392" s="108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323">AVERAGE(Q393,S393,U393,W393,Y393,AA393,AC393,AE393,AG393,AI393,AK393,AM393,AO393,AQ393,AS393,O393,M393,K393,I393,G393,E393)</f>
        <v>93.28125</v>
      </c>
      <c r="AU393" s="185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>AVERAGE(Q394,S394,U394,W394,Y394,AA394,AC394,AE394,AG394,AI394,AK394,AM394,AO394,AQ394,AS394,O394,M394,K394,I394,G394,E394)</f>
        <v>100</v>
      </c>
      <c r="AU394" s="185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323"/>
        <v>97.5</v>
      </c>
      <c r="AU395" s="185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323"/>
        <v>87.96875</v>
      </c>
      <c r="AU396" s="185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323"/>
        <v>90.46875</v>
      </c>
      <c r="AU397" s="185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>AVERAGE(Q398,S398,U398,W398,Y398,AA398,AC398,AE398,AG398,AI398,AK398,AM398,AO398,AQ398,AS398,O398,M398,K398,I398,G398,E398)</f>
        <v>98.59375</v>
      </c>
      <c r="AU398" s="185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323"/>
        <v>93.90625</v>
      </c>
      <c r="AU399" s="185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323"/>
        <v>99.375</v>
      </c>
      <c r="AU400" s="185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323"/>
        <v>93.28125</v>
      </c>
      <c r="AU401" s="185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323"/>
        <v>100</v>
      </c>
      <c r="AU402" s="185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17"/>
      <c r="E403" s="107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7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85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501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323"/>
        <v>93.666666666666671</v>
      </c>
      <c r="AU404" s="185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323"/>
        <v>95.46875</v>
      </c>
      <c r="AU405" s="185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323"/>
        <v>94.53125</v>
      </c>
      <c r="AU406" s="185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323"/>
        <v>90.625</v>
      </c>
      <c r="AU407" s="185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323"/>
        <v>97.1875</v>
      </c>
      <c r="AU408" s="185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460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323"/>
        <v>98</v>
      </c>
      <c r="AU409" s="185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323"/>
        <v>90.15625</v>
      </c>
      <c r="AU410" s="185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>AVERAGE(Q411,S411,U411,W411,Y411,AA411,AC411,AE411,AG411,AI411,AK411,AM411,AO411,AQ411,AS411,O411,M411,K411,I411,G411,E411)</f>
        <v>96.875</v>
      </c>
      <c r="AU411" s="185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>AVERAGE(Q412,S412,U412,W412,Y412,AA412,AC412,AE412,AG412,AI412,AK412,AM412,AO412,AQ412,AS412,O412,M412,K412,I412,G412,E412)</f>
        <v>98.4375</v>
      </c>
      <c r="AU412" s="185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>AVERAGE(Q413,S413,U413,W413,Y413,AA413,AC413,AE413,AG413,AI413,AK413,AM413,AO413,AQ413,AS413,O413,M413,K413,I413,G413,E413)</f>
        <v>97.96875</v>
      </c>
      <c r="AU413" s="185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323"/>
        <v>98.125</v>
      </c>
      <c r="AU414" s="185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323"/>
        <v>97.96875</v>
      </c>
      <c r="AU415" s="185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323"/>
        <v>100</v>
      </c>
      <c r="AU416" s="185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15"/>
      <c r="K417" s="26"/>
      <c r="L417" s="15"/>
      <c r="M417" s="26"/>
      <c r="N417" s="15"/>
      <c r="O417" s="26"/>
      <c r="P417" s="15"/>
      <c r="Q417" s="26"/>
      <c r="T417" s="15"/>
      <c r="U417" s="15"/>
      <c r="V417" s="15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185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8"/>
      <c r="U418" s="48"/>
      <c r="V418" s="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39">AVERAGE(Q420,S420,U420,W420,Y420,AA420,AC420,AE420,AG420,AI420,AK420,AM420,AO420,AQ420,AS420,O420,M420,K420,I420,G420,E420)</f>
        <v>100</v>
      </c>
      <c r="AU420" s="185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39"/>
        <v>86.5625</v>
      </c>
      <c r="AU421" s="46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>AVERAGE(Q422,S422,U422,W422,Y422,AA422,AC422,AE422,AG422,AI422,AK422,AM422,AO422,AQ422,AS422,O422,M422,K422,I422,G422,E422)</f>
        <v>96.875</v>
      </c>
      <c r="AU422" s="46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39"/>
        <v>97.34375</v>
      </c>
      <c r="AU423" s="46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39"/>
        <v>80.15625</v>
      </c>
      <c r="AU424" s="46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39"/>
        <v>98.125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39"/>
        <v>97.5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39"/>
        <v>93.75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39"/>
        <v>92.708333333333329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39"/>
        <v>87.8125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39"/>
        <v>95.625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39"/>
        <v>87.34375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39"/>
        <v>97.5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39"/>
        <v>93.4375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39"/>
        <v>98.75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39"/>
        <v>90.416666666666671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39"/>
        <v>98.75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39"/>
        <v>98.75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39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39"/>
        <v>94.375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39"/>
        <v>92.1875</v>
      </c>
    </row>
    <row r="446" spans="1:46" x14ac:dyDescent="0.2">
      <c r="F446" s="15"/>
      <c r="G446" s="26"/>
      <c r="H446" s="15"/>
      <c r="I446" s="26"/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P262" activePane="bottomRight" state="frozen"/>
      <selection activeCell="A2" sqref="A2:I2"/>
      <selection pane="topRight" activeCell="A2" sqref="A2:I2"/>
      <selection pane="bottomLeft" activeCell="A2" sqref="A2:I2"/>
      <selection pane="bottomRight" activeCell="S279" sqref="S279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223" t="s">
        <v>9</v>
      </c>
      <c r="B1" s="223"/>
      <c r="C1" s="223"/>
      <c r="D1" s="223"/>
      <c r="E1" s="257"/>
      <c r="F1" s="223"/>
      <c r="G1" s="257"/>
      <c r="H1" s="223"/>
      <c r="I1" s="257"/>
      <c r="J1" s="223"/>
      <c r="K1" s="257"/>
      <c r="L1" s="223"/>
      <c r="M1" s="257"/>
      <c r="N1" s="223"/>
      <c r="O1" s="257"/>
      <c r="P1" s="223"/>
      <c r="Q1" s="257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</row>
    <row r="2" spans="1:52" ht="18" customHeight="1" x14ac:dyDescent="0.2">
      <c r="A2" s="223" t="s">
        <v>22</v>
      </c>
      <c r="B2" s="223"/>
      <c r="C2" s="223"/>
      <c r="D2" s="223"/>
      <c r="E2" s="257"/>
      <c r="F2" s="223"/>
      <c r="G2" s="257"/>
      <c r="H2" s="223"/>
      <c r="I2" s="257"/>
      <c r="J2" s="223"/>
      <c r="K2" s="257"/>
      <c r="L2" s="223"/>
      <c r="M2" s="257"/>
      <c r="N2" s="223"/>
      <c r="O2" s="257"/>
      <c r="P2" s="223"/>
      <c r="Q2" s="257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1:52" ht="18" customHeight="1" x14ac:dyDescent="0.2">
      <c r="A3" s="223" t="s">
        <v>2</v>
      </c>
      <c r="B3" s="223"/>
      <c r="C3" s="223"/>
      <c r="D3" s="223"/>
      <c r="E3" s="257"/>
      <c r="F3" s="223"/>
      <c r="G3" s="257"/>
      <c r="H3" s="223"/>
      <c r="I3" s="257"/>
      <c r="J3" s="223"/>
      <c r="K3" s="257"/>
      <c r="L3" s="223"/>
      <c r="M3" s="257"/>
      <c r="N3" s="223"/>
      <c r="O3" s="257"/>
      <c r="P3" s="223"/>
      <c r="Q3" s="257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1:52" s="2" customFormat="1" ht="18" customHeight="1" x14ac:dyDescent="0.2">
      <c r="A4" s="237" t="s">
        <v>0</v>
      </c>
      <c r="B4" s="39"/>
      <c r="C4" s="237" t="s">
        <v>1</v>
      </c>
      <c r="D4" s="247" t="s">
        <v>440</v>
      </c>
      <c r="E4" s="247"/>
      <c r="F4" s="247"/>
      <c r="G4" s="247"/>
      <c r="H4" s="247" t="s">
        <v>441</v>
      </c>
      <c r="I4" s="247"/>
      <c r="J4" s="247"/>
      <c r="K4" s="247"/>
      <c r="L4" s="247"/>
      <c r="M4" s="247"/>
      <c r="N4" s="247"/>
      <c r="O4" s="247"/>
      <c r="P4" s="247" t="s">
        <v>442</v>
      </c>
      <c r="Q4" s="247"/>
      <c r="R4" s="247"/>
      <c r="S4" s="247"/>
      <c r="T4" s="247"/>
      <c r="U4" s="247"/>
      <c r="V4" s="247"/>
      <c r="W4" s="247"/>
      <c r="X4" s="247" t="s">
        <v>443</v>
      </c>
      <c r="Y4" s="247"/>
      <c r="Z4" s="247"/>
      <c r="AA4" s="247"/>
      <c r="AB4" s="247"/>
      <c r="AC4" s="247"/>
      <c r="AD4" s="247"/>
      <c r="AE4" s="247"/>
      <c r="AF4" s="251" t="s">
        <v>444</v>
      </c>
      <c r="AG4" s="252"/>
      <c r="AH4" s="252"/>
      <c r="AI4" s="252"/>
      <c r="AJ4" s="252"/>
      <c r="AK4" s="252"/>
      <c r="AL4" s="252"/>
      <c r="AM4" s="252"/>
      <c r="AN4" s="252"/>
      <c r="AO4" s="253"/>
      <c r="AP4" s="251" t="s">
        <v>498</v>
      </c>
      <c r="AQ4" s="252"/>
      <c r="AR4" s="252"/>
      <c r="AS4" s="253"/>
      <c r="AT4" s="259" t="s">
        <v>445</v>
      </c>
      <c r="AU4" s="7"/>
      <c r="AW4" s="12" t="s">
        <v>4</v>
      </c>
      <c r="AX4" s="41" t="s">
        <v>5</v>
      </c>
    </row>
    <row r="5" spans="1:52" s="2" customFormat="1" ht="18" customHeight="1" x14ac:dyDescent="0.2">
      <c r="A5" s="237"/>
      <c r="B5" s="39"/>
      <c r="C5" s="237"/>
      <c r="D5" s="247" t="s">
        <v>470</v>
      </c>
      <c r="E5" s="258"/>
      <c r="F5" s="248" t="s">
        <v>471</v>
      </c>
      <c r="G5" s="261"/>
      <c r="H5" s="248" t="s">
        <v>472</v>
      </c>
      <c r="I5" s="261"/>
      <c r="J5" s="248" t="s">
        <v>473</v>
      </c>
      <c r="K5" s="248"/>
      <c r="L5" s="248" t="s">
        <v>474</v>
      </c>
      <c r="M5" s="248"/>
      <c r="N5" s="248" t="s">
        <v>475</v>
      </c>
      <c r="O5" s="248"/>
      <c r="P5" s="248" t="s">
        <v>490</v>
      </c>
      <c r="Q5" s="248"/>
      <c r="R5" s="248" t="s">
        <v>491</v>
      </c>
      <c r="S5" s="248"/>
      <c r="T5" s="248" t="s">
        <v>492</v>
      </c>
      <c r="U5" s="248"/>
      <c r="V5" s="248" t="s">
        <v>45</v>
      </c>
      <c r="W5" s="248"/>
      <c r="X5" s="248" t="s">
        <v>493</v>
      </c>
      <c r="Y5" s="248"/>
      <c r="Z5" s="248" t="s">
        <v>494</v>
      </c>
      <c r="AA5" s="248"/>
      <c r="AB5" s="248" t="s">
        <v>495</v>
      </c>
      <c r="AC5" s="248"/>
      <c r="AD5" s="248" t="s">
        <v>470</v>
      </c>
      <c r="AE5" s="248"/>
      <c r="AF5" s="248" t="s">
        <v>496</v>
      </c>
      <c r="AG5" s="248"/>
      <c r="AH5" s="255" t="s">
        <v>46</v>
      </c>
      <c r="AI5" s="260"/>
      <c r="AJ5" s="248" t="s">
        <v>47</v>
      </c>
      <c r="AK5" s="248"/>
      <c r="AL5" s="248" t="s">
        <v>48</v>
      </c>
      <c r="AM5" s="248"/>
      <c r="AN5" s="248" t="s">
        <v>49</v>
      </c>
      <c r="AO5" s="248"/>
      <c r="AP5" s="248" t="s">
        <v>21</v>
      </c>
      <c r="AQ5" s="254"/>
      <c r="AR5" s="248" t="s">
        <v>497</v>
      </c>
      <c r="AS5" s="254"/>
      <c r="AT5" s="259"/>
      <c r="AU5" s="7"/>
      <c r="AW5" s="9">
        <f>SUM(AV6:AV202)</f>
        <v>0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98"/>
      <c r="AT6" s="21">
        <f>AVERAGE(Q6,S6,U6,W6,Y6,AA6,AC6,AE6,AG6,AI6,AK6,AM6,AO6,AQ6,AS6,K6,M6,I6,G6,O6)</f>
        <v>95.357142857142861</v>
      </c>
      <c r="AU6" s="60" t="s">
        <v>15</v>
      </c>
      <c r="AV6" s="2">
        <f>COUNTIF(AT6:AT32,"&lt;80")</f>
        <v>0</v>
      </c>
      <c r="AY6" s="53" t="s">
        <v>15</v>
      </c>
      <c r="AZ6" s="54">
        <f>AV6</f>
        <v>0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98"/>
      <c r="AT7" s="21">
        <f t="shared" ref="AT7:AT25" si="14">AVERAGE(Q7,S7,U7,W7,Y7,AA7,AC7,AE7,AG7,AI7,AK7,AM7,AO7,AQ7,AS7,K7,M7,I7,G7,O7)</f>
        <v>96.785714285714292</v>
      </c>
      <c r="AU7" s="61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98"/>
      <c r="AT8" s="21">
        <f t="shared" si="14"/>
        <v>100</v>
      </c>
      <c r="AU8" s="61"/>
      <c r="AV8" s="17"/>
      <c r="AW8" s="57"/>
      <c r="AX8" s="14"/>
      <c r="AY8" s="33"/>
      <c r="AZ8" s="11"/>
    </row>
    <row r="9" spans="1:52" s="130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5"/>
        <v>100</v>
      </c>
      <c r="F9" s="124">
        <v>2</v>
      </c>
      <c r="G9" s="124">
        <f t="shared" si="6"/>
        <v>100</v>
      </c>
      <c r="H9" s="124">
        <v>3</v>
      </c>
      <c r="I9" s="124">
        <f t="shared" si="7"/>
        <v>100</v>
      </c>
      <c r="J9" s="124"/>
      <c r="K9" s="124"/>
      <c r="L9" s="124"/>
      <c r="M9" s="124"/>
      <c r="N9" s="124"/>
      <c r="O9" s="124"/>
      <c r="P9" s="123"/>
      <c r="Q9" s="124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6"/>
      <c r="AV9" s="133"/>
      <c r="AW9" s="128"/>
      <c r="AX9" s="129"/>
      <c r="AY9" s="151"/>
      <c r="AZ9" s="152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98"/>
      <c r="AT10" s="21">
        <f t="shared" si="14"/>
        <v>98.571428571428569</v>
      </c>
      <c r="AU10" s="61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98"/>
      <c r="AT11" s="21">
        <f t="shared" si="14"/>
        <v>86.666666666666657</v>
      </c>
      <c r="AU11" s="61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98"/>
      <c r="AT12" s="21">
        <f t="shared" si="14"/>
        <v>100</v>
      </c>
      <c r="AU12" s="61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98"/>
      <c r="AT13" s="21">
        <f t="shared" si="14"/>
        <v>96.190476190476176</v>
      </c>
      <c r="AU13" s="62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98"/>
      <c r="AT14" s="21">
        <f t="shared" si="14"/>
        <v>96.428571428571431</v>
      </c>
      <c r="AU14" s="61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8"/>
      <c r="AT15" s="21">
        <f t="shared" si="14"/>
        <v>98.571428571428569</v>
      </c>
      <c r="AU15" s="61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98"/>
      <c r="AT16" s="21">
        <f t="shared" si="14"/>
        <v>85.357142857142861</v>
      </c>
      <c r="AU16" s="62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98"/>
      <c r="AT17" s="21">
        <f t="shared" si="14"/>
        <v>92.023809523809533</v>
      </c>
      <c r="AU17" s="62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98"/>
      <c r="AT18" s="21">
        <f t="shared" si="14"/>
        <v>96.190476190476176</v>
      </c>
      <c r="AU18" s="62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98"/>
      <c r="AT19" s="21">
        <f t="shared" si="14"/>
        <v>93.928571428571431</v>
      </c>
      <c r="AU19" s="62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98"/>
      <c r="AT20" s="21">
        <f t="shared" si="14"/>
        <v>100</v>
      </c>
      <c r="AU20" s="62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98"/>
      <c r="AT21" s="21">
        <f t="shared" si="14"/>
        <v>100</v>
      </c>
      <c r="AU21" s="62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8"/>
      <c r="AT22" s="21">
        <f t="shared" si="14"/>
        <v>98.571428571428569</v>
      </c>
      <c r="AU22" s="62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8"/>
      <c r="AT23" s="21">
        <f t="shared" si="14"/>
        <v>85.476190476190482</v>
      </c>
      <c r="AU23" s="61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98"/>
      <c r="AT24" s="21">
        <f t="shared" si="14"/>
        <v>98.571428571428569</v>
      </c>
      <c r="AU24" s="61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98"/>
      <c r="AT25" s="21">
        <f t="shared" si="14"/>
        <v>100</v>
      </c>
      <c r="AU25" s="62"/>
      <c r="AV25" s="17"/>
      <c r="AW25" s="57"/>
      <c r="AX25" s="14"/>
    </row>
    <row r="26" spans="1:52" s="16" customFormat="1" ht="16.5" customHeight="1" x14ac:dyDescent="0.2">
      <c r="A26" s="63"/>
      <c r="B26" s="48"/>
      <c r="C26" s="14"/>
      <c r="D26" s="14"/>
      <c r="E26" s="119"/>
      <c r="F26" s="119"/>
      <c r="G26" s="119"/>
      <c r="H26" s="26"/>
      <c r="I26" s="26"/>
      <c r="J26" s="26"/>
      <c r="K26" s="26"/>
      <c r="L26" s="26"/>
      <c r="M26" s="26"/>
      <c r="N26" s="26"/>
      <c r="P26" s="15"/>
      <c r="Q26" s="2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6"/>
      <c r="AU26" s="62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19"/>
      <c r="F27" s="119"/>
      <c r="G27" s="119"/>
      <c r="H27" s="26"/>
      <c r="I27" s="26"/>
      <c r="J27" s="26"/>
      <c r="K27" s="26"/>
      <c r="L27" s="26"/>
      <c r="M27" s="26"/>
      <c r="N27" s="26"/>
      <c r="P27" s="15"/>
      <c r="Q27" s="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6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6"/>
      <c r="AU27" s="62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P28" s="96"/>
      <c r="Q28" s="10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10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63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98"/>
      <c r="AT29" s="21">
        <f>AVERAGE(Q29,S29,U29,W29,Y29,AA29,AC29,AE29,AG29,AI29,AK29,AM29,AO29,AQ29,AS29,K29,M29,I29,G29,O29)</f>
        <v>96.190476190476176</v>
      </c>
      <c r="AU29" s="6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98"/>
      <c r="AT30" s="21">
        <f t="shared" ref="AT30:AT47" si="37">AVERAGE(Q30,S30,U30,W30,Y30,AA30,AC30,AE30,AG30,AI30,AK30,AM30,AO30,AQ30,AS30,K30,M30,I30,G30,O30)</f>
        <v>97.61904761904762</v>
      </c>
      <c r="AU30" s="61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98"/>
      <c r="AT31" s="21">
        <f t="shared" si="37"/>
        <v>95.357142857142861</v>
      </c>
      <c r="AU31" s="61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98"/>
      <c r="AT32" s="21">
        <f t="shared" si="37"/>
        <v>96.428571428571431</v>
      </c>
      <c r="AU32" s="61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98"/>
      <c r="AT33" s="21">
        <f t="shared" si="37"/>
        <v>100</v>
      </c>
      <c r="AU33" s="61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98"/>
      <c r="AT34" s="21">
        <f t="shared" si="37"/>
        <v>98.214285714285708</v>
      </c>
      <c r="AU34" s="61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98"/>
      <c r="AT35" s="21">
        <f t="shared" si="37"/>
        <v>97.619047619047606</v>
      </c>
      <c r="AU35" s="61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98"/>
      <c r="AT36" s="21">
        <f t="shared" si="37"/>
        <v>100</v>
      </c>
      <c r="AU36" s="61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98"/>
      <c r="AT37" s="21">
        <f t="shared" si="37"/>
        <v>96.428571428571431</v>
      </c>
      <c r="AU37" s="61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98"/>
      <c r="AT38" s="21">
        <f t="shared" si="37"/>
        <v>90</v>
      </c>
      <c r="AU38" s="61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98"/>
      <c r="AT39" s="21">
        <f t="shared" si="37"/>
        <v>85</v>
      </c>
      <c r="AU39" s="61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98"/>
      <c r="AT40" s="21">
        <f t="shared" si="37"/>
        <v>100</v>
      </c>
      <c r="AU40" s="61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98"/>
      <c r="AT41" s="21">
        <f t="shared" si="37"/>
        <v>100</v>
      </c>
      <c r="AU41" s="61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98"/>
      <c r="AT42" s="21">
        <f t="shared" si="37"/>
        <v>80.119047619047606</v>
      </c>
      <c r="AU42" s="61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98"/>
      <c r="AT43" s="21">
        <f t="shared" si="37"/>
        <v>88.690476190476176</v>
      </c>
      <c r="AU43" s="61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98"/>
      <c r="AT44" s="21">
        <f t="shared" si="37"/>
        <v>95.833333333333329</v>
      </c>
      <c r="AU44" s="61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98"/>
      <c r="AT45" s="21">
        <f t="shared" si="37"/>
        <v>93.452380952380949</v>
      </c>
      <c r="AU45" s="61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98"/>
      <c r="AT46" s="21">
        <f t="shared" si="37"/>
        <v>94.047619047619037</v>
      </c>
      <c r="AU46" s="61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98"/>
      <c r="AT47" s="21">
        <f t="shared" si="37"/>
        <v>95.833333333333329</v>
      </c>
      <c r="AU47" s="61"/>
      <c r="AV47" s="17"/>
      <c r="AW47" s="57"/>
      <c r="AX47" s="14"/>
    </row>
    <row r="48" spans="1:50" s="130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</v>
      </c>
      <c r="E48" s="124">
        <f t="shared" si="22"/>
        <v>100</v>
      </c>
      <c r="F48" s="124">
        <v>2</v>
      </c>
      <c r="G48" s="124">
        <f t="shared" si="23"/>
        <v>100</v>
      </c>
      <c r="H48" s="124">
        <v>3</v>
      </c>
      <c r="I48" s="124">
        <f t="shared" si="24"/>
        <v>100</v>
      </c>
      <c r="J48" s="124">
        <v>5</v>
      </c>
      <c r="K48" s="124">
        <f t="shared" si="25"/>
        <v>100</v>
      </c>
      <c r="L48" s="124"/>
      <c r="M48" s="124"/>
      <c r="N48" s="124"/>
      <c r="O48" s="124"/>
      <c r="P48" s="123"/>
      <c r="Q48" s="124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4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50"/>
      <c r="AT48" s="124"/>
      <c r="AU48" s="126"/>
      <c r="AV48" s="133"/>
      <c r="AW48" s="128"/>
      <c r="AX48" s="129"/>
    </row>
    <row r="49" spans="1:50" s="16" customFormat="1" ht="16.5" customHeight="1" x14ac:dyDescent="0.2">
      <c r="A49" s="63">
        <v>21</v>
      </c>
      <c r="B49" s="92"/>
      <c r="C49" s="14" t="s">
        <v>509</v>
      </c>
      <c r="D49" s="15"/>
      <c r="E49" s="26"/>
      <c r="F49" s="26"/>
      <c r="G49" s="26"/>
      <c r="H49" s="26"/>
      <c r="I49" s="26"/>
      <c r="J49" s="26"/>
      <c r="K49" s="26"/>
      <c r="L49" s="26"/>
      <c r="M49" s="26"/>
      <c r="N49" s="26"/>
      <c r="P49" s="15"/>
      <c r="Q49" s="2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6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98"/>
      <c r="AT49" s="21">
        <f t="shared" ref="AT49" si="39">AVERAGE(Q49,S49,U49,W49,Y49,AA49,AC49,AE49,AG49,AI49,AK49,AM49,AO49,AQ49,AS49,K49,M49,I49,G49,O49)</f>
        <v>83.333333333333329</v>
      </c>
      <c r="AU49" s="61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26"/>
      <c r="G50" s="26"/>
      <c r="H50" s="26"/>
      <c r="I50" s="26"/>
      <c r="J50" s="26"/>
      <c r="K50" s="26"/>
      <c r="L50" s="26"/>
      <c r="M50" s="26"/>
      <c r="N50" s="26"/>
      <c r="P50" s="15"/>
      <c r="Q50" s="2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6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61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P51" s="96"/>
      <c r="Q51" s="10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10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63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98"/>
      <c r="AT52" s="21">
        <f t="shared" ref="AT52:AT72" si="55">AVERAGE(Q52,S52,U52,W52,Y52,AA52,AC52,AE52,AG52,AI52,AK52,AM52,AO52,AQ52,AS52,K52,M52,I52,G52,O52)</f>
        <v>100</v>
      </c>
      <c r="AU52" s="6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8"/>
      <c r="AT53" s="21">
        <f t="shared" si="55"/>
        <v>89.404761904761898</v>
      </c>
      <c r="AU53" s="61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98"/>
      <c r="AT54" s="21">
        <f t="shared" si="55"/>
        <v>95.238095238095227</v>
      </c>
      <c r="AU54" s="61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36"/>
      <c r="F55" s="107"/>
      <c r="G55" s="107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98"/>
      <c r="AT55" s="21">
        <f>AVERAGE(Q55,S55,U55,W55,Y55,AA55,AC55,AE55,AG55,AI55,AK55,AM55,AO55,AQ55,AS55,K55,M55,I55,G55,O55)</f>
        <v>92.051282051282044</v>
      </c>
      <c r="AU55" s="61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98"/>
      <c r="AT56" s="21">
        <f t="shared" si="55"/>
        <v>98.214285714285708</v>
      </c>
      <c r="AU56" s="61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98"/>
      <c r="AT57" s="21">
        <f t="shared" si="55"/>
        <v>98.571428571428569</v>
      </c>
      <c r="AU57" s="61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8"/>
      <c r="AT58" s="21">
        <f t="shared" si="55"/>
        <v>100</v>
      </c>
      <c r="AU58" s="61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98"/>
      <c r="AT59" s="21">
        <f t="shared" si="55"/>
        <v>98.214285714285708</v>
      </c>
      <c r="AU59" s="61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98"/>
      <c r="AT60" s="21">
        <f t="shared" si="55"/>
        <v>100</v>
      </c>
      <c r="AU60" s="61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98"/>
      <c r="AT61" s="21">
        <f t="shared" si="55"/>
        <v>91.904761904761898</v>
      </c>
      <c r="AU61" s="61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98"/>
      <c r="AT62" s="21">
        <f t="shared" si="55"/>
        <v>100</v>
      </c>
      <c r="AU62" s="61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98"/>
      <c r="AT63" s="21">
        <f t="shared" si="55"/>
        <v>97.142857142857139</v>
      </c>
      <c r="AU63" s="61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98"/>
      <c r="AT64" s="21">
        <f t="shared" si="55"/>
        <v>100</v>
      </c>
      <c r="AU64" s="61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98"/>
      <c r="AT65" s="21">
        <f t="shared" si="55"/>
        <v>98.571428571428569</v>
      </c>
      <c r="AU65" s="61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98"/>
      <c r="AT66" s="21">
        <f t="shared" si="55"/>
        <v>98.214285714285708</v>
      </c>
      <c r="AU66" s="61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98"/>
      <c r="AT67" s="21">
        <f t="shared" si="55"/>
        <v>96.785714285714292</v>
      </c>
      <c r="AU67" s="61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98"/>
      <c r="AT68" s="21">
        <f t="shared" si="55"/>
        <v>90.357142857142861</v>
      </c>
      <c r="AU68" s="61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98"/>
      <c r="AT69" s="21">
        <f t="shared" si="55"/>
        <v>86.190476190476176</v>
      </c>
      <c r="AU69" s="61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98"/>
      <c r="AT70" s="21">
        <f t="shared" si="55"/>
        <v>100</v>
      </c>
      <c r="AU70" s="61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</v>
      </c>
      <c r="E71" s="124">
        <f t="shared" si="40"/>
        <v>100</v>
      </c>
      <c r="F71" s="124">
        <f>1-1</f>
        <v>0</v>
      </c>
      <c r="G71" s="124">
        <f>F71/2*100</f>
        <v>0</v>
      </c>
      <c r="H71" s="124">
        <v>3</v>
      </c>
      <c r="I71" s="124">
        <f t="shared" si="42"/>
        <v>100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6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98"/>
      <c r="AT72" s="21">
        <f t="shared" si="55"/>
        <v>100</v>
      </c>
      <c r="AU72" s="61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26"/>
      <c r="G73" s="26"/>
      <c r="H73" s="26"/>
      <c r="I73" s="26"/>
      <c r="J73" s="26"/>
      <c r="K73" s="26"/>
      <c r="L73" s="26"/>
      <c r="M73" s="26"/>
      <c r="N73" s="26"/>
      <c r="P73" s="15"/>
      <c r="Q73" s="2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61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26"/>
      <c r="G74" s="26"/>
      <c r="H74" s="26"/>
      <c r="I74" s="26"/>
      <c r="J74" s="26"/>
      <c r="K74" s="26"/>
      <c r="L74" s="26"/>
      <c r="M74" s="26"/>
      <c r="N74" s="26"/>
      <c r="P74" s="15"/>
      <c r="Q74" s="2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6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61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P75" s="96"/>
      <c r="Q75" s="10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10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63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98"/>
      <c r="AT76" s="21">
        <f t="shared" ref="AT76:AT95" si="74">AVERAGE(Q76,S76,U76,W76,Y76,AA76,AC76,AE76,AG76,AI76,AK76,AM76,AO76,AQ76,AS76,K76,M76,I76,G76,O76)</f>
        <v>98.461538461538467</v>
      </c>
      <c r="AU76" s="6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98"/>
      <c r="AT77" s="21">
        <f t="shared" si="74"/>
        <v>100</v>
      </c>
      <c r="AU77" s="61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98"/>
      <c r="AT78" s="21">
        <f t="shared" si="74"/>
        <v>95.512820512820497</v>
      </c>
      <c r="AU78" s="61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98"/>
      <c r="AT79" s="21">
        <f t="shared" si="74"/>
        <v>96.538461538461533</v>
      </c>
      <c r="AU79" s="61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98"/>
      <c r="AT80" s="21">
        <f t="shared" si="74"/>
        <v>91.025641025641036</v>
      </c>
      <c r="AU80" s="61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98"/>
      <c r="AT81" s="21">
        <f t="shared" si="74"/>
        <v>92.948717948717942</v>
      </c>
      <c r="AU81" s="61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98"/>
      <c r="AT82" s="21">
        <f t="shared" si="74"/>
        <v>81.025641025641036</v>
      </c>
      <c r="AU82" s="61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98"/>
      <c r="AT83" s="21">
        <f t="shared" si="74"/>
        <v>93.589743589743577</v>
      </c>
      <c r="AU83" s="61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98"/>
      <c r="AT84" s="21">
        <f t="shared" si="74"/>
        <v>100</v>
      </c>
      <c r="AU84" s="61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98"/>
      <c r="AT85" s="21">
        <f t="shared" si="74"/>
        <v>93.974358974358964</v>
      </c>
      <c r="AU85" s="61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98"/>
      <c r="AT86" s="21">
        <f t="shared" si="74"/>
        <v>95.897435897435884</v>
      </c>
      <c r="AU86" s="61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98"/>
      <c r="AT87" s="21">
        <f t="shared" si="74"/>
        <v>88.71794871794873</v>
      </c>
      <c r="AU87" s="61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98"/>
      <c r="AT88" s="21">
        <f t="shared" si="74"/>
        <v>98.07692307692308</v>
      </c>
      <c r="AU88" s="61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98"/>
      <c r="AT89" s="21">
        <f t="shared" si="74"/>
        <v>100</v>
      </c>
      <c r="AU89" s="61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98"/>
      <c r="AT90" s="21">
        <f t="shared" si="74"/>
        <v>100</v>
      </c>
      <c r="AU90" s="61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98"/>
      <c r="AT91" s="21">
        <f t="shared" si="74"/>
        <v>95.897435897435884</v>
      </c>
      <c r="AU91" s="61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98"/>
      <c r="AT92" s="21">
        <f t="shared" si="74"/>
        <v>97.435897435897431</v>
      </c>
      <c r="AU92" s="61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98"/>
      <c r="AT93" s="21">
        <f t="shared" si="74"/>
        <v>95.512820512820497</v>
      </c>
      <c r="AU93" s="61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98"/>
      <c r="AT94" s="21">
        <f t="shared" si="74"/>
        <v>96.538461538461533</v>
      </c>
      <c r="AU94" s="61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460</v>
      </c>
      <c r="O95" s="21"/>
      <c r="P95" s="21" t="s">
        <v>460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98"/>
      <c r="AT95" s="21">
        <f t="shared" si="74"/>
        <v>91.515151515151516</v>
      </c>
      <c r="AU95" s="61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26"/>
      <c r="G96" s="26"/>
      <c r="H96" s="26"/>
      <c r="I96" s="26"/>
      <c r="J96" s="26"/>
      <c r="K96" s="26"/>
      <c r="L96" s="26"/>
      <c r="M96" s="26"/>
      <c r="N96" s="26"/>
      <c r="P96" s="15"/>
      <c r="Q96" s="2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6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61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26"/>
      <c r="G97" s="26"/>
      <c r="H97" s="26"/>
      <c r="I97" s="26"/>
      <c r="J97" s="26"/>
      <c r="K97" s="26"/>
      <c r="L97" s="26"/>
      <c r="M97" s="26"/>
      <c r="N97" s="26"/>
      <c r="P97" s="15"/>
      <c r="Q97" s="2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6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61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P98" s="96"/>
      <c r="Q98" s="10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10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63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8"/>
      <c r="AT99" s="21">
        <f t="shared" ref="AT99:AT118" si="91">AVERAGE(Q99,S99,U99,W99,Y99,AA99,AC99,AE99,AG99,AI99,AK99,AM99,AO99,AQ99,AS99,K99,M99,I99,G99,O99)</f>
        <v>100</v>
      </c>
      <c r="AU99" s="6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8"/>
      <c r="AT100" s="21">
        <f t="shared" si="91"/>
        <v>84.88095238095238</v>
      </c>
      <c r="AU100" s="61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8"/>
      <c r="AT101" s="21">
        <f t="shared" si="91"/>
        <v>94.404761904761898</v>
      </c>
      <c r="AU101" s="61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8"/>
      <c r="AT102" s="21">
        <f t="shared" si="91"/>
        <v>91.190476190476176</v>
      </c>
      <c r="AU102" s="61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98"/>
      <c r="AT103" s="21">
        <f t="shared" si="91"/>
        <v>98.214285714285708</v>
      </c>
      <c r="AU103" s="61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8"/>
      <c r="AT104" s="21">
        <f t="shared" si="91"/>
        <v>96.190476190476176</v>
      </c>
      <c r="AU104" s="61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98"/>
      <c r="AT105" s="21">
        <f t="shared" si="91"/>
        <v>100</v>
      </c>
      <c r="AU105" s="61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98"/>
      <c r="AT106" s="21">
        <f t="shared" si="91"/>
        <v>97.619047619047606</v>
      </c>
      <c r="AU106" s="61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98"/>
      <c r="AT107" s="21">
        <f t="shared" si="91"/>
        <v>94.047619047619037</v>
      </c>
      <c r="AU107" s="61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8"/>
      <c r="AT108" s="21">
        <f t="shared" si="91"/>
        <v>94.761904761904745</v>
      </c>
      <c r="AU108" s="61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98"/>
      <c r="AT109" s="21">
        <f t="shared" si="91"/>
        <v>95.833333333333329</v>
      </c>
      <c r="AU109" s="61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460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98"/>
      <c r="AT110" s="21">
        <f t="shared" si="91"/>
        <v>92.307692307692307</v>
      </c>
      <c r="AU110" s="61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98"/>
      <c r="AT111" s="21">
        <f t="shared" si="91"/>
        <v>95.238095238095227</v>
      </c>
      <c r="AU111" s="61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98"/>
      <c r="AT112" s="21">
        <f t="shared" si="91"/>
        <v>96.190476190476176</v>
      </c>
      <c r="AU112" s="61"/>
      <c r="AV112" s="17"/>
      <c r="AW112" s="57"/>
      <c r="AX112" s="14"/>
    </row>
    <row r="113" spans="1:51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98"/>
      <c r="AT113" s="21">
        <f t="shared" si="91"/>
        <v>95.833333333333329</v>
      </c>
      <c r="AU113" s="61"/>
      <c r="AV113" s="17"/>
      <c r="AW113" s="57"/>
      <c r="AX113" s="14"/>
    </row>
    <row r="114" spans="1:51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98"/>
      <c r="AT114" s="21">
        <f t="shared" si="91"/>
        <v>97.619047619047606</v>
      </c>
      <c r="AU114" s="61"/>
      <c r="AV114" s="17"/>
      <c r="AW114" s="57"/>
      <c r="AX114" s="14"/>
    </row>
    <row r="115" spans="1:51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98"/>
      <c r="AT115" s="21">
        <f t="shared" si="91"/>
        <v>96.190476190476176</v>
      </c>
      <c r="AU115" s="61"/>
      <c r="AV115" s="17"/>
      <c r="AW115" s="57"/>
      <c r="AX115" s="14"/>
    </row>
    <row r="116" spans="1:51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98"/>
      <c r="AT116" s="21">
        <f t="shared" si="91"/>
        <v>100</v>
      </c>
      <c r="AU116" s="61"/>
      <c r="AV116" s="17"/>
      <c r="AW116" s="57"/>
      <c r="AX116" s="14"/>
    </row>
    <row r="117" spans="1:51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98"/>
      <c r="AT117" s="21">
        <f t="shared" si="91"/>
        <v>95.238095238095227</v>
      </c>
      <c r="AU117" s="61"/>
      <c r="AV117" s="17"/>
      <c r="AW117" s="57"/>
      <c r="AX117" s="14"/>
    </row>
    <row r="118" spans="1:51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98"/>
      <c r="AT118" s="21">
        <f t="shared" si="91"/>
        <v>87.738095238095227</v>
      </c>
      <c r="AU118" s="61"/>
      <c r="AV118" s="17"/>
      <c r="AW118" s="57"/>
      <c r="AX118" s="14"/>
    </row>
    <row r="119" spans="1:51" s="16" customFormat="1" ht="16.5" customHeight="1" x14ac:dyDescent="0.2">
      <c r="A119" s="63"/>
      <c r="B119" s="63"/>
      <c r="C119" s="49"/>
      <c r="D119" s="1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P119" s="15"/>
      <c r="Q119" s="2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61"/>
      <c r="AV119" s="17"/>
      <c r="AW119" s="57"/>
      <c r="AX119" s="14"/>
    </row>
    <row r="120" spans="1:51" s="16" customFormat="1" ht="16.5" customHeight="1" x14ac:dyDescent="0.2">
      <c r="A120" s="63"/>
      <c r="B120" s="63"/>
      <c r="C120" s="49"/>
      <c r="D120" s="1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P120" s="15"/>
      <c r="Q120" s="2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61"/>
      <c r="AV120" s="17"/>
      <c r="AW120" s="57"/>
      <c r="AX120" s="14"/>
    </row>
    <row r="121" spans="1:51" s="16" customFormat="1" ht="16.5" customHeight="1" x14ac:dyDescent="0.2">
      <c r="A121" s="63"/>
      <c r="B121" s="63"/>
      <c r="C121" s="64"/>
      <c r="D121" s="9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P121" s="96"/>
      <c r="Q121" s="10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10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63"/>
      <c r="AV121" s="17"/>
      <c r="AW121" s="57"/>
      <c r="AX121" s="14"/>
    </row>
    <row r="122" spans="1:51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98"/>
      <c r="AT122" s="21">
        <f t="shared" ref="AT122:AT141" si="108">AVERAGE(Q122,S122,U122,W122,Y122,AA122,AC122,AE122,AG122,AI122,AK122,AM122,AO122,AQ122,AS122,K122,M122,I122,G122,O122)</f>
        <v>98.571428571428569</v>
      </c>
      <c r="AU122" s="67" t="s">
        <v>167</v>
      </c>
      <c r="AV122" s="17"/>
      <c r="AW122" s="57"/>
      <c r="AX122" s="14"/>
    </row>
    <row r="123" spans="1:51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98"/>
      <c r="AT123" s="21">
        <f t="shared" si="108"/>
        <v>100</v>
      </c>
      <c r="AU123" s="61"/>
      <c r="AV123" s="17"/>
      <c r="AW123" s="57"/>
      <c r="AX123" s="14"/>
    </row>
    <row r="124" spans="1:51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98"/>
      <c r="AT124" s="21">
        <f t="shared" si="108"/>
        <v>92.857142857142861</v>
      </c>
      <c r="AU124" s="61"/>
      <c r="AV124" s="17"/>
      <c r="AW124" s="57"/>
      <c r="AX124" s="14"/>
    </row>
    <row r="125" spans="1:51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98"/>
      <c r="AT125" s="21">
        <f t="shared" si="108"/>
        <v>93.333333333333329</v>
      </c>
      <c r="AU125" s="61"/>
      <c r="AV125" s="17"/>
      <c r="AW125" s="57"/>
      <c r="AX125" s="14"/>
      <c r="AY125" s="45">
        <f>3500000*30%</f>
        <v>1050000</v>
      </c>
    </row>
    <row r="126" spans="1:51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98"/>
      <c r="AT126" s="21">
        <f t="shared" si="108"/>
        <v>98.214285714285708</v>
      </c>
      <c r="AU126" s="61"/>
      <c r="AV126" s="17"/>
      <c r="AW126" s="57"/>
      <c r="AX126" s="14"/>
    </row>
    <row r="127" spans="1:51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98"/>
      <c r="AT127" s="21">
        <f t="shared" si="108"/>
        <v>98.571428571428569</v>
      </c>
      <c r="AU127" s="61"/>
      <c r="AV127" s="17"/>
      <c r="AW127" s="57"/>
      <c r="AX127" s="14"/>
    </row>
    <row r="128" spans="1:51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98"/>
      <c r="AT128" s="21">
        <f t="shared" si="108"/>
        <v>98.214285714285708</v>
      </c>
      <c r="AU128" s="61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98"/>
      <c r="AT129" s="21">
        <f t="shared" si="108"/>
        <v>100</v>
      </c>
      <c r="AU129" s="61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98"/>
      <c r="AT130" s="21">
        <f t="shared" si="108"/>
        <v>80.357142857142861</v>
      </c>
      <c r="AU130" s="61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98"/>
      <c r="AT131" s="21">
        <f t="shared" si="108"/>
        <v>95.833333333333329</v>
      </c>
      <c r="AU131" s="61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98"/>
      <c r="AT132" s="21">
        <f t="shared" si="108"/>
        <v>95.833333333333329</v>
      </c>
      <c r="AU132" s="61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98"/>
      <c r="AT133" s="21">
        <f t="shared" si="108"/>
        <v>100</v>
      </c>
      <c r="AU133" s="61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98"/>
      <c r="AT134" s="21">
        <f t="shared" si="108"/>
        <v>100</v>
      </c>
      <c r="AU134" s="61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98"/>
      <c r="AT135" s="21">
        <f t="shared" si="108"/>
        <v>96.785714285714292</v>
      </c>
      <c r="AU135" s="61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98"/>
      <c r="AT136" s="21">
        <f t="shared" si="108"/>
        <v>100</v>
      </c>
      <c r="AU136" s="61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98"/>
      <c r="AT137" s="21">
        <f t="shared" si="108"/>
        <v>97.619047619047606</v>
      </c>
      <c r="AU137" s="61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98"/>
      <c r="AT138" s="21">
        <f t="shared" si="108"/>
        <v>98.214285714285708</v>
      </c>
      <c r="AU138" s="61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98"/>
      <c r="AT139" s="21">
        <f t="shared" si="108"/>
        <v>95.833333333333329</v>
      </c>
      <c r="AU139" s="61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98"/>
      <c r="AT140" s="21">
        <f t="shared" si="108"/>
        <v>100</v>
      </c>
      <c r="AU140" s="61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98"/>
      <c r="AT141" s="21">
        <f t="shared" si="108"/>
        <v>65.357142857142861</v>
      </c>
      <c r="AU141" s="61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P142" s="15"/>
      <c r="Q142" s="2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6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61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P143" s="15"/>
      <c r="Q143" s="2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6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61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P144" s="96"/>
      <c r="Q144" s="10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10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63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8"/>
      <c r="AT145" s="21">
        <f t="shared" ref="AT145:AT164" si="124">AVERAGE(Q145,S145,U145,W145,Y145,AA145,AC145,AE145,AG145,AI145,AK145,AM145,AO145,AQ145,AS145,K145,M145,I145,G145,O145)</f>
        <v>98.571428571428569</v>
      </c>
      <c r="AU145" s="6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8"/>
      <c r="AT146" s="21">
        <f t="shared" si="124"/>
        <v>98.214285714285708</v>
      </c>
      <c r="AU146" s="61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98"/>
      <c r="AT147" s="21">
        <f t="shared" si="124"/>
        <v>98.571428571428569</v>
      </c>
      <c r="AU147" s="61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8"/>
      <c r="AT148" s="21">
        <f t="shared" si="124"/>
        <v>96.785714285714292</v>
      </c>
      <c r="AU148" s="61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8"/>
      <c r="AT149" s="21">
        <f t="shared" si="124"/>
        <v>100</v>
      </c>
      <c r="AU149" s="61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98"/>
      <c r="AT150" s="21">
        <f t="shared" si="124"/>
        <v>86.904761904761912</v>
      </c>
      <c r="AU150" s="61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98"/>
      <c r="AT151" s="21">
        <f t="shared" si="124"/>
        <v>98.214285714285708</v>
      </c>
      <c r="AU151" s="61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98"/>
      <c r="AT152" s="21">
        <f t="shared" si="124"/>
        <v>95.833333333333329</v>
      </c>
      <c r="AU152" s="61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98"/>
      <c r="AT153" s="21">
        <f t="shared" si="124"/>
        <v>98.214285714285708</v>
      </c>
      <c r="AU153" s="61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98"/>
      <c r="AT154" s="21">
        <f t="shared" si="124"/>
        <v>95.833333333333329</v>
      </c>
      <c r="AU154" s="61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98"/>
      <c r="AT155" s="21">
        <f t="shared" si="124"/>
        <v>97.619047619047606</v>
      </c>
      <c r="AU155" s="61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98"/>
      <c r="AT156" s="21">
        <f t="shared" si="124"/>
        <v>95.833333333333329</v>
      </c>
      <c r="AU156" s="61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98"/>
      <c r="AT157" s="21">
        <f t="shared" si="124"/>
        <v>90.595238095238102</v>
      </c>
      <c r="AU157" s="61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98"/>
      <c r="AT158" s="21">
        <f t="shared" si="124"/>
        <v>100</v>
      </c>
      <c r="AU158" s="61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98"/>
      <c r="AT159" s="21">
        <f t="shared" si="124"/>
        <v>100</v>
      </c>
      <c r="AU159" s="61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98"/>
      <c r="AT160" s="21">
        <f t="shared" si="124"/>
        <v>95.833333333333329</v>
      </c>
      <c r="AU160" s="61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98"/>
      <c r="AT161" s="21">
        <f t="shared" si="124"/>
        <v>91.428571428571431</v>
      </c>
      <c r="AU161" s="61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98"/>
      <c r="AT162" s="21">
        <f t="shared" si="124"/>
        <v>94.404761904761898</v>
      </c>
      <c r="AU162" s="61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98"/>
      <c r="AT163" s="21">
        <f t="shared" si="124"/>
        <v>100</v>
      </c>
      <c r="AU163" s="61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98"/>
      <c r="AT164" s="21">
        <f t="shared" si="124"/>
        <v>94.404761904761898</v>
      </c>
      <c r="AU164" s="61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P165" s="15"/>
      <c r="Q165" s="2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6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61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P166" s="15"/>
      <c r="Q166" s="2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6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61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P167" s="96"/>
      <c r="Q167" s="10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10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63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98"/>
      <c r="AT168" s="21">
        <f t="shared" ref="AT168:AT187" si="140">AVERAGE(Q168,S168,U168,W168,Y168,AA168,AC168,AE168,AG168,AI168,AK168,AM168,AO168,AQ168,AS168,K168,M168,I168,G168,O168)</f>
        <v>94.404761904761898</v>
      </c>
      <c r="AU168" s="61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98"/>
      <c r="AT169" s="21">
        <f t="shared" si="140"/>
        <v>98.571428571428569</v>
      </c>
      <c r="AU169" s="61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98"/>
      <c r="AT170" s="21">
        <f t="shared" si="140"/>
        <v>98.214285714285708</v>
      </c>
      <c r="AU170" s="61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98"/>
      <c r="AT171" s="21">
        <f t="shared" si="140"/>
        <v>96.190476190476176</v>
      </c>
      <c r="AU171" s="61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98"/>
      <c r="AT172" s="21">
        <f t="shared" si="140"/>
        <v>100</v>
      </c>
      <c r="AU172" s="61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460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98"/>
      <c r="AT173" s="21">
        <f t="shared" si="140"/>
        <v>98.461538461538467</v>
      </c>
      <c r="AU173" s="61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98"/>
      <c r="AT174" s="21">
        <f t="shared" si="140"/>
        <v>100</v>
      </c>
      <c r="AU174" s="61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98"/>
      <c r="AT175" s="21">
        <f t="shared" si="140"/>
        <v>91.071428571428569</v>
      </c>
      <c r="AU175" s="61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98"/>
      <c r="AT176" s="21">
        <f t="shared" si="140"/>
        <v>87.5</v>
      </c>
      <c r="AU176" s="61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98"/>
      <c r="AT177" s="21">
        <f t="shared" si="140"/>
        <v>100</v>
      </c>
      <c r="AU177" s="61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98"/>
      <c r="AT178" s="21">
        <f t="shared" si="140"/>
        <v>100</v>
      </c>
      <c r="AU178" s="61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98"/>
      <c r="AT179" s="21">
        <f t="shared" si="140"/>
        <v>96.428571428571431</v>
      </c>
      <c r="AU179" s="61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98"/>
      <c r="AT180" s="21">
        <f t="shared" si="140"/>
        <v>100</v>
      </c>
      <c r="AU180" s="61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98"/>
      <c r="AT181" s="21">
        <f t="shared" si="140"/>
        <v>100</v>
      </c>
      <c r="AU181" s="61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98"/>
      <c r="AT182" s="21">
        <f t="shared" si="140"/>
        <v>88.690476190476176</v>
      </c>
      <c r="AU182" s="61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98"/>
      <c r="AT183" s="21">
        <f t="shared" si="140"/>
        <v>98.214285714285708</v>
      </c>
      <c r="AU183" s="61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98"/>
      <c r="AT184" s="21">
        <f t="shared" si="140"/>
        <v>98.214285714285708</v>
      </c>
      <c r="AU184" s="61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98"/>
      <c r="AT185" s="21">
        <f t="shared" si="140"/>
        <v>97.619047619047606</v>
      </c>
      <c r="AU185" s="61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98"/>
      <c r="AT186" s="21">
        <f t="shared" si="140"/>
        <v>95.714285714285708</v>
      </c>
      <c r="AU186" s="61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98"/>
      <c r="AT187" s="21">
        <f t="shared" si="140"/>
        <v>95.833333333333329</v>
      </c>
      <c r="AU187" s="61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P188" s="15"/>
      <c r="Q188" s="2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6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61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P189" s="15"/>
      <c r="Q189" s="2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6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61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P190" s="96"/>
      <c r="Q190" s="10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10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63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98"/>
      <c r="AT191" s="21">
        <f t="shared" ref="AT191:AT210" si="156">AVERAGE(Q191,S191,U191,W191,Y191,AA191,AC191,AE191,AG191,AI191,AK191,AM191,AO191,AQ191,AS191,K191,M191,I191,G191,O191)</f>
        <v>94.404761904761898</v>
      </c>
      <c r="AU191" s="72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98"/>
      <c r="AT192" s="21">
        <f t="shared" si="156"/>
        <v>100</v>
      </c>
      <c r="AU192" s="61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98"/>
      <c r="AT193" s="21">
        <f t="shared" si="156"/>
        <v>95</v>
      </c>
      <c r="AU193" s="61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98"/>
      <c r="AT194" s="21">
        <f t="shared" si="156"/>
        <v>100</v>
      </c>
      <c r="AU194" s="61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98"/>
      <c r="AT195" s="21">
        <f t="shared" si="156"/>
        <v>100</v>
      </c>
      <c r="AU195" s="61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98"/>
      <c r="AT196" s="21">
        <f t="shared" si="156"/>
        <v>100</v>
      </c>
      <c r="AU196" s="61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98"/>
      <c r="AT197" s="21">
        <f t="shared" si="156"/>
        <v>100</v>
      </c>
      <c r="AU197" s="62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98"/>
      <c r="AT198" s="21">
        <f t="shared" si="156"/>
        <v>100</v>
      </c>
      <c r="AU198" s="61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98"/>
      <c r="AT199" s="21">
        <f t="shared" si="156"/>
        <v>97.619047619047606</v>
      </c>
      <c r="AU199" s="61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98"/>
      <c r="AT200" s="21">
        <f t="shared" si="156"/>
        <v>98.214285714285708</v>
      </c>
      <c r="AU200" s="62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98"/>
      <c r="AT201" s="21">
        <f t="shared" si="156"/>
        <v>97.619047619047606</v>
      </c>
      <c r="AU201" s="62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98"/>
      <c r="AT202" s="21">
        <f t="shared" si="156"/>
        <v>100</v>
      </c>
      <c r="AU202" s="62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98"/>
      <c r="AT203" s="21">
        <f t="shared" si="156"/>
        <v>98.571428571428569</v>
      </c>
      <c r="AU203" s="62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98"/>
      <c r="AT204" s="21">
        <f t="shared" si="156"/>
        <v>94.404761904761898</v>
      </c>
      <c r="AU204" s="62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98"/>
      <c r="AT205" s="21">
        <f t="shared" si="156"/>
        <v>100</v>
      </c>
      <c r="AU205" s="62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98"/>
      <c r="AT206" s="21">
        <f t="shared" si="156"/>
        <v>98.214285714285708</v>
      </c>
      <c r="AU206" s="62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98"/>
      <c r="AT207" s="21">
        <f t="shared" si="156"/>
        <v>97.619047619047606</v>
      </c>
      <c r="AU207" s="61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98"/>
      <c r="AT208" s="21">
        <f t="shared" si="156"/>
        <v>97.619047619047606</v>
      </c>
      <c r="AU208" s="61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98"/>
      <c r="AT209" s="21">
        <f t="shared" si="156"/>
        <v>100</v>
      </c>
      <c r="AU209" s="62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98"/>
      <c r="AT210" s="21">
        <f t="shared" si="156"/>
        <v>100</v>
      </c>
      <c r="AU210" s="62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P211" s="15"/>
      <c r="Q211" s="2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6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62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P212" s="15"/>
      <c r="Q212" s="2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6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62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P213" s="96"/>
      <c r="Q213" s="10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10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63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98"/>
      <c r="AT214" s="21">
        <f t="shared" ref="AT214:AT223" si="171">AVERAGE(Q214,S214,U214,W214,Y214,AA214,AC214,AE214,AG214,AI214,AK214,AM214,AO214,AQ214,AS214,K214,M214,I214,G214,O214)</f>
        <v>100</v>
      </c>
      <c r="AU214" s="72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98"/>
      <c r="AT215" s="21">
        <f t="shared" si="171"/>
        <v>96.190476190476176</v>
      </c>
      <c r="AU215" s="61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98"/>
      <c r="AT216" s="21">
        <f t="shared" si="171"/>
        <v>98.214285714285708</v>
      </c>
      <c r="AU216" s="61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98"/>
      <c r="AT217" s="21">
        <f t="shared" si="171"/>
        <v>91.428571428571431</v>
      </c>
      <c r="AU217" s="61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98"/>
      <c r="AT218" s="21">
        <f t="shared" si="171"/>
        <v>100</v>
      </c>
      <c r="AU218" s="61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98"/>
      <c r="AT219" s="21">
        <f t="shared" si="171"/>
        <v>100</v>
      </c>
      <c r="AU219" s="61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98"/>
      <c r="AT220" s="21">
        <f t="shared" si="171"/>
        <v>96.190476190476176</v>
      </c>
      <c r="AU220" s="61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98"/>
      <c r="AT221" s="21">
        <f t="shared" si="171"/>
        <v>85</v>
      </c>
      <c r="AU221" s="61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98"/>
      <c r="AT222" s="21">
        <f t="shared" si="171"/>
        <v>100</v>
      </c>
      <c r="AU222" s="61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98"/>
      <c r="AT223" s="21">
        <f t="shared" si="171"/>
        <v>96.785714285714292</v>
      </c>
      <c r="AU223" s="61"/>
      <c r="AV223" s="17"/>
      <c r="AW223" s="57"/>
      <c r="AX223" s="14"/>
    </row>
    <row r="224" spans="1:50" s="16" customFormat="1" ht="16.5" customHeight="1" x14ac:dyDescent="0.2">
      <c r="Q224" s="25"/>
      <c r="AC224" s="25"/>
      <c r="AU224" s="61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98"/>
      <c r="AT225" s="21"/>
      <c r="AU225" s="61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98"/>
      <c r="AT226" s="21"/>
      <c r="AU226" s="61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98"/>
      <c r="AT227" s="21"/>
      <c r="AU227" s="61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98"/>
      <c r="AT228" s="21"/>
      <c r="AU228" s="61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98"/>
      <c r="AT229" s="21"/>
      <c r="AU229" s="61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98"/>
      <c r="AT230" s="21"/>
      <c r="AU230" s="61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98"/>
      <c r="AT231" s="21"/>
      <c r="AU231" s="61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98"/>
      <c r="AT232" s="21"/>
      <c r="AU232" s="61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98"/>
      <c r="AT233" s="21"/>
      <c r="AU233" s="61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P234" s="15"/>
      <c r="Q234" s="2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6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61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P235" s="15"/>
      <c r="Q235" s="2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6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61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108"/>
      <c r="G236" s="108"/>
      <c r="H236" s="108"/>
      <c r="I236" s="106"/>
      <c r="J236" s="106"/>
      <c r="K236" s="106"/>
      <c r="L236" s="106"/>
      <c r="M236" s="106"/>
      <c r="N236" s="106"/>
      <c r="P236" s="96"/>
      <c r="Q236" s="10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10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63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98"/>
      <c r="AT237" s="21">
        <f t="shared" ref="AT237:AT259" si="185">AVERAGE(Q237,S237,U237,W237,Y237,AA237,AC237,AE237,AG237,AI237,AK237,AM237,AO237,AQ237,AS237,K237,M237,I237,G237,O237)</f>
        <v>96.666666666666671</v>
      </c>
      <c r="AU237" s="72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98"/>
      <c r="AT238" s="21">
        <f t="shared" si="185"/>
        <v>97</v>
      </c>
      <c r="AU238" s="61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98"/>
      <c r="AT239" s="21">
        <f t="shared" si="185"/>
        <v>98.666666666666671</v>
      </c>
      <c r="AU239" s="61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98"/>
      <c r="AT240" s="21">
        <f t="shared" si="185"/>
        <v>100</v>
      </c>
      <c r="AU240" s="61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460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98"/>
      <c r="AT241" s="21">
        <f t="shared" si="185"/>
        <v>100</v>
      </c>
      <c r="AU241" s="61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98"/>
      <c r="AT242" s="21">
        <f t="shared" si="185"/>
        <v>98.666666666666671</v>
      </c>
      <c r="AU242" s="61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98"/>
      <c r="AT243" s="21">
        <f t="shared" si="185"/>
        <v>100</v>
      </c>
      <c r="AU243" s="61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98"/>
      <c r="AT244" s="21">
        <f t="shared" si="185"/>
        <v>100</v>
      </c>
      <c r="AU244" s="61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98"/>
      <c r="AT245" s="21">
        <f t="shared" si="185"/>
        <v>100</v>
      </c>
      <c r="AU245" s="61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98"/>
      <c r="AT246" s="21">
        <f t="shared" si="185"/>
        <v>100</v>
      </c>
      <c r="AU246" s="61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98"/>
      <c r="AT247" s="21">
        <f t="shared" si="185"/>
        <v>97.777777777777771</v>
      </c>
      <c r="AU247" s="61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98"/>
      <c r="AT248" s="21">
        <f t="shared" si="185"/>
        <v>100</v>
      </c>
      <c r="AU248" s="61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98"/>
      <c r="AT249" s="21">
        <f t="shared" si="185"/>
        <v>96.666666666666671</v>
      </c>
      <c r="AU249" s="61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98"/>
      <c r="AT250" s="21">
        <f t="shared" si="185"/>
        <v>100</v>
      </c>
      <c r="AU250" s="61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98"/>
      <c r="AT251" s="21">
        <f t="shared" si="185"/>
        <v>100</v>
      </c>
      <c r="AU251" s="61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460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98"/>
      <c r="AT252" s="21">
        <f t="shared" si="185"/>
        <v>94.047619047619037</v>
      </c>
      <c r="AU252" s="61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98"/>
      <c r="AT253" s="21">
        <f t="shared" si="185"/>
        <v>100</v>
      </c>
      <c r="AU253" s="61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98"/>
      <c r="AT254" s="21">
        <f t="shared" si="185"/>
        <v>100</v>
      </c>
      <c r="AU254" s="61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98"/>
      <c r="AT255" s="21">
        <f t="shared" si="185"/>
        <v>97.777777777777771</v>
      </c>
      <c r="AU255" s="61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85" t="s">
        <v>274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98"/>
      <c r="AT256" s="21">
        <f t="shared" si="185"/>
        <v>100</v>
      </c>
      <c r="AU256" s="61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68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68"/>
      <c r="AV258" s="17"/>
      <c r="AW258" s="57"/>
      <c r="AX258" s="14"/>
    </row>
    <row r="259" spans="1:50" s="16" customFormat="1" ht="16.5" customHeight="1" x14ac:dyDescent="0.2">
      <c r="A259" s="58">
        <v>23</v>
      </c>
      <c r="B259" s="89"/>
      <c r="C259" s="13" t="s">
        <v>476</v>
      </c>
      <c r="D259" s="13"/>
      <c r="E259" s="169"/>
      <c r="F259" s="169"/>
      <c r="G259" s="169"/>
      <c r="H259" s="169"/>
      <c r="I259" s="169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P260" s="14"/>
      <c r="Q260" s="119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19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P261" s="97"/>
      <c r="Q261" s="109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109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6"/>
      <c r="AS261" s="96"/>
      <c r="AT261" s="96"/>
      <c r="AU261" s="63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98"/>
      <c r="AT262" s="21">
        <f>W262</f>
        <v>100</v>
      </c>
      <c r="AU262" s="72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98"/>
      <c r="AT263" s="21">
        <f>W263</f>
        <v>100</v>
      </c>
      <c r="AU263" s="61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98"/>
      <c r="AT264" s="21">
        <f>W264</f>
        <v>100</v>
      </c>
      <c r="AU264" s="61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98"/>
      <c r="AT265" s="21">
        <f>W265</f>
        <v>100</v>
      </c>
      <c r="AU265" s="61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98"/>
      <c r="AT266" s="21">
        <f>W266</f>
        <v>100</v>
      </c>
      <c r="AU266" s="61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98"/>
      <c r="AT267" s="21">
        <f>W267</f>
        <v>100</v>
      </c>
      <c r="AU267" s="61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98"/>
      <c r="AT268" s="21">
        <f t="shared" ref="AT263:AT281" si="207">AVERAGE(Q268,S268,U268,W268,Y268,AA268,AC268,AE268,AG268,AI268,AK268,AM268,AO268,AQ268,AS268,K268,M268,I268,G268,O268)</f>
        <v>98.666666666666671</v>
      </c>
      <c r="AU268" s="61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98"/>
      <c r="AT269" s="21">
        <f t="shared" si="207"/>
        <v>100</v>
      </c>
      <c r="AU269" s="61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98"/>
      <c r="AT270" s="21">
        <f t="shared" si="207"/>
        <v>100</v>
      </c>
      <c r="AU270" s="61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98"/>
      <c r="AT271" s="21">
        <f t="shared" si="207"/>
        <v>98.666666666666671</v>
      </c>
      <c r="AU271" s="61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98"/>
      <c r="AT272" s="21">
        <f t="shared" si="207"/>
        <v>100</v>
      </c>
      <c r="AU272" s="61"/>
      <c r="AV272" s="17"/>
      <c r="AW272" s="57"/>
      <c r="AX272" s="14"/>
    </row>
    <row r="273" spans="1:51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191"/>
        <v>100</v>
      </c>
      <c r="F273" s="124">
        <v>3</v>
      </c>
      <c r="G273" s="124">
        <f t="shared" si="192"/>
        <v>100</v>
      </c>
      <c r="H273" s="124">
        <v>3</v>
      </c>
      <c r="I273" s="124">
        <f t="shared" si="193"/>
        <v>100</v>
      </c>
      <c r="J273" s="124">
        <v>3</v>
      </c>
      <c r="K273" s="124">
        <f t="shared" si="194"/>
        <v>100</v>
      </c>
      <c r="L273" s="124">
        <v>4</v>
      </c>
      <c r="M273" s="124">
        <f t="shared" si="195"/>
        <v>100</v>
      </c>
      <c r="N273" s="124">
        <v>2</v>
      </c>
      <c r="O273" s="124">
        <f t="shared" si="196"/>
        <v>66.666666666666657</v>
      </c>
      <c r="P273" s="123">
        <f>5-1</f>
        <v>4</v>
      </c>
      <c r="Q273" s="124">
        <f t="shared" si="197"/>
        <v>80</v>
      </c>
      <c r="R273" s="123">
        <v>3</v>
      </c>
      <c r="S273" s="124">
        <f t="shared" si="198"/>
        <v>100</v>
      </c>
      <c r="T273" s="123"/>
      <c r="U273" s="124"/>
      <c r="V273" s="123"/>
      <c r="W273" s="124"/>
      <c r="X273" s="123"/>
      <c r="Y273" s="124"/>
      <c r="Z273" s="123"/>
      <c r="AA273" s="123"/>
      <c r="AB273" s="123"/>
      <c r="AC273" s="124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50"/>
      <c r="AT273" s="124"/>
      <c r="AU273" s="126"/>
      <c r="AV273" s="133"/>
      <c r="AW273" s="128"/>
      <c r="AX273" s="129"/>
    </row>
    <row r="274" spans="1:51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8">Z274/4*100</f>
        <v>100</v>
      </c>
      <c r="AB274" s="1">
        <v>3</v>
      </c>
      <c r="AC274" s="21">
        <f t="shared" ref="AC274:AC281" si="209">AB274/3*100</f>
        <v>100</v>
      </c>
      <c r="AD274" s="1">
        <v>1</v>
      </c>
      <c r="AE274" s="1">
        <f t="shared" ref="AE274:AE281" si="210">AD274/1*100</f>
        <v>100</v>
      </c>
      <c r="AF274" s="1">
        <v>3</v>
      </c>
      <c r="AG274" s="1">
        <f t="shared" ref="AG274:AG281" si="211">AF274/3*100</f>
        <v>100</v>
      </c>
      <c r="AH274" s="1">
        <v>1</v>
      </c>
      <c r="AI274" s="1">
        <f t="shared" ref="AI274:AI281" si="212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98"/>
      <c r="AT274" s="21">
        <f t="shared" si="207"/>
        <v>100</v>
      </c>
      <c r="AU274" s="61"/>
      <c r="AV274" s="17"/>
      <c r="AW274" s="57"/>
      <c r="AX274" s="14"/>
      <c r="AY274" s="45"/>
    </row>
    <row r="275" spans="1:51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8"/>
        <v>100</v>
      </c>
      <c r="AB275" s="1">
        <v>3</v>
      </c>
      <c r="AC275" s="21">
        <f t="shared" si="209"/>
        <v>100</v>
      </c>
      <c r="AD275" s="1">
        <v>1</v>
      </c>
      <c r="AE275" s="1">
        <f t="shared" si="210"/>
        <v>100</v>
      </c>
      <c r="AF275" s="1">
        <v>3</v>
      </c>
      <c r="AG275" s="1">
        <f t="shared" si="211"/>
        <v>100</v>
      </c>
      <c r="AH275" s="1">
        <v>1</v>
      </c>
      <c r="AI275" s="1">
        <f t="shared" si="212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98"/>
      <c r="AT275" s="21">
        <f t="shared" si="207"/>
        <v>100</v>
      </c>
      <c r="AU275" s="61"/>
      <c r="AV275" s="17"/>
      <c r="AW275" s="57"/>
      <c r="AX275" s="14"/>
      <c r="AY275" s="45"/>
    </row>
    <row r="276" spans="1:51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8"/>
        <v>100</v>
      </c>
      <c r="AB276" s="1">
        <v>3</v>
      </c>
      <c r="AC276" s="21">
        <f t="shared" si="209"/>
        <v>100</v>
      </c>
      <c r="AD276" s="1">
        <v>1</v>
      </c>
      <c r="AE276" s="1">
        <f t="shared" si="210"/>
        <v>100</v>
      </c>
      <c r="AF276" s="1">
        <v>3</v>
      </c>
      <c r="AG276" s="1">
        <f t="shared" si="211"/>
        <v>100</v>
      </c>
      <c r="AH276" s="1">
        <v>1</v>
      </c>
      <c r="AI276" s="1">
        <f t="shared" si="212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98"/>
      <c r="AT276" s="21">
        <f t="shared" si="207"/>
        <v>100</v>
      </c>
      <c r="AU276" s="61"/>
      <c r="AV276" s="17"/>
      <c r="AW276" s="57"/>
      <c r="AX276" s="14"/>
    </row>
    <row r="277" spans="1:51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8"/>
        <v>100</v>
      </c>
      <c r="AB277" s="1">
        <v>3</v>
      </c>
      <c r="AC277" s="21">
        <f t="shared" si="209"/>
        <v>100</v>
      </c>
      <c r="AD277" s="1">
        <v>1</v>
      </c>
      <c r="AE277" s="1">
        <f t="shared" si="210"/>
        <v>100</v>
      </c>
      <c r="AF277" s="1">
        <v>3</v>
      </c>
      <c r="AG277" s="1">
        <f t="shared" si="211"/>
        <v>100</v>
      </c>
      <c r="AH277" s="1">
        <v>1</v>
      </c>
      <c r="AI277" s="1">
        <f t="shared" si="212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98"/>
      <c r="AT277" s="21">
        <f t="shared" si="207"/>
        <v>100</v>
      </c>
      <c r="AU277" s="61"/>
      <c r="AV277" s="17"/>
      <c r="AW277" s="57"/>
      <c r="AX277" s="14"/>
    </row>
    <row r="278" spans="1:51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8"/>
        <v>100</v>
      </c>
      <c r="AB278" s="1">
        <v>3</v>
      </c>
      <c r="AC278" s="21">
        <f t="shared" si="209"/>
        <v>100</v>
      </c>
      <c r="AD278" s="1">
        <v>1</v>
      </c>
      <c r="AE278" s="1">
        <f t="shared" si="210"/>
        <v>100</v>
      </c>
      <c r="AF278" s="1">
        <v>3</v>
      </c>
      <c r="AG278" s="1">
        <f t="shared" si="211"/>
        <v>100</v>
      </c>
      <c r="AH278" s="1">
        <v>1</v>
      </c>
      <c r="AI278" s="1">
        <f t="shared" si="212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98"/>
      <c r="AT278" s="21">
        <f t="shared" si="207"/>
        <v>100</v>
      </c>
      <c r="AU278" s="61"/>
      <c r="AV278" s="17"/>
      <c r="AW278" s="57"/>
      <c r="AX278" s="14"/>
    </row>
    <row r="279" spans="1:51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8"/>
        <v>100</v>
      </c>
      <c r="AB279" s="1">
        <v>3</v>
      </c>
      <c r="AC279" s="21">
        <f t="shared" si="209"/>
        <v>100</v>
      </c>
      <c r="AD279" s="1">
        <v>1</v>
      </c>
      <c r="AE279" s="1">
        <f t="shared" si="210"/>
        <v>100</v>
      </c>
      <c r="AF279" s="1">
        <v>3</v>
      </c>
      <c r="AG279" s="1">
        <f t="shared" si="211"/>
        <v>100</v>
      </c>
      <c r="AH279" s="1">
        <v>1</v>
      </c>
      <c r="AI279" s="1">
        <f t="shared" si="212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98"/>
      <c r="AT279" s="21">
        <f t="shared" si="207"/>
        <v>100</v>
      </c>
      <c r="AU279" s="61"/>
      <c r="AV279" s="17"/>
      <c r="AW279" s="57"/>
      <c r="AX279" s="14"/>
    </row>
    <row r="280" spans="1:51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8"/>
        <v>100</v>
      </c>
      <c r="AB280" s="1">
        <v>3</v>
      </c>
      <c r="AC280" s="21">
        <f t="shared" si="209"/>
        <v>100</v>
      </c>
      <c r="AD280" s="1">
        <v>1</v>
      </c>
      <c r="AE280" s="1">
        <f t="shared" si="210"/>
        <v>100</v>
      </c>
      <c r="AF280" s="1">
        <v>3</v>
      </c>
      <c r="AG280" s="1">
        <f t="shared" si="211"/>
        <v>100</v>
      </c>
      <c r="AH280" s="1">
        <v>1</v>
      </c>
      <c r="AI280" s="1">
        <f t="shared" si="212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98"/>
      <c r="AT280" s="21">
        <f t="shared" si="207"/>
        <v>100</v>
      </c>
      <c r="AU280" s="61"/>
      <c r="AV280" s="17"/>
      <c r="AW280" s="57"/>
      <c r="AX280" s="14"/>
    </row>
    <row r="281" spans="1:51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8"/>
        <v>100</v>
      </c>
      <c r="AB281" s="1">
        <v>3</v>
      </c>
      <c r="AC281" s="21">
        <f t="shared" si="209"/>
        <v>100</v>
      </c>
      <c r="AD281" s="1">
        <v>1</v>
      </c>
      <c r="AE281" s="1">
        <f t="shared" si="210"/>
        <v>100</v>
      </c>
      <c r="AF281" s="1">
        <v>3</v>
      </c>
      <c r="AG281" s="1">
        <f t="shared" si="211"/>
        <v>100</v>
      </c>
      <c r="AH281" s="1">
        <v>1</v>
      </c>
      <c r="AI281" s="1">
        <f t="shared" si="212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98"/>
      <c r="AT281" s="21">
        <f t="shared" si="207"/>
        <v>100</v>
      </c>
      <c r="AU281" s="61"/>
      <c r="AV281" s="17"/>
      <c r="AW281" s="57"/>
      <c r="AX281" s="14"/>
    </row>
    <row r="282" spans="1:51" s="16" customFormat="1" ht="16.5" customHeight="1" x14ac:dyDescent="0.2">
      <c r="A282" s="63"/>
      <c r="B282" s="92"/>
      <c r="C282" s="49"/>
      <c r="D282" s="49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P282" s="49"/>
      <c r="Q282" s="137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137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61"/>
      <c r="AV282" s="17"/>
      <c r="AW282" s="57"/>
      <c r="AX282" s="14"/>
    </row>
    <row r="283" spans="1:51" s="16" customFormat="1" ht="16.5" customHeight="1" x14ac:dyDescent="0.2">
      <c r="A283" s="63"/>
      <c r="B283" s="92"/>
      <c r="C283" s="49"/>
      <c r="D283" s="49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P283" s="49"/>
      <c r="Q283" s="137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137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61"/>
      <c r="AV283" s="17"/>
      <c r="AW283" s="57"/>
      <c r="AX283" s="14"/>
    </row>
    <row r="284" spans="1:51" s="16" customFormat="1" ht="16.5" customHeight="1" x14ac:dyDescent="0.2">
      <c r="A284" s="63"/>
      <c r="B284" s="63"/>
      <c r="C284" s="63"/>
      <c r="D284" s="63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P284" s="63"/>
      <c r="Q284" s="108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108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96"/>
      <c r="AS284" s="96"/>
      <c r="AT284" s="96"/>
      <c r="AU284" s="63"/>
      <c r="AV284" s="64"/>
      <c r="AW284" s="57"/>
      <c r="AX284" s="14"/>
    </row>
    <row r="285" spans="1:51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</v>
      </c>
      <c r="E285" s="21">
        <f t="shared" ref="E285:E306" si="213">D285/3*100</f>
        <v>100</v>
      </c>
      <c r="F285" s="21">
        <v>3</v>
      </c>
      <c r="G285" s="21">
        <f t="shared" ref="G285:G306" si="214">F285/3*100</f>
        <v>100</v>
      </c>
      <c r="H285" s="21">
        <v>3</v>
      </c>
      <c r="I285" s="21">
        <f t="shared" ref="I285:I306" si="215">H285/3*100</f>
        <v>100</v>
      </c>
      <c r="J285" s="21">
        <v>3</v>
      </c>
      <c r="K285" s="21">
        <f t="shared" ref="K285:K306" si="216">J285/3*100</f>
        <v>100</v>
      </c>
      <c r="L285" s="21">
        <v>4</v>
      </c>
      <c r="M285" s="21">
        <f t="shared" ref="M285:M306" si="217">L285/4*100</f>
        <v>100</v>
      </c>
      <c r="N285" s="21">
        <v>3</v>
      </c>
      <c r="O285" s="21">
        <f t="shared" ref="O285:O306" si="218">N285/3*100</f>
        <v>100</v>
      </c>
      <c r="P285" s="1">
        <v>5</v>
      </c>
      <c r="Q285" s="21">
        <f t="shared" ref="Q285:Q306" si="219">P285/5*100</f>
        <v>100</v>
      </c>
      <c r="R285" s="1">
        <v>3</v>
      </c>
      <c r="S285" s="21">
        <f t="shared" ref="S285:S306" si="220">R285/3*100</f>
        <v>100</v>
      </c>
      <c r="T285" s="1">
        <v>3</v>
      </c>
      <c r="U285" s="21">
        <f t="shared" ref="U285:U306" si="221">T285/3*100</f>
        <v>100</v>
      </c>
      <c r="V285" s="1">
        <v>3</v>
      </c>
      <c r="W285" s="21">
        <f t="shared" ref="W285:W306" si="222">V285/3*100</f>
        <v>100</v>
      </c>
      <c r="X285" s="1">
        <v>3</v>
      </c>
      <c r="Y285" s="21">
        <f t="shared" ref="Y285:Y306" si="223">X285/3*100</f>
        <v>100</v>
      </c>
      <c r="Z285" s="21">
        <v>4</v>
      </c>
      <c r="AA285" s="21">
        <f t="shared" ref="AA285:AA306" si="224">Z285/4*100</f>
        <v>100</v>
      </c>
      <c r="AB285" s="1">
        <v>3</v>
      </c>
      <c r="AC285" s="21">
        <f t="shared" ref="AC285:AC306" si="225">AB285/3*100</f>
        <v>100</v>
      </c>
      <c r="AD285" s="1">
        <v>1</v>
      </c>
      <c r="AE285" s="1">
        <f t="shared" ref="AE285:AE306" si="226">AD285/1*100</f>
        <v>100</v>
      </c>
      <c r="AF285" s="1">
        <v>3</v>
      </c>
      <c r="AG285" s="1">
        <f t="shared" ref="AG285:AG306" si="227">AF285/3*100</f>
        <v>100</v>
      </c>
      <c r="AH285" s="1">
        <v>1</v>
      </c>
      <c r="AI285" s="1">
        <f t="shared" ref="AI285:AI306" si="228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98"/>
      <c r="AT285" s="21">
        <f t="shared" ref="AT285:AT306" si="229">AVERAGE(Q285,S285,U285,W285,Y285,AA285,AC285,AE285,AG285,AI285,AK285,AM285,AO285,AQ285,AS285,K285,M285,I285,G285,O285)</f>
        <v>100</v>
      </c>
      <c r="AU285" s="79" t="s">
        <v>30</v>
      </c>
      <c r="AV285" s="17"/>
      <c r="AW285" s="57"/>
      <c r="AX285" s="14"/>
    </row>
    <row r="286" spans="1:51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</v>
      </c>
      <c r="E286" s="21">
        <f t="shared" si="213"/>
        <v>100</v>
      </c>
      <c r="F286" s="21">
        <v>3</v>
      </c>
      <c r="G286" s="21">
        <f t="shared" si="214"/>
        <v>100</v>
      </c>
      <c r="H286" s="21">
        <v>3</v>
      </c>
      <c r="I286" s="21">
        <f t="shared" si="215"/>
        <v>100</v>
      </c>
      <c r="J286" s="21">
        <v>3</v>
      </c>
      <c r="K286" s="21">
        <f t="shared" si="216"/>
        <v>100</v>
      </c>
      <c r="L286" s="21">
        <v>4</v>
      </c>
      <c r="M286" s="21">
        <f t="shared" si="217"/>
        <v>100</v>
      </c>
      <c r="N286" s="21">
        <v>3</v>
      </c>
      <c r="O286" s="21">
        <f t="shared" si="218"/>
        <v>100</v>
      </c>
      <c r="P286" s="1">
        <v>5</v>
      </c>
      <c r="Q286" s="21">
        <f t="shared" si="219"/>
        <v>100</v>
      </c>
      <c r="R286" s="1">
        <v>3</v>
      </c>
      <c r="S286" s="21">
        <f t="shared" si="220"/>
        <v>100</v>
      </c>
      <c r="T286" s="1">
        <v>3</v>
      </c>
      <c r="U286" s="21">
        <f t="shared" si="221"/>
        <v>100</v>
      </c>
      <c r="V286" s="1">
        <v>3</v>
      </c>
      <c r="W286" s="21">
        <f t="shared" si="222"/>
        <v>100</v>
      </c>
      <c r="X286" s="1">
        <v>3</v>
      </c>
      <c r="Y286" s="21">
        <f t="shared" si="223"/>
        <v>100</v>
      </c>
      <c r="Z286" s="21">
        <v>4</v>
      </c>
      <c r="AA286" s="21">
        <f t="shared" si="224"/>
        <v>100</v>
      </c>
      <c r="AB286" s="1">
        <v>3</v>
      </c>
      <c r="AC286" s="21">
        <f t="shared" si="225"/>
        <v>100</v>
      </c>
      <c r="AD286" s="1">
        <v>1</v>
      </c>
      <c r="AE286" s="1">
        <f t="shared" si="226"/>
        <v>100</v>
      </c>
      <c r="AF286" s="1">
        <v>3</v>
      </c>
      <c r="AG286" s="1">
        <f t="shared" si="227"/>
        <v>100</v>
      </c>
      <c r="AH286" s="1">
        <v>1</v>
      </c>
      <c r="AI286" s="1">
        <f t="shared" si="228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98"/>
      <c r="AT286" s="21">
        <f t="shared" si="229"/>
        <v>100</v>
      </c>
      <c r="AU286" s="61"/>
      <c r="AV286" s="17"/>
      <c r="AW286" s="57"/>
      <c r="AX286" s="14"/>
    </row>
    <row r="287" spans="1:51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</v>
      </c>
      <c r="E287" s="21">
        <f t="shared" si="213"/>
        <v>100</v>
      </c>
      <c r="F287" s="21">
        <v>3</v>
      </c>
      <c r="G287" s="21">
        <f t="shared" si="214"/>
        <v>100</v>
      </c>
      <c r="H287" s="21">
        <v>3</v>
      </c>
      <c r="I287" s="21">
        <f t="shared" si="215"/>
        <v>100</v>
      </c>
      <c r="J287" s="21">
        <v>3</v>
      </c>
      <c r="K287" s="21">
        <f t="shared" si="216"/>
        <v>100</v>
      </c>
      <c r="L287" s="21">
        <v>4</v>
      </c>
      <c r="M287" s="21">
        <f t="shared" si="217"/>
        <v>100</v>
      </c>
      <c r="N287" s="21">
        <v>3</v>
      </c>
      <c r="O287" s="21">
        <f t="shared" si="218"/>
        <v>100</v>
      </c>
      <c r="P287" s="1">
        <f>4-1</f>
        <v>3</v>
      </c>
      <c r="Q287" s="21">
        <f t="shared" si="219"/>
        <v>60</v>
      </c>
      <c r="R287" s="1">
        <v>3</v>
      </c>
      <c r="S287" s="21">
        <f t="shared" si="220"/>
        <v>100</v>
      </c>
      <c r="T287" s="1">
        <v>3</v>
      </c>
      <c r="U287" s="21">
        <f t="shared" si="221"/>
        <v>100</v>
      </c>
      <c r="V287" s="1">
        <v>3</v>
      </c>
      <c r="W287" s="21">
        <f t="shared" si="222"/>
        <v>100</v>
      </c>
      <c r="X287" s="1">
        <v>3</v>
      </c>
      <c r="Y287" s="21">
        <f t="shared" si="223"/>
        <v>100</v>
      </c>
      <c r="Z287" s="21">
        <v>4</v>
      </c>
      <c r="AA287" s="21">
        <f t="shared" si="224"/>
        <v>100</v>
      </c>
      <c r="AB287" s="1">
        <v>3</v>
      </c>
      <c r="AC287" s="21">
        <f t="shared" si="225"/>
        <v>100</v>
      </c>
      <c r="AD287" s="1">
        <v>1</v>
      </c>
      <c r="AE287" s="1">
        <f t="shared" si="226"/>
        <v>100</v>
      </c>
      <c r="AF287" s="1">
        <v>3</v>
      </c>
      <c r="AG287" s="1">
        <f t="shared" si="227"/>
        <v>100</v>
      </c>
      <c r="AH287" s="1">
        <v>1</v>
      </c>
      <c r="AI287" s="1">
        <f t="shared" si="228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98"/>
      <c r="AT287" s="21">
        <f t="shared" si="229"/>
        <v>97.333333333333329</v>
      </c>
      <c r="AU287" s="61"/>
      <c r="AV287" s="17"/>
      <c r="AW287" s="57"/>
      <c r="AX287" s="14"/>
    </row>
    <row r="288" spans="1:51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</v>
      </c>
      <c r="E288" s="21">
        <f t="shared" si="213"/>
        <v>100</v>
      </c>
      <c r="F288" s="21">
        <v>3</v>
      </c>
      <c r="G288" s="21">
        <f t="shared" si="214"/>
        <v>100</v>
      </c>
      <c r="H288" s="21">
        <v>3</v>
      </c>
      <c r="I288" s="21">
        <f t="shared" si="215"/>
        <v>100</v>
      </c>
      <c r="J288" s="21">
        <v>3</v>
      </c>
      <c r="K288" s="21">
        <f t="shared" si="216"/>
        <v>100</v>
      </c>
      <c r="L288" s="21">
        <v>4</v>
      </c>
      <c r="M288" s="21">
        <f t="shared" si="217"/>
        <v>100</v>
      </c>
      <c r="N288" s="21">
        <v>3</v>
      </c>
      <c r="O288" s="21">
        <f t="shared" si="218"/>
        <v>100</v>
      </c>
      <c r="P288" s="1">
        <f>4-1</f>
        <v>3</v>
      </c>
      <c r="Q288" s="21">
        <f t="shared" si="219"/>
        <v>60</v>
      </c>
      <c r="R288" s="1">
        <v>3</v>
      </c>
      <c r="S288" s="21">
        <f t="shared" si="220"/>
        <v>100</v>
      </c>
      <c r="T288" s="1">
        <v>3</v>
      </c>
      <c r="U288" s="21">
        <f t="shared" si="221"/>
        <v>100</v>
      </c>
      <c r="V288" s="1">
        <v>3</v>
      </c>
      <c r="W288" s="21">
        <f t="shared" si="222"/>
        <v>100</v>
      </c>
      <c r="X288" s="1">
        <v>3</v>
      </c>
      <c r="Y288" s="21">
        <f t="shared" si="223"/>
        <v>100</v>
      </c>
      <c r="Z288" s="21">
        <f>4-1</f>
        <v>3</v>
      </c>
      <c r="AA288" s="21">
        <f t="shared" si="224"/>
        <v>75</v>
      </c>
      <c r="AB288" s="1">
        <v>3</v>
      </c>
      <c r="AC288" s="21">
        <f t="shared" si="225"/>
        <v>100</v>
      </c>
      <c r="AD288" s="1">
        <v>1</v>
      </c>
      <c r="AE288" s="1">
        <f t="shared" si="226"/>
        <v>100</v>
      </c>
      <c r="AF288" s="1">
        <v>3</v>
      </c>
      <c r="AG288" s="1">
        <f t="shared" si="227"/>
        <v>100</v>
      </c>
      <c r="AH288" s="1">
        <v>1</v>
      </c>
      <c r="AI288" s="1">
        <f t="shared" si="228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98"/>
      <c r="AT288" s="21">
        <f t="shared" si="229"/>
        <v>95.666666666666671</v>
      </c>
      <c r="AU288" s="61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</v>
      </c>
      <c r="E289" s="21">
        <f t="shared" si="213"/>
        <v>100</v>
      </c>
      <c r="F289" s="21">
        <v>3</v>
      </c>
      <c r="G289" s="21">
        <f t="shared" si="214"/>
        <v>100</v>
      </c>
      <c r="H289" s="21">
        <v>3</v>
      </c>
      <c r="I289" s="21">
        <f t="shared" si="215"/>
        <v>100</v>
      </c>
      <c r="J289" s="21">
        <v>3</v>
      </c>
      <c r="K289" s="21">
        <f t="shared" si="216"/>
        <v>100</v>
      </c>
      <c r="L289" s="21">
        <v>4</v>
      </c>
      <c r="M289" s="21">
        <f t="shared" si="217"/>
        <v>100</v>
      </c>
      <c r="N289" s="21">
        <v>3</v>
      </c>
      <c r="O289" s="21">
        <f t="shared" si="218"/>
        <v>100</v>
      </c>
      <c r="P289" s="1">
        <f>5-1</f>
        <v>4</v>
      </c>
      <c r="Q289" s="21">
        <f t="shared" si="219"/>
        <v>80</v>
      </c>
      <c r="R289" s="1">
        <v>3</v>
      </c>
      <c r="S289" s="21">
        <f t="shared" si="220"/>
        <v>100</v>
      </c>
      <c r="T289" s="1">
        <v>3</v>
      </c>
      <c r="U289" s="21">
        <f t="shared" si="221"/>
        <v>100</v>
      </c>
      <c r="V289" s="1">
        <v>3</v>
      </c>
      <c r="W289" s="21">
        <f t="shared" si="222"/>
        <v>100</v>
      </c>
      <c r="X289" s="1">
        <v>3</v>
      </c>
      <c r="Y289" s="21">
        <f t="shared" si="223"/>
        <v>100</v>
      </c>
      <c r="Z289" s="21">
        <v>4</v>
      </c>
      <c r="AA289" s="21">
        <f t="shared" si="224"/>
        <v>100</v>
      </c>
      <c r="AB289" s="1">
        <v>3</v>
      </c>
      <c r="AC289" s="21">
        <f t="shared" si="225"/>
        <v>100</v>
      </c>
      <c r="AD289" s="1" t="s">
        <v>460</v>
      </c>
      <c r="AE289" s="1"/>
      <c r="AF289" s="1">
        <v>3</v>
      </c>
      <c r="AG289" s="1">
        <f t="shared" si="227"/>
        <v>100</v>
      </c>
      <c r="AH289" s="1">
        <v>1</v>
      </c>
      <c r="AI289" s="1">
        <f t="shared" si="228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98"/>
      <c r="AT289" s="21">
        <f t="shared" si="229"/>
        <v>98.571428571428569</v>
      </c>
      <c r="AU289" s="61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</v>
      </c>
      <c r="E290" s="21">
        <f t="shared" si="213"/>
        <v>100</v>
      </c>
      <c r="F290" s="21">
        <v>3</v>
      </c>
      <c r="G290" s="21">
        <f t="shared" si="214"/>
        <v>100</v>
      </c>
      <c r="H290" s="21">
        <v>3</v>
      </c>
      <c r="I290" s="21">
        <f t="shared" si="215"/>
        <v>100</v>
      </c>
      <c r="J290" s="21">
        <v>3</v>
      </c>
      <c r="K290" s="21">
        <f t="shared" si="216"/>
        <v>100</v>
      </c>
      <c r="L290" s="21">
        <v>4</v>
      </c>
      <c r="M290" s="21">
        <f t="shared" si="217"/>
        <v>100</v>
      </c>
      <c r="N290" s="21">
        <v>3</v>
      </c>
      <c r="O290" s="21">
        <f t="shared" si="218"/>
        <v>100</v>
      </c>
      <c r="P290" s="1">
        <v>5</v>
      </c>
      <c r="Q290" s="21">
        <f t="shared" si="219"/>
        <v>100</v>
      </c>
      <c r="R290" s="1">
        <v>3</v>
      </c>
      <c r="S290" s="21">
        <f t="shared" si="220"/>
        <v>100</v>
      </c>
      <c r="T290" s="1">
        <v>3</v>
      </c>
      <c r="U290" s="21">
        <f t="shared" si="221"/>
        <v>100</v>
      </c>
      <c r="V290" s="1">
        <v>3</v>
      </c>
      <c r="W290" s="21">
        <f t="shared" si="222"/>
        <v>100</v>
      </c>
      <c r="X290" s="1">
        <v>3</v>
      </c>
      <c r="Y290" s="21">
        <f t="shared" si="223"/>
        <v>100</v>
      </c>
      <c r="Z290" s="21">
        <v>4</v>
      </c>
      <c r="AA290" s="21">
        <f t="shared" si="224"/>
        <v>100</v>
      </c>
      <c r="AB290" s="1">
        <v>2</v>
      </c>
      <c r="AC290" s="21">
        <f t="shared" si="225"/>
        <v>66.666666666666657</v>
      </c>
      <c r="AD290" s="1">
        <v>0</v>
      </c>
      <c r="AE290" s="1">
        <f t="shared" si="226"/>
        <v>0</v>
      </c>
      <c r="AF290" s="1">
        <v>3</v>
      </c>
      <c r="AG290" s="1">
        <f t="shared" si="227"/>
        <v>100</v>
      </c>
      <c r="AH290" s="1">
        <v>1</v>
      </c>
      <c r="AI290" s="1">
        <f t="shared" si="228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98"/>
      <c r="AT290" s="21">
        <f t="shared" si="229"/>
        <v>91.1111111111111</v>
      </c>
      <c r="AU290" s="61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</v>
      </c>
      <c r="E291" s="21">
        <f t="shared" si="213"/>
        <v>100</v>
      </c>
      <c r="F291" s="21">
        <v>3</v>
      </c>
      <c r="G291" s="21">
        <f t="shared" si="214"/>
        <v>100</v>
      </c>
      <c r="H291" s="21">
        <v>3</v>
      </c>
      <c r="I291" s="21">
        <f t="shared" si="215"/>
        <v>100</v>
      </c>
      <c r="J291" s="21">
        <v>3</v>
      </c>
      <c r="K291" s="21">
        <f t="shared" si="216"/>
        <v>100</v>
      </c>
      <c r="L291" s="21">
        <v>4</v>
      </c>
      <c r="M291" s="21">
        <f t="shared" si="217"/>
        <v>100</v>
      </c>
      <c r="N291" s="21">
        <v>3</v>
      </c>
      <c r="O291" s="21">
        <f t="shared" si="218"/>
        <v>100</v>
      </c>
      <c r="P291" s="1">
        <v>5</v>
      </c>
      <c r="Q291" s="21">
        <f t="shared" si="219"/>
        <v>100</v>
      </c>
      <c r="R291" s="1">
        <v>3</v>
      </c>
      <c r="S291" s="21">
        <f t="shared" si="220"/>
        <v>100</v>
      </c>
      <c r="T291" s="1">
        <v>3</v>
      </c>
      <c r="U291" s="21">
        <f t="shared" si="221"/>
        <v>100</v>
      </c>
      <c r="V291" s="1">
        <v>3</v>
      </c>
      <c r="W291" s="21">
        <f t="shared" si="222"/>
        <v>100</v>
      </c>
      <c r="X291" s="1">
        <v>3</v>
      </c>
      <c r="Y291" s="21">
        <f t="shared" si="223"/>
        <v>100</v>
      </c>
      <c r="Z291" s="21">
        <v>4</v>
      </c>
      <c r="AA291" s="21">
        <f t="shared" si="224"/>
        <v>100</v>
      </c>
      <c r="AB291" s="1">
        <v>3</v>
      </c>
      <c r="AC291" s="21">
        <f t="shared" si="225"/>
        <v>100</v>
      </c>
      <c r="AD291" s="1">
        <v>1</v>
      </c>
      <c r="AE291" s="1">
        <f t="shared" si="226"/>
        <v>100</v>
      </c>
      <c r="AF291" s="1">
        <v>3</v>
      </c>
      <c r="AG291" s="1">
        <f t="shared" si="227"/>
        <v>100</v>
      </c>
      <c r="AH291" s="1">
        <v>1</v>
      </c>
      <c r="AI291" s="1">
        <f t="shared" si="228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98"/>
      <c r="AT291" s="21">
        <f t="shared" si="229"/>
        <v>100</v>
      </c>
      <c r="AU291" s="61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3</v>
      </c>
      <c r="E292" s="21">
        <f t="shared" si="213"/>
        <v>100</v>
      </c>
      <c r="F292" s="21">
        <v>3</v>
      </c>
      <c r="G292" s="21">
        <f t="shared" si="214"/>
        <v>100</v>
      </c>
      <c r="H292" s="21">
        <v>3</v>
      </c>
      <c r="I292" s="21">
        <f t="shared" si="215"/>
        <v>100</v>
      </c>
      <c r="J292" s="21">
        <v>3</v>
      </c>
      <c r="K292" s="21">
        <f t="shared" si="216"/>
        <v>100</v>
      </c>
      <c r="L292" s="21">
        <v>4</v>
      </c>
      <c r="M292" s="21">
        <f t="shared" si="217"/>
        <v>100</v>
      </c>
      <c r="N292" s="21">
        <v>3</v>
      </c>
      <c r="O292" s="21">
        <f t="shared" si="218"/>
        <v>100</v>
      </c>
      <c r="P292" s="1">
        <v>5</v>
      </c>
      <c r="Q292" s="21">
        <f t="shared" si="219"/>
        <v>100</v>
      </c>
      <c r="R292" s="1">
        <v>3</v>
      </c>
      <c r="S292" s="21">
        <f t="shared" si="220"/>
        <v>100</v>
      </c>
      <c r="T292" s="1">
        <v>3</v>
      </c>
      <c r="U292" s="21">
        <f t="shared" si="221"/>
        <v>100</v>
      </c>
      <c r="V292" s="1">
        <v>3</v>
      </c>
      <c r="W292" s="21">
        <f t="shared" si="222"/>
        <v>100</v>
      </c>
      <c r="X292" s="1">
        <v>3</v>
      </c>
      <c r="Y292" s="21">
        <f t="shared" si="223"/>
        <v>100</v>
      </c>
      <c r="Z292" s="21">
        <v>4</v>
      </c>
      <c r="AA292" s="21">
        <f t="shared" si="224"/>
        <v>100</v>
      </c>
      <c r="AB292" s="1">
        <v>3</v>
      </c>
      <c r="AC292" s="21">
        <f t="shared" si="225"/>
        <v>100</v>
      </c>
      <c r="AD292" s="1">
        <v>1</v>
      </c>
      <c r="AE292" s="1">
        <f t="shared" si="226"/>
        <v>100</v>
      </c>
      <c r="AF292" s="1">
        <v>3</v>
      </c>
      <c r="AG292" s="1">
        <f t="shared" si="227"/>
        <v>100</v>
      </c>
      <c r="AH292" s="1">
        <v>1</v>
      </c>
      <c r="AI292" s="1">
        <f t="shared" si="228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98"/>
      <c r="AT292" s="21">
        <f t="shared" si="229"/>
        <v>100</v>
      </c>
      <c r="AU292" s="61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</v>
      </c>
      <c r="E293" s="21">
        <f t="shared" si="213"/>
        <v>100</v>
      </c>
      <c r="F293" s="21">
        <v>3</v>
      </c>
      <c r="G293" s="21">
        <f t="shared" si="214"/>
        <v>100</v>
      </c>
      <c r="H293" s="21">
        <v>3</v>
      </c>
      <c r="I293" s="21">
        <f t="shared" si="215"/>
        <v>100</v>
      </c>
      <c r="J293" s="21">
        <v>3</v>
      </c>
      <c r="K293" s="21">
        <f t="shared" si="216"/>
        <v>100</v>
      </c>
      <c r="L293" s="21">
        <v>4</v>
      </c>
      <c r="M293" s="21">
        <f t="shared" si="217"/>
        <v>100</v>
      </c>
      <c r="N293" s="21">
        <v>3</v>
      </c>
      <c r="O293" s="21">
        <f t="shared" si="218"/>
        <v>100</v>
      </c>
      <c r="P293" s="1">
        <f>4-1</f>
        <v>3</v>
      </c>
      <c r="Q293" s="21">
        <f t="shared" si="219"/>
        <v>60</v>
      </c>
      <c r="R293" s="1">
        <v>3</v>
      </c>
      <c r="S293" s="21">
        <f t="shared" si="220"/>
        <v>100</v>
      </c>
      <c r="T293" s="1">
        <v>3</v>
      </c>
      <c r="U293" s="21">
        <f t="shared" si="221"/>
        <v>100</v>
      </c>
      <c r="V293" s="1">
        <v>3</v>
      </c>
      <c r="W293" s="21">
        <f t="shared" si="222"/>
        <v>100</v>
      </c>
      <c r="X293" s="1">
        <v>3</v>
      </c>
      <c r="Y293" s="21">
        <f t="shared" si="223"/>
        <v>100</v>
      </c>
      <c r="Z293" s="21">
        <v>4</v>
      </c>
      <c r="AA293" s="21">
        <f t="shared" si="224"/>
        <v>100</v>
      </c>
      <c r="AB293" s="1">
        <v>3</v>
      </c>
      <c r="AC293" s="21">
        <f t="shared" si="225"/>
        <v>100</v>
      </c>
      <c r="AD293" s="1">
        <v>1</v>
      </c>
      <c r="AE293" s="1">
        <f t="shared" si="226"/>
        <v>100</v>
      </c>
      <c r="AF293" s="1">
        <v>3</v>
      </c>
      <c r="AG293" s="1">
        <f t="shared" si="227"/>
        <v>100</v>
      </c>
      <c r="AH293" s="1">
        <v>1</v>
      </c>
      <c r="AI293" s="1">
        <f t="shared" si="228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98"/>
      <c r="AT293" s="21">
        <f t="shared" si="229"/>
        <v>97.333333333333329</v>
      </c>
      <c r="AU293" s="61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3</v>
      </c>
      <c r="E294" s="21">
        <f t="shared" si="213"/>
        <v>100</v>
      </c>
      <c r="F294" s="21">
        <v>3</v>
      </c>
      <c r="G294" s="21">
        <f t="shared" si="214"/>
        <v>100</v>
      </c>
      <c r="H294" s="21">
        <v>3</v>
      </c>
      <c r="I294" s="21">
        <f t="shared" si="215"/>
        <v>100</v>
      </c>
      <c r="J294" s="21">
        <v>3</v>
      </c>
      <c r="K294" s="21">
        <f t="shared" si="216"/>
        <v>100</v>
      </c>
      <c r="L294" s="21">
        <v>4</v>
      </c>
      <c r="M294" s="21">
        <f t="shared" si="217"/>
        <v>100</v>
      </c>
      <c r="N294" s="21">
        <v>3</v>
      </c>
      <c r="O294" s="21">
        <f t="shared" si="218"/>
        <v>100</v>
      </c>
      <c r="P294" s="1">
        <v>5</v>
      </c>
      <c r="Q294" s="21">
        <f t="shared" si="219"/>
        <v>100</v>
      </c>
      <c r="R294" s="1">
        <v>3</v>
      </c>
      <c r="S294" s="21">
        <f t="shared" si="220"/>
        <v>100</v>
      </c>
      <c r="T294" s="1">
        <v>3</v>
      </c>
      <c r="U294" s="21">
        <f t="shared" si="221"/>
        <v>100</v>
      </c>
      <c r="V294" s="1">
        <v>3</v>
      </c>
      <c r="W294" s="21">
        <f t="shared" si="222"/>
        <v>100</v>
      </c>
      <c r="X294" s="1">
        <v>3</v>
      </c>
      <c r="Y294" s="21">
        <f t="shared" si="223"/>
        <v>100</v>
      </c>
      <c r="Z294" s="21">
        <v>4</v>
      </c>
      <c r="AA294" s="21">
        <f t="shared" si="224"/>
        <v>100</v>
      </c>
      <c r="AB294" s="1">
        <v>3</v>
      </c>
      <c r="AC294" s="21">
        <f t="shared" si="225"/>
        <v>100</v>
      </c>
      <c r="AD294" s="1">
        <v>1</v>
      </c>
      <c r="AE294" s="1">
        <f t="shared" si="226"/>
        <v>100</v>
      </c>
      <c r="AF294" s="1">
        <v>3</v>
      </c>
      <c r="AG294" s="1">
        <f t="shared" si="227"/>
        <v>100</v>
      </c>
      <c r="AH294" s="1">
        <v>1</v>
      </c>
      <c r="AI294" s="1">
        <f t="shared" si="228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98"/>
      <c r="AT294" s="21">
        <f t="shared" si="229"/>
        <v>100</v>
      </c>
      <c r="AU294" s="61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</v>
      </c>
      <c r="E295" s="21">
        <f t="shared" si="213"/>
        <v>100</v>
      </c>
      <c r="F295" s="21">
        <v>3</v>
      </c>
      <c r="G295" s="21">
        <f t="shared" si="214"/>
        <v>100</v>
      </c>
      <c r="H295" s="21">
        <v>3</v>
      </c>
      <c r="I295" s="21">
        <f t="shared" si="215"/>
        <v>100</v>
      </c>
      <c r="J295" s="21">
        <v>3</v>
      </c>
      <c r="K295" s="21">
        <f t="shared" si="216"/>
        <v>100</v>
      </c>
      <c r="L295" s="21">
        <v>4</v>
      </c>
      <c r="M295" s="21">
        <f t="shared" si="217"/>
        <v>100</v>
      </c>
      <c r="N295" s="21">
        <v>3</v>
      </c>
      <c r="O295" s="21">
        <f t="shared" si="218"/>
        <v>100</v>
      </c>
      <c r="P295" s="1">
        <v>4</v>
      </c>
      <c r="Q295" s="21">
        <f t="shared" si="219"/>
        <v>80</v>
      </c>
      <c r="R295" s="1">
        <v>3</v>
      </c>
      <c r="S295" s="21">
        <f t="shared" si="220"/>
        <v>100</v>
      </c>
      <c r="T295" s="1">
        <v>3</v>
      </c>
      <c r="U295" s="21">
        <f t="shared" si="221"/>
        <v>100</v>
      </c>
      <c r="V295" s="1">
        <v>3</v>
      </c>
      <c r="W295" s="21">
        <f t="shared" si="222"/>
        <v>100</v>
      </c>
      <c r="X295" s="1">
        <v>3</v>
      </c>
      <c r="Y295" s="21">
        <f t="shared" si="223"/>
        <v>100</v>
      </c>
      <c r="Z295" s="21">
        <v>4</v>
      </c>
      <c r="AA295" s="21">
        <f t="shared" si="224"/>
        <v>100</v>
      </c>
      <c r="AB295" s="1">
        <v>3</v>
      </c>
      <c r="AC295" s="21">
        <f t="shared" si="225"/>
        <v>100</v>
      </c>
      <c r="AD295" s="1">
        <v>1</v>
      </c>
      <c r="AE295" s="1">
        <f t="shared" si="226"/>
        <v>100</v>
      </c>
      <c r="AF295" s="1">
        <v>3</v>
      </c>
      <c r="AG295" s="1">
        <f t="shared" si="227"/>
        <v>100</v>
      </c>
      <c r="AH295" s="1">
        <v>1</v>
      </c>
      <c r="AI295" s="1">
        <f t="shared" si="228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98"/>
      <c r="AT295" s="21">
        <f t="shared" si="229"/>
        <v>98.666666666666671</v>
      </c>
      <c r="AU295" s="61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3</v>
      </c>
      <c r="E296" s="21">
        <f t="shared" si="213"/>
        <v>100</v>
      </c>
      <c r="F296" s="21">
        <v>3</v>
      </c>
      <c r="G296" s="21">
        <f t="shared" si="214"/>
        <v>100</v>
      </c>
      <c r="H296" s="21">
        <v>3</v>
      </c>
      <c r="I296" s="21">
        <f t="shared" si="215"/>
        <v>100</v>
      </c>
      <c r="J296" s="21">
        <v>3</v>
      </c>
      <c r="K296" s="21">
        <f t="shared" si="216"/>
        <v>100</v>
      </c>
      <c r="L296" s="21">
        <v>4</v>
      </c>
      <c r="M296" s="21">
        <f t="shared" si="217"/>
        <v>100</v>
      </c>
      <c r="N296" s="21">
        <v>3</v>
      </c>
      <c r="O296" s="21">
        <f t="shared" si="218"/>
        <v>100</v>
      </c>
      <c r="P296" s="1">
        <v>5</v>
      </c>
      <c r="Q296" s="21">
        <f t="shared" si="219"/>
        <v>100</v>
      </c>
      <c r="R296" s="1">
        <v>3</v>
      </c>
      <c r="S296" s="21">
        <f t="shared" si="220"/>
        <v>100</v>
      </c>
      <c r="T296" s="1">
        <v>3</v>
      </c>
      <c r="U296" s="21">
        <f t="shared" si="221"/>
        <v>100</v>
      </c>
      <c r="V296" s="1">
        <v>3</v>
      </c>
      <c r="W296" s="21">
        <f t="shared" si="222"/>
        <v>100</v>
      </c>
      <c r="X296" s="1">
        <v>3</v>
      </c>
      <c r="Y296" s="21">
        <f t="shared" si="223"/>
        <v>100</v>
      </c>
      <c r="Z296" s="21">
        <v>4</v>
      </c>
      <c r="AA296" s="21">
        <f t="shared" si="224"/>
        <v>100</v>
      </c>
      <c r="AB296" s="1">
        <v>3</v>
      </c>
      <c r="AC296" s="21">
        <f t="shared" si="225"/>
        <v>100</v>
      </c>
      <c r="AD296" s="1">
        <v>1</v>
      </c>
      <c r="AE296" s="1">
        <f t="shared" si="226"/>
        <v>100</v>
      </c>
      <c r="AF296" s="1">
        <v>3</v>
      </c>
      <c r="AG296" s="1">
        <f t="shared" si="227"/>
        <v>100</v>
      </c>
      <c r="AH296" s="1">
        <v>1</v>
      </c>
      <c r="AI296" s="1">
        <f t="shared" si="228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98"/>
      <c r="AT296" s="21">
        <f t="shared" si="229"/>
        <v>100</v>
      </c>
      <c r="AU296" s="61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</v>
      </c>
      <c r="E297" s="21">
        <f t="shared" si="213"/>
        <v>100</v>
      </c>
      <c r="F297" s="21">
        <v>3</v>
      </c>
      <c r="G297" s="21">
        <f t="shared" si="214"/>
        <v>100</v>
      </c>
      <c r="H297" s="21">
        <v>3</v>
      </c>
      <c r="I297" s="21">
        <f t="shared" si="215"/>
        <v>100</v>
      </c>
      <c r="J297" s="21">
        <v>3</v>
      </c>
      <c r="K297" s="21">
        <f t="shared" si="216"/>
        <v>100</v>
      </c>
      <c r="L297" s="21">
        <v>4</v>
      </c>
      <c r="M297" s="21">
        <f t="shared" si="217"/>
        <v>100</v>
      </c>
      <c r="N297" s="21">
        <v>3</v>
      </c>
      <c r="O297" s="21">
        <f t="shared" si="218"/>
        <v>100</v>
      </c>
      <c r="P297" s="1">
        <f>4-2</f>
        <v>2</v>
      </c>
      <c r="Q297" s="21">
        <f t="shared" si="219"/>
        <v>40</v>
      </c>
      <c r="R297" s="1">
        <v>3</v>
      </c>
      <c r="S297" s="21">
        <f t="shared" si="220"/>
        <v>100</v>
      </c>
      <c r="T297" s="1">
        <v>3</v>
      </c>
      <c r="U297" s="21">
        <f t="shared" si="221"/>
        <v>100</v>
      </c>
      <c r="V297" s="1">
        <v>3</v>
      </c>
      <c r="W297" s="21">
        <f t="shared" si="222"/>
        <v>100</v>
      </c>
      <c r="X297" s="1">
        <v>3</v>
      </c>
      <c r="Y297" s="21">
        <f t="shared" si="223"/>
        <v>100</v>
      </c>
      <c r="Z297" s="21">
        <v>4</v>
      </c>
      <c r="AA297" s="21">
        <f t="shared" si="224"/>
        <v>100</v>
      </c>
      <c r="AB297" s="1">
        <v>3</v>
      </c>
      <c r="AC297" s="21">
        <f t="shared" si="225"/>
        <v>100</v>
      </c>
      <c r="AD297" s="1">
        <v>1</v>
      </c>
      <c r="AE297" s="1">
        <f t="shared" si="226"/>
        <v>100</v>
      </c>
      <c r="AF297" s="1">
        <v>3</v>
      </c>
      <c r="AG297" s="1">
        <f t="shared" si="227"/>
        <v>100</v>
      </c>
      <c r="AH297" s="1">
        <v>1</v>
      </c>
      <c r="AI297" s="1">
        <f t="shared" si="228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98"/>
      <c r="AT297" s="21">
        <f t="shared" si="229"/>
        <v>96</v>
      </c>
      <c r="AU297" s="61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3</v>
      </c>
      <c r="E298" s="21">
        <f t="shared" si="213"/>
        <v>100</v>
      </c>
      <c r="F298" s="21">
        <v>3</v>
      </c>
      <c r="G298" s="21">
        <f t="shared" si="214"/>
        <v>100</v>
      </c>
      <c r="H298" s="21">
        <v>3</v>
      </c>
      <c r="I298" s="21">
        <f t="shared" si="215"/>
        <v>100</v>
      </c>
      <c r="J298" s="21">
        <v>3</v>
      </c>
      <c r="K298" s="21">
        <f t="shared" si="216"/>
        <v>100</v>
      </c>
      <c r="L298" s="21">
        <v>4</v>
      </c>
      <c r="M298" s="21">
        <f t="shared" si="217"/>
        <v>100</v>
      </c>
      <c r="N298" s="21">
        <v>3</v>
      </c>
      <c r="O298" s="21">
        <f t="shared" si="218"/>
        <v>100</v>
      </c>
      <c r="P298" s="1">
        <v>4</v>
      </c>
      <c r="Q298" s="21">
        <f t="shared" si="219"/>
        <v>80</v>
      </c>
      <c r="R298" s="1">
        <v>3</v>
      </c>
      <c r="S298" s="21">
        <f t="shared" si="220"/>
        <v>100</v>
      </c>
      <c r="T298" s="1">
        <v>3</v>
      </c>
      <c r="U298" s="21">
        <f t="shared" si="221"/>
        <v>100</v>
      </c>
      <c r="V298" s="1">
        <v>3</v>
      </c>
      <c r="W298" s="21">
        <f t="shared" si="222"/>
        <v>100</v>
      </c>
      <c r="X298" s="1">
        <v>3</v>
      </c>
      <c r="Y298" s="21">
        <f t="shared" si="223"/>
        <v>100</v>
      </c>
      <c r="Z298" s="21">
        <v>4</v>
      </c>
      <c r="AA298" s="21">
        <f t="shared" si="224"/>
        <v>100</v>
      </c>
      <c r="AB298" s="1">
        <v>3</v>
      </c>
      <c r="AC298" s="21">
        <f t="shared" si="225"/>
        <v>100</v>
      </c>
      <c r="AD298" s="1">
        <v>1</v>
      </c>
      <c r="AE298" s="1">
        <f t="shared" si="226"/>
        <v>100</v>
      </c>
      <c r="AF298" s="1">
        <v>3</v>
      </c>
      <c r="AG298" s="1">
        <f t="shared" si="227"/>
        <v>100</v>
      </c>
      <c r="AH298" s="1">
        <v>1</v>
      </c>
      <c r="AI298" s="1">
        <f t="shared" si="228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98"/>
      <c r="AT298" s="21">
        <f t="shared" si="229"/>
        <v>98.666666666666671</v>
      </c>
      <c r="AU298" s="61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</v>
      </c>
      <c r="E299" s="21">
        <f t="shared" si="213"/>
        <v>100</v>
      </c>
      <c r="F299" s="21">
        <v>3</v>
      </c>
      <c r="G299" s="21">
        <f t="shared" si="214"/>
        <v>100</v>
      </c>
      <c r="H299" s="21">
        <v>3</v>
      </c>
      <c r="I299" s="21">
        <f t="shared" si="215"/>
        <v>100</v>
      </c>
      <c r="J299" s="21">
        <v>3</v>
      </c>
      <c r="K299" s="21">
        <f t="shared" si="216"/>
        <v>100</v>
      </c>
      <c r="L299" s="21">
        <v>4</v>
      </c>
      <c r="M299" s="21">
        <f t="shared" si="217"/>
        <v>100</v>
      </c>
      <c r="N299" s="21">
        <v>3</v>
      </c>
      <c r="O299" s="21">
        <f t="shared" si="218"/>
        <v>100</v>
      </c>
      <c r="P299" s="1">
        <v>5</v>
      </c>
      <c r="Q299" s="21">
        <f t="shared" si="219"/>
        <v>100</v>
      </c>
      <c r="R299" s="1">
        <v>3</v>
      </c>
      <c r="S299" s="21">
        <f t="shared" si="220"/>
        <v>100</v>
      </c>
      <c r="T299" s="1">
        <v>3</v>
      </c>
      <c r="U299" s="21">
        <f t="shared" si="221"/>
        <v>100</v>
      </c>
      <c r="V299" s="1">
        <v>3</v>
      </c>
      <c r="W299" s="21">
        <f t="shared" si="222"/>
        <v>100</v>
      </c>
      <c r="X299" s="1">
        <v>3</v>
      </c>
      <c r="Y299" s="21">
        <f t="shared" si="223"/>
        <v>100</v>
      </c>
      <c r="Z299" s="21">
        <v>4</v>
      </c>
      <c r="AA299" s="21">
        <f t="shared" si="224"/>
        <v>100</v>
      </c>
      <c r="AB299" s="1">
        <v>3</v>
      </c>
      <c r="AC299" s="21">
        <f t="shared" si="225"/>
        <v>100</v>
      </c>
      <c r="AD299" s="1">
        <v>1</v>
      </c>
      <c r="AE299" s="1">
        <f t="shared" si="226"/>
        <v>100</v>
      </c>
      <c r="AF299" s="1">
        <v>3</v>
      </c>
      <c r="AG299" s="1">
        <f t="shared" si="227"/>
        <v>100</v>
      </c>
      <c r="AH299" s="1">
        <v>1</v>
      </c>
      <c r="AI299" s="1">
        <f t="shared" si="228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98"/>
      <c r="AT299" s="21">
        <f t="shared" si="229"/>
        <v>100</v>
      </c>
      <c r="AU299" s="61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</v>
      </c>
      <c r="E300" s="21">
        <f t="shared" si="213"/>
        <v>100</v>
      </c>
      <c r="F300" s="21">
        <v>3</v>
      </c>
      <c r="G300" s="21">
        <f t="shared" si="214"/>
        <v>100</v>
      </c>
      <c r="H300" s="21">
        <v>3</v>
      </c>
      <c r="I300" s="21">
        <f t="shared" si="215"/>
        <v>100</v>
      </c>
      <c r="J300" s="21">
        <v>3</v>
      </c>
      <c r="K300" s="21">
        <f t="shared" si="216"/>
        <v>100</v>
      </c>
      <c r="L300" s="21">
        <v>4</v>
      </c>
      <c r="M300" s="21">
        <f t="shared" si="217"/>
        <v>100</v>
      </c>
      <c r="N300" s="21">
        <v>3</v>
      </c>
      <c r="O300" s="21">
        <f t="shared" si="218"/>
        <v>100</v>
      </c>
      <c r="P300" s="1">
        <v>5</v>
      </c>
      <c r="Q300" s="21">
        <f t="shared" si="219"/>
        <v>100</v>
      </c>
      <c r="R300" s="1">
        <v>3</v>
      </c>
      <c r="S300" s="21">
        <f t="shared" si="220"/>
        <v>100</v>
      </c>
      <c r="T300" s="1">
        <v>3</v>
      </c>
      <c r="U300" s="21">
        <f t="shared" si="221"/>
        <v>100</v>
      </c>
      <c r="V300" s="1">
        <v>3</v>
      </c>
      <c r="W300" s="21">
        <f t="shared" si="222"/>
        <v>100</v>
      </c>
      <c r="X300" s="1">
        <v>3</v>
      </c>
      <c r="Y300" s="21">
        <f t="shared" si="223"/>
        <v>100</v>
      </c>
      <c r="Z300" s="21">
        <v>4</v>
      </c>
      <c r="AA300" s="21">
        <f t="shared" si="224"/>
        <v>100</v>
      </c>
      <c r="AB300" s="1">
        <v>3</v>
      </c>
      <c r="AC300" s="21">
        <f t="shared" si="225"/>
        <v>100</v>
      </c>
      <c r="AD300" s="1">
        <v>1</v>
      </c>
      <c r="AE300" s="1">
        <f t="shared" si="226"/>
        <v>100</v>
      </c>
      <c r="AF300" s="1">
        <v>3</v>
      </c>
      <c r="AG300" s="1">
        <f t="shared" si="227"/>
        <v>100</v>
      </c>
      <c r="AH300" s="1">
        <v>1</v>
      </c>
      <c r="AI300" s="1">
        <f t="shared" si="228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98"/>
      <c r="AT300" s="21">
        <f t="shared" si="229"/>
        <v>100</v>
      </c>
      <c r="AU300" s="61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314</v>
      </c>
      <c r="D301" s="1">
        <v>3</v>
      </c>
      <c r="E301" s="21">
        <f t="shared" si="213"/>
        <v>100</v>
      </c>
      <c r="F301" s="21">
        <v>3</v>
      </c>
      <c r="G301" s="21">
        <f t="shared" si="214"/>
        <v>100</v>
      </c>
      <c r="H301" s="21">
        <v>3</v>
      </c>
      <c r="I301" s="21">
        <f t="shared" si="215"/>
        <v>100</v>
      </c>
      <c r="J301" s="21">
        <v>3</v>
      </c>
      <c r="K301" s="21">
        <f t="shared" si="216"/>
        <v>100</v>
      </c>
      <c r="L301" s="21">
        <v>4</v>
      </c>
      <c r="M301" s="21">
        <f t="shared" si="217"/>
        <v>100</v>
      </c>
      <c r="N301" s="21">
        <v>3</v>
      </c>
      <c r="O301" s="21">
        <f t="shared" si="218"/>
        <v>100</v>
      </c>
      <c r="P301" s="1">
        <v>4</v>
      </c>
      <c r="Q301" s="21">
        <f t="shared" si="219"/>
        <v>80</v>
      </c>
      <c r="R301" s="1">
        <v>3</v>
      </c>
      <c r="S301" s="21">
        <f t="shared" si="220"/>
        <v>100</v>
      </c>
      <c r="T301" s="1">
        <v>3</v>
      </c>
      <c r="U301" s="21">
        <f t="shared" si="221"/>
        <v>100</v>
      </c>
      <c r="V301" s="1">
        <v>3</v>
      </c>
      <c r="W301" s="21">
        <f t="shared" si="222"/>
        <v>100</v>
      </c>
      <c r="X301" s="1">
        <v>3</v>
      </c>
      <c r="Y301" s="21">
        <f t="shared" si="223"/>
        <v>100</v>
      </c>
      <c r="Z301" s="21">
        <v>4</v>
      </c>
      <c r="AA301" s="21">
        <f t="shared" si="224"/>
        <v>100</v>
      </c>
      <c r="AB301" s="1">
        <v>3</v>
      </c>
      <c r="AC301" s="21">
        <f t="shared" si="225"/>
        <v>100</v>
      </c>
      <c r="AD301" s="1">
        <v>1</v>
      </c>
      <c r="AE301" s="1">
        <f t="shared" si="226"/>
        <v>100</v>
      </c>
      <c r="AF301" s="1">
        <v>3</v>
      </c>
      <c r="AG301" s="1">
        <f t="shared" si="227"/>
        <v>100</v>
      </c>
      <c r="AH301" s="1">
        <v>1</v>
      </c>
      <c r="AI301" s="1">
        <f t="shared" si="228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98"/>
      <c r="AT301" s="21">
        <f t="shared" si="229"/>
        <v>98.666666666666671</v>
      </c>
      <c r="AU301" s="61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</v>
      </c>
      <c r="E302" s="21">
        <f t="shared" si="213"/>
        <v>100</v>
      </c>
      <c r="F302" s="21">
        <v>3</v>
      </c>
      <c r="G302" s="21">
        <f t="shared" si="214"/>
        <v>100</v>
      </c>
      <c r="H302" s="21">
        <v>3</v>
      </c>
      <c r="I302" s="21">
        <f t="shared" si="215"/>
        <v>100</v>
      </c>
      <c r="J302" s="21">
        <v>3</v>
      </c>
      <c r="K302" s="21">
        <f t="shared" si="216"/>
        <v>100</v>
      </c>
      <c r="L302" s="21">
        <v>4</v>
      </c>
      <c r="M302" s="21">
        <f t="shared" si="217"/>
        <v>100</v>
      </c>
      <c r="N302" s="21">
        <v>3</v>
      </c>
      <c r="O302" s="21">
        <f t="shared" si="218"/>
        <v>100</v>
      </c>
      <c r="P302" s="1">
        <v>5</v>
      </c>
      <c r="Q302" s="21">
        <f t="shared" si="219"/>
        <v>100</v>
      </c>
      <c r="R302" s="1">
        <v>3</v>
      </c>
      <c r="S302" s="21">
        <f t="shared" si="220"/>
        <v>100</v>
      </c>
      <c r="T302" s="1">
        <v>3</v>
      </c>
      <c r="U302" s="21">
        <f t="shared" si="221"/>
        <v>100</v>
      </c>
      <c r="V302" s="1">
        <v>3</v>
      </c>
      <c r="W302" s="21">
        <f t="shared" si="222"/>
        <v>100</v>
      </c>
      <c r="X302" s="1">
        <v>3</v>
      </c>
      <c r="Y302" s="21">
        <f t="shared" si="223"/>
        <v>100</v>
      </c>
      <c r="Z302" s="21">
        <v>4</v>
      </c>
      <c r="AA302" s="21">
        <f t="shared" si="224"/>
        <v>100</v>
      </c>
      <c r="AB302" s="1">
        <v>3</v>
      </c>
      <c r="AC302" s="21">
        <f t="shared" si="225"/>
        <v>100</v>
      </c>
      <c r="AD302" s="1">
        <v>1</v>
      </c>
      <c r="AE302" s="1">
        <f t="shared" si="226"/>
        <v>100</v>
      </c>
      <c r="AF302" s="1">
        <v>3</v>
      </c>
      <c r="AG302" s="1">
        <f t="shared" si="227"/>
        <v>100</v>
      </c>
      <c r="AH302" s="1">
        <v>1</v>
      </c>
      <c r="AI302" s="1">
        <f t="shared" si="228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98"/>
      <c r="AT302" s="21">
        <f t="shared" si="229"/>
        <v>100</v>
      </c>
      <c r="AU302" s="61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</v>
      </c>
      <c r="E303" s="21">
        <f t="shared" si="213"/>
        <v>100</v>
      </c>
      <c r="F303" s="21">
        <v>3</v>
      </c>
      <c r="G303" s="21">
        <f t="shared" si="214"/>
        <v>100</v>
      </c>
      <c r="H303" s="21">
        <v>3</v>
      </c>
      <c r="I303" s="21">
        <f t="shared" si="215"/>
        <v>100</v>
      </c>
      <c r="J303" s="21">
        <v>3</v>
      </c>
      <c r="K303" s="21">
        <f t="shared" si="216"/>
        <v>100</v>
      </c>
      <c r="L303" s="21">
        <v>4</v>
      </c>
      <c r="M303" s="21">
        <f t="shared" si="217"/>
        <v>100</v>
      </c>
      <c r="N303" s="21">
        <v>3</v>
      </c>
      <c r="O303" s="21">
        <f t="shared" si="218"/>
        <v>100</v>
      </c>
      <c r="P303" s="1">
        <v>5</v>
      </c>
      <c r="Q303" s="21">
        <f t="shared" si="219"/>
        <v>100</v>
      </c>
      <c r="R303" s="1">
        <v>3</v>
      </c>
      <c r="S303" s="21">
        <f t="shared" si="220"/>
        <v>100</v>
      </c>
      <c r="T303" s="1">
        <v>3</v>
      </c>
      <c r="U303" s="21">
        <f t="shared" si="221"/>
        <v>100</v>
      </c>
      <c r="V303" s="1">
        <v>3</v>
      </c>
      <c r="W303" s="21">
        <f t="shared" si="222"/>
        <v>100</v>
      </c>
      <c r="X303" s="1">
        <v>3</v>
      </c>
      <c r="Y303" s="21">
        <f t="shared" si="223"/>
        <v>100</v>
      </c>
      <c r="Z303" s="21">
        <v>4</v>
      </c>
      <c r="AA303" s="21">
        <f t="shared" si="224"/>
        <v>100</v>
      </c>
      <c r="AB303" s="1">
        <v>3</v>
      </c>
      <c r="AC303" s="21">
        <f t="shared" si="225"/>
        <v>100</v>
      </c>
      <c r="AD303" s="1">
        <v>1</v>
      </c>
      <c r="AE303" s="1">
        <f t="shared" si="226"/>
        <v>100</v>
      </c>
      <c r="AF303" s="1">
        <v>3</v>
      </c>
      <c r="AG303" s="1">
        <f t="shared" si="227"/>
        <v>100</v>
      </c>
      <c r="AH303" s="1">
        <v>1</v>
      </c>
      <c r="AI303" s="1">
        <f t="shared" si="228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98"/>
      <c r="AT303" s="21">
        <f t="shared" si="229"/>
        <v>100</v>
      </c>
      <c r="AU303" s="61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</v>
      </c>
      <c r="E304" s="21">
        <f t="shared" si="213"/>
        <v>100</v>
      </c>
      <c r="F304" s="21">
        <v>3</v>
      </c>
      <c r="G304" s="21">
        <f t="shared" si="214"/>
        <v>100</v>
      </c>
      <c r="H304" s="21">
        <v>3</v>
      </c>
      <c r="I304" s="21">
        <f t="shared" si="215"/>
        <v>100</v>
      </c>
      <c r="J304" s="21">
        <v>3</v>
      </c>
      <c r="K304" s="21">
        <f t="shared" si="216"/>
        <v>100</v>
      </c>
      <c r="L304" s="21">
        <v>4</v>
      </c>
      <c r="M304" s="21">
        <f t="shared" si="217"/>
        <v>100</v>
      </c>
      <c r="N304" s="21">
        <v>3</v>
      </c>
      <c r="O304" s="21">
        <f t="shared" si="218"/>
        <v>100</v>
      </c>
      <c r="P304" s="1">
        <f>5-1</f>
        <v>4</v>
      </c>
      <c r="Q304" s="21">
        <f t="shared" si="219"/>
        <v>80</v>
      </c>
      <c r="R304" s="1">
        <v>3</v>
      </c>
      <c r="S304" s="21">
        <f t="shared" si="220"/>
        <v>100</v>
      </c>
      <c r="T304" s="1">
        <v>3</v>
      </c>
      <c r="U304" s="21">
        <f t="shared" si="221"/>
        <v>100</v>
      </c>
      <c r="V304" s="1">
        <v>3</v>
      </c>
      <c r="W304" s="21">
        <f t="shared" si="222"/>
        <v>100</v>
      </c>
      <c r="X304" s="1">
        <v>3</v>
      </c>
      <c r="Y304" s="21">
        <f t="shared" si="223"/>
        <v>100</v>
      </c>
      <c r="Z304" s="21">
        <v>4</v>
      </c>
      <c r="AA304" s="21">
        <f t="shared" si="224"/>
        <v>100</v>
      </c>
      <c r="AB304" s="1">
        <v>3</v>
      </c>
      <c r="AC304" s="21">
        <f t="shared" si="225"/>
        <v>100</v>
      </c>
      <c r="AD304" s="1">
        <v>1</v>
      </c>
      <c r="AE304" s="1">
        <f t="shared" si="226"/>
        <v>100</v>
      </c>
      <c r="AF304" s="1">
        <v>3</v>
      </c>
      <c r="AG304" s="1">
        <f t="shared" si="227"/>
        <v>100</v>
      </c>
      <c r="AH304" s="1">
        <v>1</v>
      </c>
      <c r="AI304" s="1">
        <f t="shared" si="228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98"/>
      <c r="AT304" s="21">
        <f t="shared" si="229"/>
        <v>98.666666666666671</v>
      </c>
      <c r="AU304" s="61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</v>
      </c>
      <c r="E305" s="21">
        <f t="shared" si="213"/>
        <v>100</v>
      </c>
      <c r="F305" s="21">
        <v>3</v>
      </c>
      <c r="G305" s="21">
        <f t="shared" si="214"/>
        <v>100</v>
      </c>
      <c r="H305" s="21">
        <v>3</v>
      </c>
      <c r="I305" s="21">
        <f t="shared" si="215"/>
        <v>100</v>
      </c>
      <c r="J305" s="21">
        <v>3</v>
      </c>
      <c r="K305" s="21">
        <f t="shared" si="216"/>
        <v>100</v>
      </c>
      <c r="L305" s="21">
        <v>4</v>
      </c>
      <c r="M305" s="21">
        <f t="shared" si="217"/>
        <v>100</v>
      </c>
      <c r="N305" s="21">
        <v>3</v>
      </c>
      <c r="O305" s="21">
        <f t="shared" si="218"/>
        <v>100</v>
      </c>
      <c r="P305" s="1">
        <v>5</v>
      </c>
      <c r="Q305" s="21">
        <f t="shared" si="219"/>
        <v>100</v>
      </c>
      <c r="R305" s="1">
        <v>3</v>
      </c>
      <c r="S305" s="21">
        <f t="shared" si="220"/>
        <v>100</v>
      </c>
      <c r="T305" s="1">
        <v>3</v>
      </c>
      <c r="U305" s="21">
        <f t="shared" si="221"/>
        <v>100</v>
      </c>
      <c r="V305" s="1">
        <v>3</v>
      </c>
      <c r="W305" s="21">
        <f t="shared" si="222"/>
        <v>100</v>
      </c>
      <c r="X305" s="1">
        <v>3</v>
      </c>
      <c r="Y305" s="21">
        <f t="shared" si="223"/>
        <v>100</v>
      </c>
      <c r="Z305" s="21">
        <v>4</v>
      </c>
      <c r="AA305" s="21">
        <f t="shared" si="224"/>
        <v>100</v>
      </c>
      <c r="AB305" s="1">
        <v>3</v>
      </c>
      <c r="AC305" s="21">
        <f t="shared" si="225"/>
        <v>100</v>
      </c>
      <c r="AD305" s="1">
        <v>1</v>
      </c>
      <c r="AE305" s="1">
        <f t="shared" si="226"/>
        <v>100</v>
      </c>
      <c r="AF305" s="1">
        <v>3</v>
      </c>
      <c r="AG305" s="1">
        <f t="shared" si="227"/>
        <v>100</v>
      </c>
      <c r="AH305" s="1">
        <v>1</v>
      </c>
      <c r="AI305" s="1">
        <f t="shared" si="228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98"/>
      <c r="AT305" s="21">
        <f t="shared" si="229"/>
        <v>100</v>
      </c>
      <c r="AU305" s="68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3</v>
      </c>
      <c r="E306" s="21">
        <f t="shared" si="213"/>
        <v>100</v>
      </c>
      <c r="F306" s="21">
        <v>3</v>
      </c>
      <c r="G306" s="21">
        <f t="shared" si="214"/>
        <v>100</v>
      </c>
      <c r="H306" s="21">
        <v>3</v>
      </c>
      <c r="I306" s="21">
        <f t="shared" si="215"/>
        <v>100</v>
      </c>
      <c r="J306" s="21">
        <v>3</v>
      </c>
      <c r="K306" s="21">
        <f t="shared" si="216"/>
        <v>100</v>
      </c>
      <c r="L306" s="21">
        <v>4</v>
      </c>
      <c r="M306" s="21">
        <f t="shared" si="217"/>
        <v>100</v>
      </c>
      <c r="N306" s="21">
        <v>3</v>
      </c>
      <c r="O306" s="21">
        <f t="shared" si="218"/>
        <v>100</v>
      </c>
      <c r="P306" s="1">
        <v>5</v>
      </c>
      <c r="Q306" s="21">
        <f t="shared" si="219"/>
        <v>100</v>
      </c>
      <c r="R306" s="1">
        <v>3</v>
      </c>
      <c r="S306" s="21">
        <f t="shared" si="220"/>
        <v>100</v>
      </c>
      <c r="T306" s="1">
        <v>3</v>
      </c>
      <c r="U306" s="21">
        <f t="shared" si="221"/>
        <v>100</v>
      </c>
      <c r="V306" s="1">
        <v>3</v>
      </c>
      <c r="W306" s="21">
        <f t="shared" si="222"/>
        <v>100</v>
      </c>
      <c r="X306" s="1">
        <v>3</v>
      </c>
      <c r="Y306" s="21">
        <f t="shared" si="223"/>
        <v>100</v>
      </c>
      <c r="Z306" s="21">
        <v>4</v>
      </c>
      <c r="AA306" s="21">
        <f t="shared" si="224"/>
        <v>100</v>
      </c>
      <c r="AB306" s="1">
        <v>3</v>
      </c>
      <c r="AC306" s="21">
        <f t="shared" si="225"/>
        <v>100</v>
      </c>
      <c r="AD306" s="1">
        <v>1</v>
      </c>
      <c r="AE306" s="1">
        <f t="shared" si="226"/>
        <v>100</v>
      </c>
      <c r="AF306" s="1">
        <v>3</v>
      </c>
      <c r="AG306" s="1">
        <f t="shared" si="227"/>
        <v>100</v>
      </c>
      <c r="AH306" s="1">
        <v>1</v>
      </c>
      <c r="AI306" s="1">
        <f t="shared" si="228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98"/>
      <c r="AT306" s="21">
        <f t="shared" si="229"/>
        <v>100</v>
      </c>
      <c r="AU306" s="8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P307" s="14"/>
      <c r="Q307" s="119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19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P308" s="14"/>
      <c r="Q308" s="119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19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P309" s="63"/>
      <c r="Q309" s="108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108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96"/>
      <c r="AS309" s="96"/>
      <c r="AT309" s="96"/>
      <c r="AU309" s="63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3</v>
      </c>
      <c r="E310" s="21">
        <f>D310/3*100</f>
        <v>100</v>
      </c>
      <c r="F310" s="21">
        <v>2</v>
      </c>
      <c r="G310" s="21">
        <f t="shared" ref="G310:G318" si="230">F310/2*100</f>
        <v>100</v>
      </c>
      <c r="H310" s="21">
        <v>3</v>
      </c>
      <c r="I310" s="21">
        <f t="shared" ref="I310:I318" si="231">H310/3*100</f>
        <v>100</v>
      </c>
      <c r="J310" s="21">
        <v>3</v>
      </c>
      <c r="K310" s="21">
        <f t="shared" ref="K310:K318" si="232">J310/3*100</f>
        <v>100</v>
      </c>
      <c r="L310" s="21">
        <v>4</v>
      </c>
      <c r="M310" s="21">
        <f t="shared" ref="M310:M318" si="233">L310/4*100</f>
        <v>100</v>
      </c>
      <c r="N310" s="21">
        <v>2</v>
      </c>
      <c r="O310" s="21">
        <f t="shared" ref="O310:O318" si="234">N310/3*100</f>
        <v>66.666666666666657</v>
      </c>
      <c r="P310" s="1">
        <v>5</v>
      </c>
      <c r="Q310" s="21">
        <f t="shared" ref="Q310:Q318" si="235">P310/5*100</f>
        <v>100</v>
      </c>
      <c r="R310" s="1">
        <v>3</v>
      </c>
      <c r="S310" s="21">
        <f t="shared" ref="S310:S318" si="236">R310/3*100</f>
        <v>100</v>
      </c>
      <c r="T310" s="1">
        <v>3</v>
      </c>
      <c r="U310" s="21">
        <f t="shared" ref="U310:U318" si="237">T310/3*100</f>
        <v>100</v>
      </c>
      <c r="V310" s="1">
        <v>3</v>
      </c>
      <c r="W310" s="21">
        <f t="shared" ref="W310:W318" si="238">V310/3*100</f>
        <v>100</v>
      </c>
      <c r="X310" s="1">
        <v>3</v>
      </c>
      <c r="Y310" s="21">
        <f t="shared" ref="Y310:Y318" si="239">X310/3*100</f>
        <v>100</v>
      </c>
      <c r="Z310" s="21">
        <v>4</v>
      </c>
      <c r="AA310" s="21">
        <f t="shared" ref="AA310:AA318" si="240">Z310/4*100</f>
        <v>100</v>
      </c>
      <c r="AB310" s="1">
        <v>2</v>
      </c>
      <c r="AC310" s="21">
        <f t="shared" ref="AC310:AC318" si="241">AB310/3*100</f>
        <v>66.666666666666657</v>
      </c>
      <c r="AD310" s="1">
        <v>1</v>
      </c>
      <c r="AE310" s="1">
        <f t="shared" ref="AE310:AE318" si="242">AD310/1*100</f>
        <v>100</v>
      </c>
      <c r="AF310" s="1">
        <v>2</v>
      </c>
      <c r="AG310" s="1">
        <f t="shared" ref="AG310:AG318" si="243">AF310/3*100</f>
        <v>66.666666666666657</v>
      </c>
      <c r="AH310" s="1">
        <v>1</v>
      </c>
      <c r="AI310" s="1">
        <f t="shared" ref="AI310:AI318" si="244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98"/>
      <c r="AT310" s="21">
        <f t="shared" ref="AT310:AT318" si="245">AVERAGE(Q310,S310,U310,W310,Y310,AA310,AC310,AE310,AG310,AI310,AK310,AM310,AO310,AQ310,AS310,K310,M310,I310,G310,O310)</f>
        <v>93.333333333333329</v>
      </c>
      <c r="AU310" s="72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3</v>
      </c>
      <c r="E311" s="21">
        <f>D311/3*100</f>
        <v>100</v>
      </c>
      <c r="F311" s="21">
        <v>2</v>
      </c>
      <c r="G311" s="21">
        <f t="shared" si="230"/>
        <v>100</v>
      </c>
      <c r="H311" s="21">
        <v>3</v>
      </c>
      <c r="I311" s="21">
        <f t="shared" si="231"/>
        <v>100</v>
      </c>
      <c r="J311" s="21">
        <v>3</v>
      </c>
      <c r="K311" s="21">
        <f t="shared" si="232"/>
        <v>100</v>
      </c>
      <c r="L311" s="21">
        <v>4</v>
      </c>
      <c r="M311" s="21">
        <f t="shared" si="233"/>
        <v>100</v>
      </c>
      <c r="N311" s="21">
        <v>3</v>
      </c>
      <c r="O311" s="21">
        <f t="shared" si="234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6"/>
        <v>100</v>
      </c>
      <c r="T311" s="1">
        <v>3</v>
      </c>
      <c r="U311" s="21">
        <f t="shared" si="237"/>
        <v>100</v>
      </c>
      <c r="V311" s="1">
        <v>3</v>
      </c>
      <c r="W311" s="21">
        <f t="shared" si="238"/>
        <v>100</v>
      </c>
      <c r="X311" s="1">
        <v>3</v>
      </c>
      <c r="Y311" s="21">
        <f t="shared" si="239"/>
        <v>100</v>
      </c>
      <c r="Z311" s="21">
        <f>4-1</f>
        <v>3</v>
      </c>
      <c r="AA311" s="21">
        <f t="shared" si="240"/>
        <v>75</v>
      </c>
      <c r="AB311" s="1">
        <v>3</v>
      </c>
      <c r="AC311" s="21">
        <f t="shared" si="241"/>
        <v>100</v>
      </c>
      <c r="AD311" s="1">
        <v>1</v>
      </c>
      <c r="AE311" s="1">
        <f t="shared" si="242"/>
        <v>100</v>
      </c>
      <c r="AF311" s="1">
        <v>3</v>
      </c>
      <c r="AG311" s="1">
        <f t="shared" si="243"/>
        <v>100</v>
      </c>
      <c r="AH311" s="1">
        <v>1</v>
      </c>
      <c r="AI311" s="1">
        <f t="shared" si="244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98"/>
      <c r="AT311" s="21">
        <f t="shared" si="245"/>
        <v>98.333333333333329</v>
      </c>
      <c r="AU311" s="8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</v>
      </c>
      <c r="E312" s="21">
        <f>D312/3*100</f>
        <v>100</v>
      </c>
      <c r="F312" s="21">
        <v>2</v>
      </c>
      <c r="G312" s="21">
        <f t="shared" si="230"/>
        <v>100</v>
      </c>
      <c r="H312" s="21">
        <v>3</v>
      </c>
      <c r="I312" s="21">
        <f t="shared" si="231"/>
        <v>100</v>
      </c>
      <c r="J312" s="21">
        <v>3</v>
      </c>
      <c r="K312" s="21">
        <f t="shared" si="232"/>
        <v>100</v>
      </c>
      <c r="L312" s="21">
        <v>4</v>
      </c>
      <c r="M312" s="21">
        <f t="shared" si="233"/>
        <v>100</v>
      </c>
      <c r="N312" s="21">
        <v>3</v>
      </c>
      <c r="O312" s="21">
        <f t="shared" si="234"/>
        <v>100</v>
      </c>
      <c r="P312" s="1">
        <v>5</v>
      </c>
      <c r="Q312" s="21">
        <f t="shared" si="235"/>
        <v>100</v>
      </c>
      <c r="R312" s="1">
        <v>3</v>
      </c>
      <c r="S312" s="21">
        <f t="shared" si="236"/>
        <v>100</v>
      </c>
      <c r="T312" s="1">
        <v>3</v>
      </c>
      <c r="U312" s="21">
        <f t="shared" si="237"/>
        <v>100</v>
      </c>
      <c r="V312" s="1">
        <v>3</v>
      </c>
      <c r="W312" s="21">
        <f t="shared" si="238"/>
        <v>100</v>
      </c>
      <c r="X312" s="1">
        <v>3</v>
      </c>
      <c r="Y312" s="21">
        <f t="shared" si="239"/>
        <v>100</v>
      </c>
      <c r="Z312" s="21">
        <v>4</v>
      </c>
      <c r="AA312" s="21">
        <f t="shared" si="240"/>
        <v>100</v>
      </c>
      <c r="AB312" s="1">
        <v>3</v>
      </c>
      <c r="AC312" s="21">
        <f t="shared" si="241"/>
        <v>100</v>
      </c>
      <c r="AD312" s="1">
        <v>1</v>
      </c>
      <c r="AE312" s="1">
        <f t="shared" si="242"/>
        <v>100</v>
      </c>
      <c r="AF312" s="1">
        <v>3</v>
      </c>
      <c r="AG312" s="1">
        <f t="shared" si="243"/>
        <v>100</v>
      </c>
      <c r="AH312" s="1">
        <v>1</v>
      </c>
      <c r="AI312" s="1">
        <f t="shared" si="244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98"/>
      <c r="AT312" s="21">
        <f t="shared" si="245"/>
        <v>100</v>
      </c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21">
        <v>2</v>
      </c>
      <c r="G313" s="21">
        <f t="shared" si="230"/>
        <v>100</v>
      </c>
      <c r="H313" s="21">
        <v>3</v>
      </c>
      <c r="I313" s="21">
        <f t="shared" si="231"/>
        <v>100</v>
      </c>
      <c r="J313" s="21">
        <v>3</v>
      </c>
      <c r="K313" s="21">
        <f t="shared" si="232"/>
        <v>100</v>
      </c>
      <c r="L313" s="21">
        <v>4</v>
      </c>
      <c r="M313" s="21">
        <f t="shared" si="233"/>
        <v>100</v>
      </c>
      <c r="N313" s="21">
        <v>3</v>
      </c>
      <c r="O313" s="21">
        <f t="shared" si="234"/>
        <v>100</v>
      </c>
      <c r="P313" s="1">
        <v>5</v>
      </c>
      <c r="Q313" s="21">
        <f t="shared" si="235"/>
        <v>100</v>
      </c>
      <c r="R313" s="1">
        <v>3</v>
      </c>
      <c r="S313" s="21">
        <f t="shared" si="236"/>
        <v>100</v>
      </c>
      <c r="T313" s="1">
        <v>3</v>
      </c>
      <c r="U313" s="21">
        <f t="shared" si="237"/>
        <v>100</v>
      </c>
      <c r="V313" s="1">
        <v>3</v>
      </c>
      <c r="W313" s="21">
        <f t="shared" si="238"/>
        <v>100</v>
      </c>
      <c r="X313" s="1">
        <v>3</v>
      </c>
      <c r="Y313" s="21">
        <f t="shared" si="239"/>
        <v>100</v>
      </c>
      <c r="Z313" s="21">
        <v>4</v>
      </c>
      <c r="AA313" s="21">
        <f t="shared" si="240"/>
        <v>100</v>
      </c>
      <c r="AB313" s="1">
        <v>3</v>
      </c>
      <c r="AC313" s="21">
        <f t="shared" si="241"/>
        <v>100</v>
      </c>
      <c r="AD313" s="1">
        <v>1</v>
      </c>
      <c r="AE313" s="1">
        <f t="shared" si="242"/>
        <v>100</v>
      </c>
      <c r="AF313" s="1">
        <v>3</v>
      </c>
      <c r="AG313" s="1">
        <f t="shared" si="243"/>
        <v>100</v>
      </c>
      <c r="AH313" s="1">
        <v>1</v>
      </c>
      <c r="AI313" s="1">
        <f t="shared" si="244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98"/>
      <c r="AT313" s="21">
        <f t="shared" si="245"/>
        <v>100</v>
      </c>
      <c r="AU313" s="61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</v>
      </c>
      <c r="E314" s="21">
        <f>D314/3*100</f>
        <v>100</v>
      </c>
      <c r="F314" s="21">
        <v>2</v>
      </c>
      <c r="G314" s="21">
        <f t="shared" si="230"/>
        <v>100</v>
      </c>
      <c r="H314" s="21">
        <v>3</v>
      </c>
      <c r="I314" s="21">
        <f t="shared" si="231"/>
        <v>100</v>
      </c>
      <c r="J314" s="21">
        <v>3</v>
      </c>
      <c r="K314" s="21">
        <f t="shared" si="232"/>
        <v>100</v>
      </c>
      <c r="L314" s="21">
        <v>4</v>
      </c>
      <c r="M314" s="21">
        <f t="shared" si="233"/>
        <v>100</v>
      </c>
      <c r="N314" s="21">
        <v>3</v>
      </c>
      <c r="O314" s="21">
        <f t="shared" si="234"/>
        <v>100</v>
      </c>
      <c r="P314" s="1">
        <v>5</v>
      </c>
      <c r="Q314" s="21">
        <f t="shared" si="235"/>
        <v>100</v>
      </c>
      <c r="R314" s="1">
        <v>3</v>
      </c>
      <c r="S314" s="21">
        <f t="shared" si="236"/>
        <v>100</v>
      </c>
      <c r="T314" s="1">
        <v>3</v>
      </c>
      <c r="U314" s="21">
        <f t="shared" si="237"/>
        <v>100</v>
      </c>
      <c r="V314" s="1">
        <v>3</v>
      </c>
      <c r="W314" s="21">
        <f t="shared" si="238"/>
        <v>100</v>
      </c>
      <c r="X314" s="1">
        <v>3</v>
      </c>
      <c r="Y314" s="21">
        <f t="shared" si="239"/>
        <v>100</v>
      </c>
      <c r="Z314" s="21">
        <v>4</v>
      </c>
      <c r="AA314" s="21">
        <f t="shared" si="240"/>
        <v>100</v>
      </c>
      <c r="AB314" s="1">
        <v>3</v>
      </c>
      <c r="AC314" s="21">
        <f t="shared" si="241"/>
        <v>100</v>
      </c>
      <c r="AD314" s="1">
        <v>1</v>
      </c>
      <c r="AE314" s="1">
        <f t="shared" si="242"/>
        <v>100</v>
      </c>
      <c r="AF314" s="1">
        <v>3</v>
      </c>
      <c r="AG314" s="1">
        <f t="shared" si="243"/>
        <v>100</v>
      </c>
      <c r="AH314" s="1">
        <v>1</v>
      </c>
      <c r="AI314" s="1">
        <f t="shared" si="244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98"/>
      <c r="AT314" s="21">
        <f t="shared" si="245"/>
        <v>100</v>
      </c>
      <c r="AU314" s="61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3</v>
      </c>
      <c r="E315" s="21">
        <f>D315/3*100</f>
        <v>100</v>
      </c>
      <c r="F315" s="21">
        <v>2</v>
      </c>
      <c r="G315" s="21">
        <f t="shared" si="230"/>
        <v>100</v>
      </c>
      <c r="H315" s="21">
        <v>3</v>
      </c>
      <c r="I315" s="21">
        <f t="shared" si="231"/>
        <v>100</v>
      </c>
      <c r="J315" s="21">
        <v>3</v>
      </c>
      <c r="K315" s="21">
        <f t="shared" si="232"/>
        <v>100</v>
      </c>
      <c r="L315" s="21">
        <v>4</v>
      </c>
      <c r="M315" s="21">
        <f t="shared" si="233"/>
        <v>100</v>
      </c>
      <c r="N315" s="21">
        <v>2</v>
      </c>
      <c r="O315" s="21">
        <f t="shared" si="234"/>
        <v>66.666666666666657</v>
      </c>
      <c r="P315" s="1">
        <f>4-1</f>
        <v>3</v>
      </c>
      <c r="Q315" s="21">
        <f t="shared" si="235"/>
        <v>60</v>
      </c>
      <c r="R315" s="1">
        <v>3</v>
      </c>
      <c r="S315" s="21">
        <f t="shared" si="236"/>
        <v>100</v>
      </c>
      <c r="T315" s="1">
        <v>3</v>
      </c>
      <c r="U315" s="21">
        <f t="shared" si="237"/>
        <v>100</v>
      </c>
      <c r="V315" s="1">
        <v>3</v>
      </c>
      <c r="W315" s="21">
        <f t="shared" si="238"/>
        <v>100</v>
      </c>
      <c r="X315" s="1">
        <v>3</v>
      </c>
      <c r="Y315" s="21">
        <f t="shared" si="239"/>
        <v>100</v>
      </c>
      <c r="Z315" s="21">
        <v>4</v>
      </c>
      <c r="AA315" s="21">
        <f t="shared" si="240"/>
        <v>100</v>
      </c>
      <c r="AB315" s="1">
        <v>2</v>
      </c>
      <c r="AC315" s="21">
        <f t="shared" si="241"/>
        <v>66.666666666666657</v>
      </c>
      <c r="AD315" s="1">
        <v>1</v>
      </c>
      <c r="AE315" s="1">
        <f t="shared" si="242"/>
        <v>100</v>
      </c>
      <c r="AF315" s="1">
        <v>2</v>
      </c>
      <c r="AG315" s="1">
        <f t="shared" si="243"/>
        <v>66.666666666666657</v>
      </c>
      <c r="AH315" s="1">
        <v>1</v>
      </c>
      <c r="AI315" s="1">
        <f t="shared" si="244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98"/>
      <c r="AT315" s="21">
        <f t="shared" si="245"/>
        <v>90.666666666666671</v>
      </c>
      <c r="AU315" s="61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</v>
      </c>
      <c r="E316" s="21">
        <f>D316/3*100</f>
        <v>100</v>
      </c>
      <c r="F316" s="21">
        <v>2</v>
      </c>
      <c r="G316" s="21">
        <f t="shared" si="230"/>
        <v>100</v>
      </c>
      <c r="H316" s="21">
        <v>3</v>
      </c>
      <c r="I316" s="21">
        <f t="shared" si="231"/>
        <v>100</v>
      </c>
      <c r="J316" s="21">
        <v>3</v>
      </c>
      <c r="K316" s="21">
        <f t="shared" si="232"/>
        <v>100</v>
      </c>
      <c r="L316" s="21">
        <v>4</v>
      </c>
      <c r="M316" s="21">
        <f t="shared" si="233"/>
        <v>100</v>
      </c>
      <c r="N316" s="21">
        <v>3</v>
      </c>
      <c r="O316" s="21">
        <f t="shared" si="234"/>
        <v>100</v>
      </c>
      <c r="P316" s="1">
        <v>5</v>
      </c>
      <c r="Q316" s="21">
        <f t="shared" si="235"/>
        <v>100</v>
      </c>
      <c r="R316" s="1">
        <v>3</v>
      </c>
      <c r="S316" s="21">
        <f t="shared" si="236"/>
        <v>100</v>
      </c>
      <c r="T316" s="1">
        <v>3</v>
      </c>
      <c r="U316" s="21">
        <f t="shared" si="237"/>
        <v>100</v>
      </c>
      <c r="V316" s="1">
        <v>3</v>
      </c>
      <c r="W316" s="21">
        <f t="shared" si="238"/>
        <v>100</v>
      </c>
      <c r="X316" s="1">
        <v>3</v>
      </c>
      <c r="Y316" s="21">
        <f t="shared" si="239"/>
        <v>100</v>
      </c>
      <c r="Z316" s="21">
        <v>4</v>
      </c>
      <c r="AA316" s="21">
        <f t="shared" si="240"/>
        <v>100</v>
      </c>
      <c r="AB316" s="1">
        <v>3</v>
      </c>
      <c r="AC316" s="21">
        <f t="shared" si="241"/>
        <v>100</v>
      </c>
      <c r="AD316" s="1">
        <v>1</v>
      </c>
      <c r="AE316" s="1">
        <f t="shared" si="242"/>
        <v>100</v>
      </c>
      <c r="AF316" s="1">
        <v>3</v>
      </c>
      <c r="AG316" s="1">
        <f t="shared" si="243"/>
        <v>100</v>
      </c>
      <c r="AH316" s="1">
        <v>1</v>
      </c>
      <c r="AI316" s="1">
        <f t="shared" si="244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98"/>
      <c r="AT316" s="21">
        <f t="shared" si="245"/>
        <v>100</v>
      </c>
      <c r="AU316" s="61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</v>
      </c>
      <c r="E317" s="21">
        <f>D317/3*100</f>
        <v>100</v>
      </c>
      <c r="F317" s="21">
        <v>2</v>
      </c>
      <c r="G317" s="21">
        <f t="shared" si="230"/>
        <v>100</v>
      </c>
      <c r="H317" s="21">
        <v>3</v>
      </c>
      <c r="I317" s="21">
        <f t="shared" si="231"/>
        <v>100</v>
      </c>
      <c r="J317" s="21">
        <v>3</v>
      </c>
      <c r="K317" s="21">
        <f t="shared" si="232"/>
        <v>100</v>
      </c>
      <c r="L317" s="21">
        <v>4</v>
      </c>
      <c r="M317" s="21">
        <f t="shared" si="233"/>
        <v>100</v>
      </c>
      <c r="N317" s="21">
        <v>2</v>
      </c>
      <c r="O317" s="21">
        <f t="shared" si="234"/>
        <v>66.666666666666657</v>
      </c>
      <c r="P317" s="1">
        <v>5</v>
      </c>
      <c r="Q317" s="21">
        <f t="shared" si="235"/>
        <v>100</v>
      </c>
      <c r="R317" s="1">
        <v>3</v>
      </c>
      <c r="S317" s="21">
        <f t="shared" si="236"/>
        <v>100</v>
      </c>
      <c r="T317" s="1">
        <v>3</v>
      </c>
      <c r="U317" s="21">
        <f t="shared" si="237"/>
        <v>100</v>
      </c>
      <c r="V317" s="1">
        <v>2</v>
      </c>
      <c r="W317" s="21">
        <f t="shared" si="238"/>
        <v>66.666666666666657</v>
      </c>
      <c r="X317" s="1">
        <v>3</v>
      </c>
      <c r="Y317" s="21">
        <f t="shared" si="239"/>
        <v>100</v>
      </c>
      <c r="Z317" s="21">
        <v>4</v>
      </c>
      <c r="AA317" s="21">
        <f t="shared" si="240"/>
        <v>100</v>
      </c>
      <c r="AB317" s="1">
        <v>3</v>
      </c>
      <c r="AC317" s="21">
        <f t="shared" si="241"/>
        <v>100</v>
      </c>
      <c r="AD317" s="1">
        <v>1</v>
      </c>
      <c r="AE317" s="1">
        <f t="shared" si="242"/>
        <v>100</v>
      </c>
      <c r="AF317" s="1">
        <v>2</v>
      </c>
      <c r="AG317" s="1">
        <f t="shared" si="243"/>
        <v>66.666666666666657</v>
      </c>
      <c r="AH317" s="1">
        <v>1</v>
      </c>
      <c r="AI317" s="1">
        <f t="shared" si="244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98"/>
      <c r="AT317" s="21">
        <f t="shared" si="245"/>
        <v>93.333333333333329</v>
      </c>
      <c r="AU317" s="61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3</v>
      </c>
      <c r="E318" s="21">
        <f>D318/3*100</f>
        <v>100</v>
      </c>
      <c r="F318" s="21">
        <v>2</v>
      </c>
      <c r="G318" s="21">
        <f t="shared" si="230"/>
        <v>100</v>
      </c>
      <c r="H318" s="21">
        <v>3</v>
      </c>
      <c r="I318" s="21">
        <f t="shared" si="231"/>
        <v>100</v>
      </c>
      <c r="J318" s="21">
        <v>3</v>
      </c>
      <c r="K318" s="21">
        <f t="shared" si="232"/>
        <v>100</v>
      </c>
      <c r="L318" s="21">
        <v>4</v>
      </c>
      <c r="M318" s="21">
        <f t="shared" si="233"/>
        <v>100</v>
      </c>
      <c r="N318" s="21">
        <v>3</v>
      </c>
      <c r="O318" s="21">
        <f t="shared" si="234"/>
        <v>100</v>
      </c>
      <c r="P318" s="1">
        <v>3</v>
      </c>
      <c r="Q318" s="21">
        <f t="shared" si="235"/>
        <v>60</v>
      </c>
      <c r="R318" s="1">
        <v>3</v>
      </c>
      <c r="S318" s="21">
        <f t="shared" si="236"/>
        <v>100</v>
      </c>
      <c r="T318" s="1">
        <v>3</v>
      </c>
      <c r="U318" s="21">
        <f t="shared" si="237"/>
        <v>100</v>
      </c>
      <c r="V318" s="1">
        <v>3</v>
      </c>
      <c r="W318" s="21">
        <f t="shared" si="238"/>
        <v>100</v>
      </c>
      <c r="X318" s="1">
        <v>3</v>
      </c>
      <c r="Y318" s="21">
        <f t="shared" si="239"/>
        <v>100</v>
      </c>
      <c r="Z318" s="21">
        <v>3</v>
      </c>
      <c r="AA318" s="21">
        <f t="shared" si="240"/>
        <v>75</v>
      </c>
      <c r="AB318" s="1">
        <v>3</v>
      </c>
      <c r="AC318" s="21">
        <f t="shared" si="241"/>
        <v>100</v>
      </c>
      <c r="AD318" s="1">
        <v>1</v>
      </c>
      <c r="AE318" s="1">
        <f t="shared" si="242"/>
        <v>100</v>
      </c>
      <c r="AF318" s="1">
        <v>3</v>
      </c>
      <c r="AG318" s="1">
        <f t="shared" si="243"/>
        <v>100</v>
      </c>
      <c r="AH318" s="1">
        <v>1</v>
      </c>
      <c r="AI318" s="1">
        <f t="shared" si="244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98"/>
      <c r="AT318" s="21">
        <f t="shared" si="245"/>
        <v>95.666666666666671</v>
      </c>
      <c r="AU318" s="61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P319" s="63"/>
      <c r="Q319" s="108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108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P320" s="63"/>
      <c r="Q320" s="108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108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P321" s="63"/>
      <c r="Q321" s="108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108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</v>
      </c>
      <c r="E322" s="21">
        <f t="shared" ref="E322:E340" si="246">D322/3*100</f>
        <v>100</v>
      </c>
      <c r="F322" s="21">
        <v>3</v>
      </c>
      <c r="G322" s="21">
        <f t="shared" ref="G322:G340" si="247">F322/3*100</f>
        <v>100</v>
      </c>
      <c r="H322" s="21">
        <v>3</v>
      </c>
      <c r="I322" s="21">
        <f t="shared" ref="I322:I340" si="248">H322/3*100</f>
        <v>100</v>
      </c>
      <c r="J322" s="21">
        <v>3</v>
      </c>
      <c r="K322" s="21">
        <f t="shared" ref="K322:K341" si="249">J322/3*100</f>
        <v>100</v>
      </c>
      <c r="L322" s="21">
        <v>4</v>
      </c>
      <c r="M322" s="21">
        <f t="shared" ref="M322:M341" si="250">L322/4*100</f>
        <v>100</v>
      </c>
      <c r="N322" s="21">
        <v>3</v>
      </c>
      <c r="O322" s="21">
        <f t="shared" ref="O322:O341" si="251">N322/3*100</f>
        <v>100</v>
      </c>
      <c r="P322" s="1">
        <v>5</v>
      </c>
      <c r="Q322" s="21">
        <f t="shared" ref="Q322:Q341" si="252">P322/5*100</f>
        <v>100</v>
      </c>
      <c r="R322" s="1">
        <v>3</v>
      </c>
      <c r="S322" s="21">
        <f t="shared" ref="S322:S341" si="253">R322/3*100</f>
        <v>100</v>
      </c>
      <c r="T322" s="1">
        <v>3</v>
      </c>
      <c r="U322" s="21">
        <f t="shared" ref="U322:U341" si="254">T322/3*100</f>
        <v>100</v>
      </c>
      <c r="V322" s="1">
        <v>3</v>
      </c>
      <c r="W322" s="21">
        <f t="shared" ref="W322:W341" si="255">V322/3*100</f>
        <v>100</v>
      </c>
      <c r="X322" s="1">
        <v>3</v>
      </c>
      <c r="Y322" s="21">
        <f t="shared" ref="Y322:Y341" si="256">X322/3*100</f>
        <v>100</v>
      </c>
      <c r="Z322" s="21">
        <v>4</v>
      </c>
      <c r="AA322" s="21">
        <f t="shared" ref="AA322:AA341" si="257">Z322/4*100</f>
        <v>100</v>
      </c>
      <c r="AB322" s="1">
        <v>3</v>
      </c>
      <c r="AC322" s="21">
        <f t="shared" ref="AC322:AC341" si="258">AB322/3*100</f>
        <v>100</v>
      </c>
      <c r="AD322" s="1">
        <v>1</v>
      </c>
      <c r="AE322" s="1">
        <f t="shared" ref="AE322:AE340" si="259">AD322/1*100</f>
        <v>100</v>
      </c>
      <c r="AF322" s="1">
        <v>3</v>
      </c>
      <c r="AG322" s="1">
        <f t="shared" ref="AG322:AG341" si="260">AF322/3*100</f>
        <v>100</v>
      </c>
      <c r="AH322" s="1">
        <v>1</v>
      </c>
      <c r="AI322" s="1">
        <f t="shared" ref="AI322:AI341" si="261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98"/>
      <c r="AT322" s="21">
        <f t="shared" ref="AT322:AT341" si="262">AVERAGE(Q322,S322,U322,W322,Y322,AA322,AC322,AE322,AG322,AI322,AK322,AM322,AO322,AQ322,AS322,K322,M322,I322,G322,O322)</f>
        <v>100</v>
      </c>
      <c r="AU322" s="72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49"/>
        <v>100</v>
      </c>
      <c r="L323" s="21">
        <v>4</v>
      </c>
      <c r="M323" s="21">
        <f t="shared" si="250"/>
        <v>100</v>
      </c>
      <c r="N323" s="21">
        <v>3</v>
      </c>
      <c r="O323" s="21">
        <f t="shared" si="251"/>
        <v>100</v>
      </c>
      <c r="P323" s="1">
        <v>5</v>
      </c>
      <c r="Q323" s="21">
        <f t="shared" si="252"/>
        <v>100</v>
      </c>
      <c r="R323" s="1">
        <v>3</v>
      </c>
      <c r="S323" s="21">
        <f t="shared" si="253"/>
        <v>100</v>
      </c>
      <c r="T323" s="1">
        <v>3</v>
      </c>
      <c r="U323" s="21">
        <f t="shared" si="254"/>
        <v>100</v>
      </c>
      <c r="V323" s="1">
        <v>3</v>
      </c>
      <c r="W323" s="21">
        <f t="shared" si="255"/>
        <v>100</v>
      </c>
      <c r="X323" s="1">
        <v>3</v>
      </c>
      <c r="Y323" s="21">
        <f t="shared" si="256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8"/>
        <v>100</v>
      </c>
      <c r="AD323" s="1">
        <v>1</v>
      </c>
      <c r="AE323" s="1">
        <f t="shared" si="259"/>
        <v>100</v>
      </c>
      <c r="AF323" s="1" t="s">
        <v>501</v>
      </c>
      <c r="AG323" s="1"/>
      <c r="AH323" s="1">
        <v>1</v>
      </c>
      <c r="AI323" s="1">
        <f t="shared" si="261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98"/>
      <c r="AT323" s="21">
        <f t="shared" si="262"/>
        <v>97.619047619047606</v>
      </c>
      <c r="AU323" s="8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</v>
      </c>
      <c r="E324" s="21">
        <f t="shared" si="246"/>
        <v>100</v>
      </c>
      <c r="F324" s="21">
        <v>3</v>
      </c>
      <c r="G324" s="21">
        <f t="shared" si="247"/>
        <v>100</v>
      </c>
      <c r="H324" s="21">
        <v>3</v>
      </c>
      <c r="I324" s="21">
        <f t="shared" si="248"/>
        <v>100</v>
      </c>
      <c r="J324" s="21">
        <v>3</v>
      </c>
      <c r="K324" s="21">
        <f t="shared" si="249"/>
        <v>100</v>
      </c>
      <c r="L324" s="21">
        <v>4</v>
      </c>
      <c r="M324" s="21">
        <f t="shared" si="250"/>
        <v>100</v>
      </c>
      <c r="N324" s="21">
        <v>3</v>
      </c>
      <c r="O324" s="21">
        <f t="shared" si="251"/>
        <v>100</v>
      </c>
      <c r="P324" s="1">
        <v>5</v>
      </c>
      <c r="Q324" s="21">
        <f t="shared" si="252"/>
        <v>100</v>
      </c>
      <c r="R324" s="1">
        <v>3</v>
      </c>
      <c r="S324" s="21">
        <f t="shared" si="253"/>
        <v>100</v>
      </c>
      <c r="T324" s="1">
        <v>3</v>
      </c>
      <c r="U324" s="21">
        <f t="shared" si="254"/>
        <v>100</v>
      </c>
      <c r="V324" s="1">
        <v>3</v>
      </c>
      <c r="W324" s="21">
        <f t="shared" si="255"/>
        <v>100</v>
      </c>
      <c r="X324" s="1">
        <v>3</v>
      </c>
      <c r="Y324" s="21">
        <f t="shared" si="256"/>
        <v>100</v>
      </c>
      <c r="Z324" s="21">
        <v>4</v>
      </c>
      <c r="AA324" s="21">
        <f t="shared" si="257"/>
        <v>100</v>
      </c>
      <c r="AB324" s="1">
        <v>3</v>
      </c>
      <c r="AC324" s="21">
        <f t="shared" si="258"/>
        <v>100</v>
      </c>
      <c r="AD324" s="1">
        <v>1</v>
      </c>
      <c r="AE324" s="1">
        <f t="shared" si="259"/>
        <v>100</v>
      </c>
      <c r="AF324" s="1">
        <v>3</v>
      </c>
      <c r="AG324" s="1">
        <f t="shared" si="260"/>
        <v>100</v>
      </c>
      <c r="AH324" s="1">
        <v>1</v>
      </c>
      <c r="AI324" s="1">
        <f t="shared" si="261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98"/>
      <c r="AT324" s="21">
        <f t="shared" si="262"/>
        <v>100</v>
      </c>
      <c r="AU324" s="61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49"/>
        <v>100</v>
      </c>
      <c r="L325" s="21">
        <v>4</v>
      </c>
      <c r="M325" s="21">
        <f t="shared" si="250"/>
        <v>100</v>
      </c>
      <c r="N325" s="21">
        <v>3</v>
      </c>
      <c r="O325" s="21">
        <f t="shared" si="251"/>
        <v>100</v>
      </c>
      <c r="P325" s="1">
        <f>5-1+1</f>
        <v>5</v>
      </c>
      <c r="Q325" s="21">
        <f t="shared" si="252"/>
        <v>100</v>
      </c>
      <c r="R325" s="1">
        <v>3</v>
      </c>
      <c r="S325" s="21">
        <f t="shared" si="253"/>
        <v>100</v>
      </c>
      <c r="T325" s="1">
        <v>3</v>
      </c>
      <c r="U325" s="21">
        <f t="shared" si="254"/>
        <v>100</v>
      </c>
      <c r="V325" s="1">
        <v>3</v>
      </c>
      <c r="W325" s="21">
        <f t="shared" si="255"/>
        <v>100</v>
      </c>
      <c r="X325" s="1">
        <v>3</v>
      </c>
      <c r="Y325" s="21">
        <f t="shared" si="256"/>
        <v>100</v>
      </c>
      <c r="Z325" s="21">
        <v>4</v>
      </c>
      <c r="AA325" s="21">
        <f t="shared" si="257"/>
        <v>100</v>
      </c>
      <c r="AB325" s="1">
        <v>3</v>
      </c>
      <c r="AC325" s="21">
        <f t="shared" si="258"/>
        <v>100</v>
      </c>
      <c r="AD325" s="1">
        <v>1</v>
      </c>
      <c r="AE325" s="1">
        <f t="shared" si="259"/>
        <v>100</v>
      </c>
      <c r="AF325" s="1">
        <v>3</v>
      </c>
      <c r="AG325" s="1">
        <f t="shared" si="260"/>
        <v>100</v>
      </c>
      <c r="AH325" s="1">
        <v>1</v>
      </c>
      <c r="AI325" s="1">
        <f t="shared" si="261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98"/>
      <c r="AT325" s="21">
        <f t="shared" si="262"/>
        <v>100</v>
      </c>
      <c r="AU325" s="61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3</v>
      </c>
      <c r="E326" s="21">
        <f t="shared" si="246"/>
        <v>100</v>
      </c>
      <c r="F326" s="21">
        <v>3</v>
      </c>
      <c r="G326" s="21">
        <f t="shared" si="247"/>
        <v>100</v>
      </c>
      <c r="H326" s="21">
        <v>3</v>
      </c>
      <c r="I326" s="21">
        <f t="shared" si="248"/>
        <v>100</v>
      </c>
      <c r="J326" s="21">
        <v>3</v>
      </c>
      <c r="K326" s="21">
        <f t="shared" si="249"/>
        <v>100</v>
      </c>
      <c r="L326" s="21">
        <v>4</v>
      </c>
      <c r="M326" s="21">
        <f t="shared" si="250"/>
        <v>100</v>
      </c>
      <c r="N326" s="21">
        <v>3</v>
      </c>
      <c r="O326" s="21">
        <f t="shared" si="251"/>
        <v>100</v>
      </c>
      <c r="P326" s="1">
        <v>5</v>
      </c>
      <c r="Q326" s="21">
        <f t="shared" si="252"/>
        <v>100</v>
      </c>
      <c r="R326" s="1">
        <v>3</v>
      </c>
      <c r="S326" s="21">
        <f t="shared" si="253"/>
        <v>100</v>
      </c>
      <c r="T326" s="1">
        <v>3</v>
      </c>
      <c r="U326" s="21">
        <f t="shared" si="254"/>
        <v>100</v>
      </c>
      <c r="V326" s="1">
        <v>3</v>
      </c>
      <c r="W326" s="21">
        <f t="shared" si="255"/>
        <v>100</v>
      </c>
      <c r="X326" s="1">
        <v>3</v>
      </c>
      <c r="Y326" s="21">
        <f t="shared" si="256"/>
        <v>100</v>
      </c>
      <c r="Z326" s="21">
        <v>4</v>
      </c>
      <c r="AA326" s="21">
        <f t="shared" si="257"/>
        <v>100</v>
      </c>
      <c r="AB326" s="1">
        <v>3</v>
      </c>
      <c r="AC326" s="21">
        <f t="shared" si="258"/>
        <v>100</v>
      </c>
      <c r="AD326" s="1">
        <v>1</v>
      </c>
      <c r="AE326" s="1">
        <f t="shared" si="259"/>
        <v>100</v>
      </c>
      <c r="AF326" s="1">
        <v>3</v>
      </c>
      <c r="AG326" s="1">
        <f t="shared" si="260"/>
        <v>100</v>
      </c>
      <c r="AH326" s="1">
        <v>1</v>
      </c>
      <c r="AI326" s="1">
        <f t="shared" si="261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98"/>
      <c r="AT326" s="21">
        <f t="shared" si="262"/>
        <v>100</v>
      </c>
      <c r="AU326" s="61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</v>
      </c>
      <c r="E327" s="21">
        <f t="shared" si="246"/>
        <v>100</v>
      </c>
      <c r="F327" s="21">
        <v>3</v>
      </c>
      <c r="G327" s="21">
        <f t="shared" si="247"/>
        <v>100</v>
      </c>
      <c r="H327" s="21">
        <v>3</v>
      </c>
      <c r="I327" s="21">
        <f t="shared" si="248"/>
        <v>100</v>
      </c>
      <c r="J327" s="21">
        <v>3</v>
      </c>
      <c r="K327" s="21">
        <f t="shared" si="249"/>
        <v>100</v>
      </c>
      <c r="L327" s="21">
        <v>4</v>
      </c>
      <c r="M327" s="21">
        <f t="shared" si="250"/>
        <v>100</v>
      </c>
      <c r="N327" s="21">
        <v>3</v>
      </c>
      <c r="O327" s="21">
        <f t="shared" si="251"/>
        <v>100</v>
      </c>
      <c r="P327" s="1">
        <v>5</v>
      </c>
      <c r="Q327" s="21">
        <f t="shared" si="252"/>
        <v>100</v>
      </c>
      <c r="R327" s="1">
        <v>3</v>
      </c>
      <c r="S327" s="21">
        <f t="shared" si="253"/>
        <v>100</v>
      </c>
      <c r="T327" s="1">
        <v>3</v>
      </c>
      <c r="U327" s="21">
        <f t="shared" si="254"/>
        <v>100</v>
      </c>
      <c r="V327" s="1">
        <v>3</v>
      </c>
      <c r="W327" s="21">
        <f t="shared" si="255"/>
        <v>100</v>
      </c>
      <c r="X327" s="1">
        <v>3</v>
      </c>
      <c r="Y327" s="21">
        <f t="shared" si="256"/>
        <v>100</v>
      </c>
      <c r="Z327" s="21">
        <v>4</v>
      </c>
      <c r="AA327" s="21">
        <f t="shared" si="257"/>
        <v>100</v>
      </c>
      <c r="AB327" s="1">
        <v>3</v>
      </c>
      <c r="AC327" s="21">
        <f t="shared" si="258"/>
        <v>100</v>
      </c>
      <c r="AD327" s="1">
        <v>1</v>
      </c>
      <c r="AE327" s="1">
        <f t="shared" si="259"/>
        <v>100</v>
      </c>
      <c r="AF327" s="1">
        <v>3</v>
      </c>
      <c r="AG327" s="1">
        <f t="shared" si="260"/>
        <v>100</v>
      </c>
      <c r="AH327" s="1">
        <v>1</v>
      </c>
      <c r="AI327" s="1">
        <f t="shared" si="261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98"/>
      <c r="AT327" s="21">
        <f t="shared" si="262"/>
        <v>100</v>
      </c>
      <c r="AU327" s="61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3</v>
      </c>
      <c r="E328" s="21">
        <f t="shared" si="246"/>
        <v>100</v>
      </c>
      <c r="F328" s="21">
        <v>3</v>
      </c>
      <c r="G328" s="21">
        <f t="shared" si="247"/>
        <v>100</v>
      </c>
      <c r="H328" s="21">
        <v>3</v>
      </c>
      <c r="I328" s="21">
        <f t="shared" si="248"/>
        <v>100</v>
      </c>
      <c r="J328" s="21">
        <v>3</v>
      </c>
      <c r="K328" s="21">
        <f t="shared" si="249"/>
        <v>100</v>
      </c>
      <c r="L328" s="21">
        <v>4</v>
      </c>
      <c r="M328" s="21">
        <f t="shared" si="250"/>
        <v>100</v>
      </c>
      <c r="N328" s="21">
        <v>3</v>
      </c>
      <c r="O328" s="21">
        <f t="shared" si="251"/>
        <v>100</v>
      </c>
      <c r="P328" s="1">
        <v>5</v>
      </c>
      <c r="Q328" s="21">
        <f t="shared" si="252"/>
        <v>100</v>
      </c>
      <c r="R328" s="1">
        <v>3</v>
      </c>
      <c r="S328" s="21">
        <f t="shared" si="253"/>
        <v>100</v>
      </c>
      <c r="T328" s="1">
        <v>3</v>
      </c>
      <c r="U328" s="21">
        <f t="shared" si="254"/>
        <v>100</v>
      </c>
      <c r="V328" s="1">
        <v>3</v>
      </c>
      <c r="W328" s="21">
        <f t="shared" si="255"/>
        <v>100</v>
      </c>
      <c r="X328" s="1">
        <v>3</v>
      </c>
      <c r="Y328" s="21">
        <f t="shared" si="256"/>
        <v>100</v>
      </c>
      <c r="Z328" s="21">
        <v>4</v>
      </c>
      <c r="AA328" s="21">
        <f t="shared" si="257"/>
        <v>100</v>
      </c>
      <c r="AB328" s="1">
        <v>3</v>
      </c>
      <c r="AC328" s="21">
        <f t="shared" si="258"/>
        <v>100</v>
      </c>
      <c r="AD328" s="1">
        <v>1</v>
      </c>
      <c r="AE328" s="1">
        <f t="shared" si="259"/>
        <v>100</v>
      </c>
      <c r="AF328" s="1">
        <v>3</v>
      </c>
      <c r="AG328" s="1">
        <f t="shared" si="260"/>
        <v>100</v>
      </c>
      <c r="AH328" s="1">
        <v>1</v>
      </c>
      <c r="AI328" s="1">
        <f t="shared" si="261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98"/>
      <c r="AT328" s="21">
        <f t="shared" si="262"/>
        <v>100</v>
      </c>
      <c r="AU328" s="61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</v>
      </c>
      <c r="E329" s="21">
        <f t="shared" si="246"/>
        <v>100</v>
      </c>
      <c r="F329" s="21">
        <v>3</v>
      </c>
      <c r="G329" s="21">
        <f t="shared" si="247"/>
        <v>100</v>
      </c>
      <c r="H329" s="21">
        <v>3</v>
      </c>
      <c r="I329" s="21">
        <f t="shared" si="248"/>
        <v>100</v>
      </c>
      <c r="J329" s="21">
        <v>3</v>
      </c>
      <c r="K329" s="21">
        <f t="shared" si="249"/>
        <v>100</v>
      </c>
      <c r="L329" s="21">
        <v>4</v>
      </c>
      <c r="M329" s="21">
        <f t="shared" si="250"/>
        <v>100</v>
      </c>
      <c r="N329" s="21">
        <v>3</v>
      </c>
      <c r="O329" s="21">
        <f t="shared" si="251"/>
        <v>100</v>
      </c>
      <c r="P329" s="1">
        <v>5</v>
      </c>
      <c r="Q329" s="21">
        <f t="shared" si="252"/>
        <v>100</v>
      </c>
      <c r="R329" s="1">
        <v>3</v>
      </c>
      <c r="S329" s="21">
        <f t="shared" si="253"/>
        <v>100</v>
      </c>
      <c r="T329" s="1">
        <v>3</v>
      </c>
      <c r="U329" s="21">
        <f t="shared" si="254"/>
        <v>100</v>
      </c>
      <c r="V329" s="1">
        <v>3</v>
      </c>
      <c r="W329" s="21">
        <f t="shared" si="255"/>
        <v>100</v>
      </c>
      <c r="X329" s="1">
        <v>3</v>
      </c>
      <c r="Y329" s="21">
        <f t="shared" si="256"/>
        <v>100</v>
      </c>
      <c r="Z329" s="21">
        <v>4</v>
      </c>
      <c r="AA329" s="21">
        <f t="shared" si="257"/>
        <v>100</v>
      </c>
      <c r="AB329" s="1">
        <v>3</v>
      </c>
      <c r="AC329" s="21">
        <f t="shared" si="258"/>
        <v>100</v>
      </c>
      <c r="AD329" s="1">
        <v>1</v>
      </c>
      <c r="AE329" s="1">
        <f t="shared" si="259"/>
        <v>100</v>
      </c>
      <c r="AF329" s="1">
        <v>3</v>
      </c>
      <c r="AG329" s="1">
        <f t="shared" si="260"/>
        <v>100</v>
      </c>
      <c r="AH329" s="1">
        <v>1</v>
      </c>
      <c r="AI329" s="1">
        <f t="shared" si="261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98"/>
      <c r="AT329" s="21">
        <f t="shared" si="262"/>
        <v>100</v>
      </c>
      <c r="AU329" s="61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49"/>
        <v>100</v>
      </c>
      <c r="L330" s="21">
        <v>4</v>
      </c>
      <c r="M330" s="21">
        <f t="shared" si="250"/>
        <v>100</v>
      </c>
      <c r="N330" s="21">
        <v>3</v>
      </c>
      <c r="O330" s="21">
        <f t="shared" si="251"/>
        <v>100</v>
      </c>
      <c r="P330" s="1">
        <f>5-1+1</f>
        <v>5</v>
      </c>
      <c r="Q330" s="21">
        <f t="shared" si="252"/>
        <v>100</v>
      </c>
      <c r="R330" s="1">
        <v>3</v>
      </c>
      <c r="S330" s="21">
        <f t="shared" si="253"/>
        <v>100</v>
      </c>
      <c r="T330" s="1">
        <v>3</v>
      </c>
      <c r="U330" s="21">
        <f t="shared" si="254"/>
        <v>100</v>
      </c>
      <c r="V330" s="1">
        <v>3</v>
      </c>
      <c r="W330" s="21">
        <f t="shared" si="255"/>
        <v>100</v>
      </c>
      <c r="X330" s="1">
        <v>3</v>
      </c>
      <c r="Y330" s="21">
        <f t="shared" si="256"/>
        <v>100</v>
      </c>
      <c r="Z330" s="21">
        <v>4</v>
      </c>
      <c r="AA330" s="21">
        <f t="shared" si="257"/>
        <v>100</v>
      </c>
      <c r="AB330" s="1">
        <v>3</v>
      </c>
      <c r="AC330" s="21">
        <f t="shared" si="258"/>
        <v>100</v>
      </c>
      <c r="AD330" s="1">
        <v>1</v>
      </c>
      <c r="AE330" s="1">
        <f t="shared" si="259"/>
        <v>100</v>
      </c>
      <c r="AF330" s="1">
        <v>3</v>
      </c>
      <c r="AG330" s="1">
        <f t="shared" si="260"/>
        <v>100</v>
      </c>
      <c r="AH330" s="1">
        <v>1</v>
      </c>
      <c r="AI330" s="1">
        <f t="shared" si="261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98"/>
      <c r="AT330" s="21">
        <f t="shared" si="262"/>
        <v>100</v>
      </c>
      <c r="AU330" s="61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49"/>
        <v>100</v>
      </c>
      <c r="L331" s="21">
        <v>4</v>
      </c>
      <c r="M331" s="21">
        <f t="shared" si="250"/>
        <v>100</v>
      </c>
      <c r="N331" s="21">
        <v>3</v>
      </c>
      <c r="O331" s="21">
        <f t="shared" si="251"/>
        <v>100</v>
      </c>
      <c r="P331" s="1">
        <v>5</v>
      </c>
      <c r="Q331" s="21">
        <f t="shared" si="252"/>
        <v>100</v>
      </c>
      <c r="R331" s="1">
        <v>3</v>
      </c>
      <c r="S331" s="21">
        <f t="shared" si="253"/>
        <v>100</v>
      </c>
      <c r="T331" s="1">
        <v>3</v>
      </c>
      <c r="U331" s="21">
        <f t="shared" si="254"/>
        <v>100</v>
      </c>
      <c r="V331" s="1">
        <v>3</v>
      </c>
      <c r="W331" s="21">
        <f t="shared" si="255"/>
        <v>100</v>
      </c>
      <c r="X331" s="1">
        <v>3</v>
      </c>
      <c r="Y331" s="21">
        <f t="shared" si="256"/>
        <v>100</v>
      </c>
      <c r="Z331" s="21">
        <v>4</v>
      </c>
      <c r="AA331" s="21">
        <f t="shared" si="257"/>
        <v>100</v>
      </c>
      <c r="AB331" s="1">
        <v>3</v>
      </c>
      <c r="AC331" s="21">
        <f t="shared" si="258"/>
        <v>100</v>
      </c>
      <c r="AD331" s="1">
        <v>1</v>
      </c>
      <c r="AE331" s="1">
        <f t="shared" si="259"/>
        <v>100</v>
      </c>
      <c r="AF331" s="1">
        <v>0</v>
      </c>
      <c r="AG331" s="1">
        <f t="shared" si="260"/>
        <v>0</v>
      </c>
      <c r="AH331" s="1">
        <v>1</v>
      </c>
      <c r="AI331" s="1">
        <f t="shared" si="261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98"/>
      <c r="AT331" s="21">
        <f t="shared" si="262"/>
        <v>93.333333333333329</v>
      </c>
      <c r="AU331" s="61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</v>
      </c>
      <c r="E332" s="21">
        <f t="shared" si="246"/>
        <v>100</v>
      </c>
      <c r="F332" s="21">
        <v>3</v>
      </c>
      <c r="G332" s="21">
        <f t="shared" si="247"/>
        <v>100</v>
      </c>
      <c r="H332" s="21">
        <v>3</v>
      </c>
      <c r="I332" s="21">
        <f t="shared" si="248"/>
        <v>100</v>
      </c>
      <c r="J332" s="21">
        <v>3</v>
      </c>
      <c r="K332" s="21">
        <f t="shared" si="249"/>
        <v>100</v>
      </c>
      <c r="L332" s="21">
        <v>4</v>
      </c>
      <c r="M332" s="21">
        <f t="shared" si="250"/>
        <v>100</v>
      </c>
      <c r="N332" s="21">
        <v>3</v>
      </c>
      <c r="O332" s="21">
        <f t="shared" si="251"/>
        <v>100</v>
      </c>
      <c r="P332" s="1">
        <v>5</v>
      </c>
      <c r="Q332" s="21">
        <f t="shared" si="252"/>
        <v>100</v>
      </c>
      <c r="R332" s="1">
        <v>3</v>
      </c>
      <c r="S332" s="21">
        <f t="shared" si="253"/>
        <v>100</v>
      </c>
      <c r="T332" s="1">
        <v>3</v>
      </c>
      <c r="U332" s="21">
        <f t="shared" si="254"/>
        <v>100</v>
      </c>
      <c r="V332" s="1">
        <v>3</v>
      </c>
      <c r="W332" s="21">
        <f t="shared" si="255"/>
        <v>100</v>
      </c>
      <c r="X332" s="1">
        <v>3</v>
      </c>
      <c r="Y332" s="21">
        <f t="shared" si="256"/>
        <v>100</v>
      </c>
      <c r="Z332" s="21">
        <v>4</v>
      </c>
      <c r="AA332" s="21">
        <f t="shared" si="257"/>
        <v>100</v>
      </c>
      <c r="AB332" s="1">
        <v>3</v>
      </c>
      <c r="AC332" s="21">
        <f t="shared" si="258"/>
        <v>100</v>
      </c>
      <c r="AD332" s="1">
        <v>1</v>
      </c>
      <c r="AE332" s="1">
        <f t="shared" si="259"/>
        <v>100</v>
      </c>
      <c r="AF332" s="1">
        <v>3</v>
      </c>
      <c r="AG332" s="1">
        <f t="shared" si="260"/>
        <v>100</v>
      </c>
      <c r="AH332" s="1">
        <v>1</v>
      </c>
      <c r="AI332" s="1">
        <f t="shared" si="261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98"/>
      <c r="AT332" s="21">
        <f t="shared" si="262"/>
        <v>100</v>
      </c>
      <c r="AU332" s="61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3</v>
      </c>
      <c r="E333" s="21">
        <f t="shared" si="246"/>
        <v>100</v>
      </c>
      <c r="F333" s="21">
        <v>3</v>
      </c>
      <c r="G333" s="21">
        <f t="shared" si="247"/>
        <v>100</v>
      </c>
      <c r="H333" s="21">
        <v>3</v>
      </c>
      <c r="I333" s="21">
        <f t="shared" si="248"/>
        <v>100</v>
      </c>
      <c r="J333" s="21">
        <v>3</v>
      </c>
      <c r="K333" s="21">
        <f t="shared" si="249"/>
        <v>100</v>
      </c>
      <c r="L333" s="21">
        <v>4</v>
      </c>
      <c r="M333" s="21">
        <f t="shared" si="250"/>
        <v>100</v>
      </c>
      <c r="N333" s="21">
        <v>3</v>
      </c>
      <c r="O333" s="21">
        <f t="shared" si="251"/>
        <v>100</v>
      </c>
      <c r="P333" s="1">
        <v>5</v>
      </c>
      <c r="Q333" s="21">
        <f t="shared" si="252"/>
        <v>100</v>
      </c>
      <c r="R333" s="1">
        <v>3</v>
      </c>
      <c r="S333" s="21">
        <f t="shared" si="253"/>
        <v>100</v>
      </c>
      <c r="T333" s="1">
        <v>3</v>
      </c>
      <c r="U333" s="21">
        <f t="shared" si="254"/>
        <v>100</v>
      </c>
      <c r="V333" s="1">
        <v>3</v>
      </c>
      <c r="W333" s="21">
        <f t="shared" si="255"/>
        <v>100</v>
      </c>
      <c r="X333" s="1">
        <v>3</v>
      </c>
      <c r="Y333" s="21">
        <f t="shared" si="256"/>
        <v>100</v>
      </c>
      <c r="Z333" s="21">
        <v>4</v>
      </c>
      <c r="AA333" s="21">
        <f t="shared" si="257"/>
        <v>100</v>
      </c>
      <c r="AB333" s="1">
        <v>3</v>
      </c>
      <c r="AC333" s="21">
        <f t="shared" si="258"/>
        <v>100</v>
      </c>
      <c r="AD333" s="1">
        <v>1</v>
      </c>
      <c r="AE333" s="1">
        <f t="shared" si="259"/>
        <v>100</v>
      </c>
      <c r="AF333" s="1">
        <v>3</v>
      </c>
      <c r="AG333" s="1">
        <f t="shared" si="260"/>
        <v>100</v>
      </c>
      <c r="AH333" s="1">
        <v>1</v>
      </c>
      <c r="AI333" s="1">
        <f t="shared" si="261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98"/>
      <c r="AT333" s="21">
        <f t="shared" si="262"/>
        <v>100</v>
      </c>
      <c r="AU333" s="61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</v>
      </c>
      <c r="E334" s="21">
        <f t="shared" si="246"/>
        <v>100</v>
      </c>
      <c r="F334" s="21">
        <v>3</v>
      </c>
      <c r="G334" s="21">
        <f t="shared" si="247"/>
        <v>100</v>
      </c>
      <c r="H334" s="21">
        <v>3</v>
      </c>
      <c r="I334" s="21">
        <f t="shared" si="248"/>
        <v>100</v>
      </c>
      <c r="J334" s="21">
        <v>3</v>
      </c>
      <c r="K334" s="21">
        <f t="shared" si="249"/>
        <v>100</v>
      </c>
      <c r="L334" s="21">
        <v>4</v>
      </c>
      <c r="M334" s="21">
        <f t="shared" si="250"/>
        <v>100</v>
      </c>
      <c r="N334" s="21">
        <v>3</v>
      </c>
      <c r="O334" s="21">
        <f t="shared" si="251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3"/>
        <v>100</v>
      </c>
      <c r="T334" s="1">
        <v>3</v>
      </c>
      <c r="U334" s="21">
        <f t="shared" si="254"/>
        <v>100</v>
      </c>
      <c r="V334" s="1">
        <v>3</v>
      </c>
      <c r="W334" s="21">
        <f t="shared" si="255"/>
        <v>100</v>
      </c>
      <c r="X334" s="1" t="s">
        <v>460</v>
      </c>
      <c r="Y334" s="21"/>
      <c r="Z334" s="21">
        <v>4</v>
      </c>
      <c r="AA334" s="21">
        <f t="shared" si="257"/>
        <v>100</v>
      </c>
      <c r="AB334" s="1">
        <v>3</v>
      </c>
      <c r="AC334" s="21">
        <f t="shared" si="258"/>
        <v>100</v>
      </c>
      <c r="AD334" s="1">
        <v>1</v>
      </c>
      <c r="AE334" s="1">
        <f t="shared" si="259"/>
        <v>100</v>
      </c>
      <c r="AF334" s="1">
        <v>3</v>
      </c>
      <c r="AG334" s="1">
        <f t="shared" si="260"/>
        <v>100</v>
      </c>
      <c r="AH334" s="1">
        <v>1</v>
      </c>
      <c r="AI334" s="1">
        <f t="shared" si="261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98"/>
      <c r="AT334" s="21">
        <f t="shared" si="262"/>
        <v>100</v>
      </c>
      <c r="AU334" s="61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</v>
      </c>
      <c r="E335" s="21">
        <f t="shared" si="246"/>
        <v>100</v>
      </c>
      <c r="F335" s="21">
        <v>3</v>
      </c>
      <c r="G335" s="21">
        <f t="shared" si="247"/>
        <v>100</v>
      </c>
      <c r="H335" s="21">
        <v>3</v>
      </c>
      <c r="I335" s="21">
        <f t="shared" si="248"/>
        <v>100</v>
      </c>
      <c r="J335" s="21">
        <v>3</v>
      </c>
      <c r="K335" s="21">
        <f t="shared" si="249"/>
        <v>100</v>
      </c>
      <c r="L335" s="21">
        <v>4</v>
      </c>
      <c r="M335" s="21">
        <f t="shared" si="250"/>
        <v>100</v>
      </c>
      <c r="N335" s="21">
        <v>3</v>
      </c>
      <c r="O335" s="21">
        <f t="shared" si="251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3"/>
        <v>100</v>
      </c>
      <c r="T335" s="1">
        <v>3</v>
      </c>
      <c r="U335" s="21">
        <f t="shared" si="254"/>
        <v>100</v>
      </c>
      <c r="V335" s="1">
        <v>3</v>
      </c>
      <c r="W335" s="21">
        <f t="shared" si="255"/>
        <v>100</v>
      </c>
      <c r="X335" s="1">
        <v>3</v>
      </c>
      <c r="Y335" s="21">
        <f t="shared" si="256"/>
        <v>100</v>
      </c>
      <c r="Z335" s="21">
        <v>4</v>
      </c>
      <c r="AA335" s="21">
        <f t="shared" si="257"/>
        <v>100</v>
      </c>
      <c r="AB335" s="1">
        <v>3</v>
      </c>
      <c r="AC335" s="21">
        <f t="shared" si="258"/>
        <v>100</v>
      </c>
      <c r="AD335" s="1">
        <v>1</v>
      </c>
      <c r="AE335" s="1">
        <f t="shared" si="259"/>
        <v>100</v>
      </c>
      <c r="AF335" s="1">
        <v>3</v>
      </c>
      <c r="AG335" s="1">
        <f t="shared" si="260"/>
        <v>100</v>
      </c>
      <c r="AH335" s="1">
        <v>1</v>
      </c>
      <c r="AI335" s="1">
        <f t="shared" si="261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98"/>
      <c r="AT335" s="21">
        <f t="shared" si="262"/>
        <v>100</v>
      </c>
      <c r="AU335" s="61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</v>
      </c>
      <c r="E336" s="21">
        <f t="shared" si="246"/>
        <v>100</v>
      </c>
      <c r="F336" s="21">
        <v>3</v>
      </c>
      <c r="G336" s="21">
        <f t="shared" si="247"/>
        <v>100</v>
      </c>
      <c r="H336" s="21">
        <v>3</v>
      </c>
      <c r="I336" s="21">
        <f t="shared" si="248"/>
        <v>100</v>
      </c>
      <c r="J336" s="21">
        <v>3</v>
      </c>
      <c r="K336" s="21">
        <f t="shared" si="249"/>
        <v>100</v>
      </c>
      <c r="L336" s="21">
        <v>4</v>
      </c>
      <c r="M336" s="21">
        <f t="shared" si="250"/>
        <v>100</v>
      </c>
      <c r="N336" s="21">
        <v>3</v>
      </c>
      <c r="O336" s="21">
        <f t="shared" si="251"/>
        <v>100</v>
      </c>
      <c r="P336" s="1">
        <v>5</v>
      </c>
      <c r="Q336" s="21">
        <f t="shared" si="252"/>
        <v>100</v>
      </c>
      <c r="R336" s="1">
        <v>3</v>
      </c>
      <c r="S336" s="21">
        <f t="shared" si="253"/>
        <v>100</v>
      </c>
      <c r="T336" s="1">
        <v>3</v>
      </c>
      <c r="U336" s="21">
        <f t="shared" si="254"/>
        <v>100</v>
      </c>
      <c r="V336" s="1">
        <v>3</v>
      </c>
      <c r="W336" s="21">
        <f t="shared" si="255"/>
        <v>100</v>
      </c>
      <c r="X336" s="1">
        <v>3</v>
      </c>
      <c r="Y336" s="21">
        <f t="shared" si="256"/>
        <v>100</v>
      </c>
      <c r="Z336" s="21">
        <v>4</v>
      </c>
      <c r="AA336" s="21">
        <f t="shared" si="257"/>
        <v>100</v>
      </c>
      <c r="AB336" s="1">
        <v>3</v>
      </c>
      <c r="AC336" s="21">
        <f t="shared" si="258"/>
        <v>100</v>
      </c>
      <c r="AD336" s="1">
        <v>1</v>
      </c>
      <c r="AE336" s="1">
        <f t="shared" si="259"/>
        <v>100</v>
      </c>
      <c r="AF336" s="1">
        <v>3</v>
      </c>
      <c r="AG336" s="1">
        <f t="shared" si="260"/>
        <v>100</v>
      </c>
      <c r="AH336" s="1">
        <v>1</v>
      </c>
      <c r="AI336" s="1">
        <f t="shared" si="261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98"/>
      <c r="AT336" s="21">
        <f t="shared" si="262"/>
        <v>100</v>
      </c>
      <c r="AU336" s="61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</v>
      </c>
      <c r="E337" s="21">
        <f t="shared" si="246"/>
        <v>100</v>
      </c>
      <c r="F337" s="21">
        <v>3</v>
      </c>
      <c r="G337" s="21">
        <f t="shared" si="247"/>
        <v>100</v>
      </c>
      <c r="H337" s="21">
        <v>3</v>
      </c>
      <c r="I337" s="21">
        <f t="shared" si="248"/>
        <v>100</v>
      </c>
      <c r="J337" s="21">
        <v>3</v>
      </c>
      <c r="K337" s="21">
        <f t="shared" si="249"/>
        <v>100</v>
      </c>
      <c r="L337" s="21">
        <v>4</v>
      </c>
      <c r="M337" s="21">
        <f t="shared" si="250"/>
        <v>100</v>
      </c>
      <c r="N337" s="21">
        <v>3</v>
      </c>
      <c r="O337" s="21">
        <f t="shared" si="251"/>
        <v>100</v>
      </c>
      <c r="P337" s="1">
        <v>5</v>
      </c>
      <c r="Q337" s="21">
        <f t="shared" si="252"/>
        <v>100</v>
      </c>
      <c r="R337" s="1">
        <v>3</v>
      </c>
      <c r="S337" s="21">
        <f t="shared" si="253"/>
        <v>100</v>
      </c>
      <c r="T337" s="1">
        <v>3</v>
      </c>
      <c r="U337" s="21">
        <f t="shared" si="254"/>
        <v>100</v>
      </c>
      <c r="V337" s="1">
        <v>3</v>
      </c>
      <c r="W337" s="21">
        <f t="shared" si="255"/>
        <v>100</v>
      </c>
      <c r="X337" s="1">
        <v>3</v>
      </c>
      <c r="Y337" s="21">
        <f t="shared" si="256"/>
        <v>100</v>
      </c>
      <c r="Z337" s="21">
        <v>4</v>
      </c>
      <c r="AA337" s="21">
        <f t="shared" si="257"/>
        <v>100</v>
      </c>
      <c r="AB337" s="1">
        <v>3</v>
      </c>
      <c r="AC337" s="21">
        <f t="shared" si="258"/>
        <v>100</v>
      </c>
      <c r="AD337" s="1">
        <v>1</v>
      </c>
      <c r="AE337" s="1">
        <f t="shared" si="259"/>
        <v>100</v>
      </c>
      <c r="AF337" s="1">
        <v>3</v>
      </c>
      <c r="AG337" s="1">
        <f t="shared" si="260"/>
        <v>100</v>
      </c>
      <c r="AH337" s="1">
        <v>1</v>
      </c>
      <c r="AI337" s="1">
        <f t="shared" si="261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98"/>
      <c r="AT337" s="21">
        <f t="shared" si="262"/>
        <v>100</v>
      </c>
      <c r="AU337" s="61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</v>
      </c>
      <c r="E338" s="21">
        <f t="shared" si="246"/>
        <v>100</v>
      </c>
      <c r="F338" s="21">
        <v>3</v>
      </c>
      <c r="G338" s="21">
        <f t="shared" si="247"/>
        <v>100</v>
      </c>
      <c r="H338" s="21">
        <v>3</v>
      </c>
      <c r="I338" s="21">
        <f t="shared" si="248"/>
        <v>100</v>
      </c>
      <c r="J338" s="21">
        <v>3</v>
      </c>
      <c r="K338" s="21">
        <f t="shared" si="249"/>
        <v>100</v>
      </c>
      <c r="L338" s="21">
        <v>4</v>
      </c>
      <c r="M338" s="21">
        <f t="shared" si="250"/>
        <v>100</v>
      </c>
      <c r="N338" s="21">
        <v>3</v>
      </c>
      <c r="O338" s="21">
        <f t="shared" si="251"/>
        <v>100</v>
      </c>
      <c r="P338" s="1">
        <v>5</v>
      </c>
      <c r="Q338" s="21">
        <f t="shared" si="252"/>
        <v>100</v>
      </c>
      <c r="R338" s="1">
        <v>3</v>
      </c>
      <c r="S338" s="21">
        <f t="shared" si="253"/>
        <v>100</v>
      </c>
      <c r="T338" s="1">
        <v>3</v>
      </c>
      <c r="U338" s="21">
        <f t="shared" si="254"/>
        <v>100</v>
      </c>
      <c r="V338" s="1">
        <v>3</v>
      </c>
      <c r="W338" s="21">
        <f t="shared" si="255"/>
        <v>100</v>
      </c>
      <c r="X338" s="1">
        <v>3</v>
      </c>
      <c r="Y338" s="21">
        <f t="shared" si="256"/>
        <v>100</v>
      </c>
      <c r="Z338" s="21">
        <v>4</v>
      </c>
      <c r="AA338" s="21">
        <f t="shared" si="257"/>
        <v>100</v>
      </c>
      <c r="AB338" s="1">
        <v>3</v>
      </c>
      <c r="AC338" s="21">
        <f t="shared" si="258"/>
        <v>100</v>
      </c>
      <c r="AD338" s="1">
        <v>1</v>
      </c>
      <c r="AE338" s="1">
        <f t="shared" si="259"/>
        <v>100</v>
      </c>
      <c r="AF338" s="1">
        <v>3</v>
      </c>
      <c r="AG338" s="1">
        <f t="shared" si="260"/>
        <v>100</v>
      </c>
      <c r="AH338" s="1">
        <v>1</v>
      </c>
      <c r="AI338" s="1">
        <f t="shared" si="261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98"/>
      <c r="AT338" s="21">
        <f t="shared" si="262"/>
        <v>100</v>
      </c>
      <c r="AU338" s="61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</v>
      </c>
      <c r="E339" s="21">
        <f t="shared" si="246"/>
        <v>100</v>
      </c>
      <c r="F339" s="21">
        <v>3</v>
      </c>
      <c r="G339" s="21">
        <f t="shared" si="247"/>
        <v>100</v>
      </c>
      <c r="H339" s="21">
        <v>3</v>
      </c>
      <c r="I339" s="21">
        <f t="shared" si="248"/>
        <v>100</v>
      </c>
      <c r="J339" s="21">
        <v>3</v>
      </c>
      <c r="K339" s="21">
        <f t="shared" si="249"/>
        <v>100</v>
      </c>
      <c r="L339" s="21">
        <v>4</v>
      </c>
      <c r="M339" s="21">
        <f t="shared" si="250"/>
        <v>100</v>
      </c>
      <c r="N339" s="21">
        <v>3</v>
      </c>
      <c r="O339" s="21">
        <f t="shared" si="251"/>
        <v>100</v>
      </c>
      <c r="P339" s="1">
        <v>5</v>
      </c>
      <c r="Q339" s="21">
        <f t="shared" si="252"/>
        <v>100</v>
      </c>
      <c r="R339" s="1">
        <v>3</v>
      </c>
      <c r="S339" s="21">
        <f t="shared" si="253"/>
        <v>100</v>
      </c>
      <c r="T339" s="1">
        <v>3</v>
      </c>
      <c r="U339" s="21">
        <f t="shared" si="254"/>
        <v>100</v>
      </c>
      <c r="V339" s="1">
        <v>3</v>
      </c>
      <c r="W339" s="21">
        <f t="shared" si="255"/>
        <v>100</v>
      </c>
      <c r="X339" s="1">
        <v>3</v>
      </c>
      <c r="Y339" s="21">
        <f t="shared" si="256"/>
        <v>100</v>
      </c>
      <c r="Z339" s="21">
        <v>4</v>
      </c>
      <c r="AA339" s="21">
        <f t="shared" si="257"/>
        <v>100</v>
      </c>
      <c r="AB339" s="1">
        <v>3</v>
      </c>
      <c r="AC339" s="21">
        <f t="shared" si="258"/>
        <v>100</v>
      </c>
      <c r="AD339" s="1">
        <v>1</v>
      </c>
      <c r="AE339" s="1">
        <f t="shared" si="259"/>
        <v>100</v>
      </c>
      <c r="AF339" s="1">
        <v>2</v>
      </c>
      <c r="AG339" s="1">
        <f t="shared" si="260"/>
        <v>66.666666666666657</v>
      </c>
      <c r="AH339" s="1">
        <v>1</v>
      </c>
      <c r="AI339" s="1">
        <f t="shared" si="261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98"/>
      <c r="AT339" s="21">
        <f t="shared" si="262"/>
        <v>97.777777777777771</v>
      </c>
      <c r="AU339" s="61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3</v>
      </c>
      <c r="E340" s="21">
        <f t="shared" si="246"/>
        <v>100</v>
      </c>
      <c r="F340" s="21">
        <v>3</v>
      </c>
      <c r="G340" s="21">
        <f t="shared" si="247"/>
        <v>100</v>
      </c>
      <c r="H340" s="21">
        <v>3</v>
      </c>
      <c r="I340" s="21">
        <f t="shared" si="248"/>
        <v>100</v>
      </c>
      <c r="J340" s="21">
        <v>3</v>
      </c>
      <c r="K340" s="21">
        <f t="shared" si="249"/>
        <v>100</v>
      </c>
      <c r="L340" s="21">
        <v>4</v>
      </c>
      <c r="M340" s="21">
        <f t="shared" si="250"/>
        <v>100</v>
      </c>
      <c r="N340" s="21">
        <v>3</v>
      </c>
      <c r="O340" s="21">
        <f t="shared" si="251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3"/>
        <v>100</v>
      </c>
      <c r="T340" s="1">
        <v>3</v>
      </c>
      <c r="U340" s="21">
        <f t="shared" si="254"/>
        <v>100</v>
      </c>
      <c r="V340" s="1">
        <v>3</v>
      </c>
      <c r="W340" s="21">
        <f t="shared" si="255"/>
        <v>100</v>
      </c>
      <c r="X340" s="1">
        <v>3</v>
      </c>
      <c r="Y340" s="21">
        <f t="shared" si="256"/>
        <v>100</v>
      </c>
      <c r="Z340" s="21">
        <v>4</v>
      </c>
      <c r="AA340" s="21">
        <f t="shared" si="257"/>
        <v>100</v>
      </c>
      <c r="AB340" s="1">
        <v>3</v>
      </c>
      <c r="AC340" s="21">
        <f t="shared" si="258"/>
        <v>100</v>
      </c>
      <c r="AD340" s="1">
        <v>1</v>
      </c>
      <c r="AE340" s="1">
        <f t="shared" si="259"/>
        <v>100</v>
      </c>
      <c r="AF340" s="1">
        <v>3</v>
      </c>
      <c r="AG340" s="1">
        <f t="shared" si="260"/>
        <v>100</v>
      </c>
      <c r="AH340" s="1">
        <v>1</v>
      </c>
      <c r="AI340" s="1">
        <f t="shared" si="261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98"/>
      <c r="AT340" s="21">
        <f t="shared" si="262"/>
        <v>100</v>
      </c>
      <c r="AU340" s="61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49"/>
        <v>100</v>
      </c>
      <c r="L341" s="21">
        <v>4</v>
      </c>
      <c r="M341" s="21">
        <f t="shared" si="250"/>
        <v>100</v>
      </c>
      <c r="N341" s="21">
        <v>3</v>
      </c>
      <c r="O341" s="21">
        <f t="shared" si="251"/>
        <v>100</v>
      </c>
      <c r="P341" s="1">
        <v>5</v>
      </c>
      <c r="Q341" s="21">
        <f t="shared" si="252"/>
        <v>100</v>
      </c>
      <c r="R341" s="1">
        <v>3</v>
      </c>
      <c r="S341" s="21">
        <f t="shared" si="253"/>
        <v>100</v>
      </c>
      <c r="T341" s="1">
        <v>3</v>
      </c>
      <c r="U341" s="21">
        <f t="shared" si="254"/>
        <v>100</v>
      </c>
      <c r="V341" s="1">
        <v>3</v>
      </c>
      <c r="W341" s="21">
        <f t="shared" si="255"/>
        <v>100</v>
      </c>
      <c r="X341" s="1">
        <v>3</v>
      </c>
      <c r="Y341" s="21">
        <f t="shared" si="256"/>
        <v>100</v>
      </c>
      <c r="Z341" s="21">
        <v>4</v>
      </c>
      <c r="AA341" s="21">
        <f t="shared" si="257"/>
        <v>100</v>
      </c>
      <c r="AB341" s="1">
        <v>3</v>
      </c>
      <c r="AC341" s="21">
        <f t="shared" si="258"/>
        <v>100</v>
      </c>
      <c r="AD341" s="1" t="s">
        <v>460</v>
      </c>
      <c r="AE341" s="1"/>
      <c r="AF341" s="1">
        <v>3</v>
      </c>
      <c r="AG341" s="1">
        <f t="shared" si="260"/>
        <v>100</v>
      </c>
      <c r="AH341" s="1">
        <v>1</v>
      </c>
      <c r="AI341" s="1">
        <f t="shared" si="261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98"/>
      <c r="AT341" s="21">
        <f t="shared" si="262"/>
        <v>100</v>
      </c>
      <c r="AU341" s="61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19"/>
      <c r="F342" s="119"/>
      <c r="G342" s="119"/>
      <c r="H342" s="119"/>
      <c r="I342" s="119"/>
      <c r="J342" s="26"/>
      <c r="K342" s="26"/>
      <c r="L342" s="26"/>
      <c r="M342" s="26"/>
      <c r="N342" s="26"/>
      <c r="P342" s="15"/>
      <c r="Q342" s="2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6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6"/>
      <c r="AU342" s="61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19"/>
      <c r="F343" s="119"/>
      <c r="G343" s="119"/>
      <c r="H343" s="119"/>
      <c r="I343" s="119"/>
      <c r="J343" s="26"/>
      <c r="K343" s="26"/>
      <c r="L343" s="26"/>
      <c r="M343" s="26"/>
      <c r="N343" s="26"/>
      <c r="P343" s="15"/>
      <c r="Q343" s="2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6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6"/>
      <c r="AU343" s="61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P344" s="63"/>
      <c r="Q344" s="108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108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96"/>
      <c r="AR344" s="96"/>
      <c r="AS344" s="96"/>
      <c r="AT344" s="96"/>
      <c r="AU344" s="63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</v>
      </c>
      <c r="E345" s="21">
        <f t="shared" ref="E345:E366" si="263">D345/3*100</f>
        <v>100</v>
      </c>
      <c r="F345" s="21">
        <v>3</v>
      </c>
      <c r="G345" s="21">
        <f t="shared" ref="G345:G366" si="264">F345/3*100</f>
        <v>100</v>
      </c>
      <c r="H345" s="21">
        <v>3</v>
      </c>
      <c r="I345" s="21">
        <f t="shared" ref="I345:I366" si="265">H345/3*100</f>
        <v>100</v>
      </c>
      <c r="J345" s="21">
        <v>3</v>
      </c>
      <c r="K345" s="21">
        <f t="shared" ref="K345:K366" si="266">J345/3*100</f>
        <v>100</v>
      </c>
      <c r="L345" s="21">
        <v>4</v>
      </c>
      <c r="M345" s="21">
        <f t="shared" ref="M345:M366" si="267">L345/4*100</f>
        <v>100</v>
      </c>
      <c r="N345" s="21">
        <v>3</v>
      </c>
      <c r="O345" s="21">
        <f t="shared" ref="O345:O366" si="268">N345/3*100</f>
        <v>100</v>
      </c>
      <c r="P345" s="1">
        <v>5</v>
      </c>
      <c r="Q345" s="21">
        <f t="shared" ref="Q345:Q366" si="269">P345/5*100</f>
        <v>100</v>
      </c>
      <c r="R345" s="1">
        <v>3</v>
      </c>
      <c r="S345" s="21">
        <f t="shared" ref="S345:S354" si="270">R345/3*100</f>
        <v>100</v>
      </c>
      <c r="T345" s="1">
        <v>3</v>
      </c>
      <c r="U345" s="21">
        <f t="shared" ref="U345:U366" si="271">T345/3*100</f>
        <v>100</v>
      </c>
      <c r="V345" s="1">
        <v>3</v>
      </c>
      <c r="W345" s="21">
        <f t="shared" ref="W345:W354" si="272">V345/3*100</f>
        <v>100</v>
      </c>
      <c r="X345" s="1">
        <v>3</v>
      </c>
      <c r="Y345" s="21">
        <f t="shared" ref="Y345:Y354" si="273">X345/3*100</f>
        <v>100</v>
      </c>
      <c r="Z345" s="21">
        <v>4</v>
      </c>
      <c r="AA345" s="21">
        <f t="shared" ref="AA345:AA354" si="274">Z345/4*100</f>
        <v>100</v>
      </c>
      <c r="AB345" s="1">
        <v>3</v>
      </c>
      <c r="AC345" s="21">
        <f t="shared" ref="AC345:AC354" si="275">AB345/3*100</f>
        <v>100</v>
      </c>
      <c r="AD345" s="1">
        <v>1</v>
      </c>
      <c r="AE345" s="1">
        <f t="shared" ref="AE345:AE366" si="276">AD345/1*100</f>
        <v>100</v>
      </c>
      <c r="AF345" s="1">
        <v>3</v>
      </c>
      <c r="AG345" s="1">
        <f t="shared" ref="AG345:AG353" si="277">AF345/3*100</f>
        <v>100</v>
      </c>
      <c r="AH345" s="1">
        <v>1</v>
      </c>
      <c r="AI345" s="1">
        <f t="shared" ref="AI345:AI354" si="278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98"/>
      <c r="AT345" s="21">
        <f t="shared" ref="AT345:AT366" si="279">AVERAGE(Q345,S345,U345,W345,Y345,AA345,AC345,AE345,AG345,AI345,AK345,AM345,AO345,AQ345,AS345,K345,M345,I345,G345,O345)</f>
        <v>100</v>
      </c>
      <c r="AU345" s="72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</v>
      </c>
      <c r="E346" s="21">
        <f t="shared" si="263"/>
        <v>100</v>
      </c>
      <c r="F346" s="21">
        <v>3</v>
      </c>
      <c r="G346" s="21">
        <f t="shared" si="264"/>
        <v>100</v>
      </c>
      <c r="H346" s="21">
        <v>3</v>
      </c>
      <c r="I346" s="21">
        <f t="shared" si="265"/>
        <v>100</v>
      </c>
      <c r="J346" s="21">
        <v>3</v>
      </c>
      <c r="K346" s="21">
        <f t="shared" si="266"/>
        <v>100</v>
      </c>
      <c r="L346" s="21">
        <v>4</v>
      </c>
      <c r="M346" s="21">
        <f t="shared" si="267"/>
        <v>100</v>
      </c>
      <c r="N346" s="21">
        <v>3</v>
      </c>
      <c r="O346" s="21">
        <f t="shared" si="268"/>
        <v>100</v>
      </c>
      <c r="P346" s="1">
        <f>5-2</f>
        <v>3</v>
      </c>
      <c r="Q346" s="21">
        <f t="shared" si="269"/>
        <v>60</v>
      </c>
      <c r="R346" s="1">
        <v>3</v>
      </c>
      <c r="S346" s="21">
        <f t="shared" si="270"/>
        <v>100</v>
      </c>
      <c r="T346" s="1">
        <v>3</v>
      </c>
      <c r="U346" s="21">
        <f t="shared" si="271"/>
        <v>100</v>
      </c>
      <c r="V346" s="1">
        <v>3</v>
      </c>
      <c r="W346" s="21">
        <f t="shared" si="272"/>
        <v>100</v>
      </c>
      <c r="X346" s="1">
        <v>3</v>
      </c>
      <c r="Y346" s="21">
        <f t="shared" si="273"/>
        <v>100</v>
      </c>
      <c r="Z346" s="21">
        <v>4</v>
      </c>
      <c r="AA346" s="21">
        <f t="shared" si="274"/>
        <v>100</v>
      </c>
      <c r="AB346" s="1">
        <v>3</v>
      </c>
      <c r="AC346" s="21">
        <f t="shared" si="275"/>
        <v>100</v>
      </c>
      <c r="AD346" s="1">
        <v>1</v>
      </c>
      <c r="AE346" s="1">
        <f t="shared" si="276"/>
        <v>100</v>
      </c>
      <c r="AF346" s="1">
        <v>3</v>
      </c>
      <c r="AG346" s="1">
        <f t="shared" si="277"/>
        <v>100</v>
      </c>
      <c r="AH346" s="1">
        <v>1</v>
      </c>
      <c r="AI346" s="1">
        <f t="shared" si="278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98"/>
      <c r="AT346" s="21">
        <f t="shared" si="279"/>
        <v>97.333333333333329</v>
      </c>
      <c r="AU346" s="61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</v>
      </c>
      <c r="E347" s="21">
        <f t="shared" si="263"/>
        <v>100</v>
      </c>
      <c r="F347" s="21">
        <v>3</v>
      </c>
      <c r="G347" s="21">
        <f t="shared" si="264"/>
        <v>100</v>
      </c>
      <c r="H347" s="21">
        <v>3</v>
      </c>
      <c r="I347" s="21">
        <f t="shared" si="265"/>
        <v>100</v>
      </c>
      <c r="J347" s="21">
        <v>3</v>
      </c>
      <c r="K347" s="21">
        <f t="shared" si="266"/>
        <v>100</v>
      </c>
      <c r="L347" s="21">
        <v>4</v>
      </c>
      <c r="M347" s="21">
        <f t="shared" si="267"/>
        <v>100</v>
      </c>
      <c r="N347" s="21">
        <v>3</v>
      </c>
      <c r="O347" s="21">
        <f t="shared" si="268"/>
        <v>100</v>
      </c>
      <c r="P347" s="1">
        <v>5</v>
      </c>
      <c r="Q347" s="21">
        <f t="shared" si="269"/>
        <v>100</v>
      </c>
      <c r="R347" s="1">
        <v>3</v>
      </c>
      <c r="S347" s="21">
        <f t="shared" si="270"/>
        <v>100</v>
      </c>
      <c r="T347" s="1">
        <v>2</v>
      </c>
      <c r="U347" s="21">
        <f t="shared" si="271"/>
        <v>66.666666666666657</v>
      </c>
      <c r="V347" s="1">
        <v>3</v>
      </c>
      <c r="W347" s="21">
        <f t="shared" si="272"/>
        <v>100</v>
      </c>
      <c r="X347" s="1">
        <v>3</v>
      </c>
      <c r="Y347" s="21">
        <f t="shared" si="273"/>
        <v>100</v>
      </c>
      <c r="Z347" s="21">
        <v>4</v>
      </c>
      <c r="AA347" s="21">
        <f t="shared" si="274"/>
        <v>100</v>
      </c>
      <c r="AB347" s="1">
        <v>3</v>
      </c>
      <c r="AC347" s="21">
        <f t="shared" si="275"/>
        <v>100</v>
      </c>
      <c r="AD347" s="1">
        <v>1</v>
      </c>
      <c r="AE347" s="1">
        <f t="shared" si="276"/>
        <v>100</v>
      </c>
      <c r="AF347" s="1">
        <v>2</v>
      </c>
      <c r="AG347" s="1">
        <f t="shared" si="277"/>
        <v>66.666666666666657</v>
      </c>
      <c r="AH347" s="1">
        <v>1</v>
      </c>
      <c r="AI347" s="1">
        <f t="shared" si="278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98"/>
      <c r="AT347" s="21">
        <f t="shared" si="279"/>
        <v>95.555555555555557</v>
      </c>
      <c r="AU347" s="61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</v>
      </c>
      <c r="E348" s="21">
        <f t="shared" si="263"/>
        <v>100</v>
      </c>
      <c r="F348" s="21">
        <v>3</v>
      </c>
      <c r="G348" s="21">
        <f t="shared" si="264"/>
        <v>100</v>
      </c>
      <c r="H348" s="21">
        <v>3</v>
      </c>
      <c r="I348" s="21">
        <f t="shared" si="265"/>
        <v>100</v>
      </c>
      <c r="J348" s="21">
        <v>3</v>
      </c>
      <c r="K348" s="21">
        <f t="shared" si="266"/>
        <v>100</v>
      </c>
      <c r="L348" s="21">
        <v>4</v>
      </c>
      <c r="M348" s="21">
        <f t="shared" si="267"/>
        <v>100</v>
      </c>
      <c r="N348" s="21">
        <v>3</v>
      </c>
      <c r="O348" s="21">
        <f t="shared" si="268"/>
        <v>100</v>
      </c>
      <c r="P348" s="1">
        <v>5</v>
      </c>
      <c r="Q348" s="21">
        <f t="shared" si="269"/>
        <v>100</v>
      </c>
      <c r="R348" s="1">
        <v>3</v>
      </c>
      <c r="S348" s="21">
        <f t="shared" si="270"/>
        <v>100</v>
      </c>
      <c r="T348" s="1">
        <v>3</v>
      </c>
      <c r="U348" s="21">
        <f t="shared" si="271"/>
        <v>100</v>
      </c>
      <c r="V348" s="1">
        <v>3</v>
      </c>
      <c r="W348" s="21">
        <f t="shared" si="272"/>
        <v>100</v>
      </c>
      <c r="X348" s="1">
        <v>2</v>
      </c>
      <c r="Y348" s="21">
        <f t="shared" si="273"/>
        <v>66.666666666666657</v>
      </c>
      <c r="Z348" s="21">
        <v>4</v>
      </c>
      <c r="AA348" s="21">
        <f t="shared" si="274"/>
        <v>100</v>
      </c>
      <c r="AB348" s="1">
        <v>3</v>
      </c>
      <c r="AC348" s="21">
        <f t="shared" si="275"/>
        <v>100</v>
      </c>
      <c r="AD348" s="1">
        <v>1</v>
      </c>
      <c r="AE348" s="1">
        <f t="shared" si="276"/>
        <v>100</v>
      </c>
      <c r="AF348" s="1">
        <v>3</v>
      </c>
      <c r="AG348" s="1">
        <f t="shared" si="277"/>
        <v>100</v>
      </c>
      <c r="AH348" s="1">
        <v>1</v>
      </c>
      <c r="AI348" s="1">
        <f t="shared" si="278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98"/>
      <c r="AT348" s="21">
        <f t="shared" si="279"/>
        <v>97.777777777777771</v>
      </c>
      <c r="AU348" s="61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</v>
      </c>
      <c r="E349" s="21">
        <f t="shared" si="263"/>
        <v>100</v>
      </c>
      <c r="F349" s="21">
        <v>3</v>
      </c>
      <c r="G349" s="21">
        <f t="shared" si="264"/>
        <v>100</v>
      </c>
      <c r="H349" s="21">
        <v>3</v>
      </c>
      <c r="I349" s="21">
        <f t="shared" si="265"/>
        <v>100</v>
      </c>
      <c r="J349" s="21">
        <v>3</v>
      </c>
      <c r="K349" s="21">
        <f t="shared" si="266"/>
        <v>100</v>
      </c>
      <c r="L349" s="21">
        <v>4</v>
      </c>
      <c r="M349" s="21">
        <f t="shared" si="267"/>
        <v>100</v>
      </c>
      <c r="N349" s="21">
        <v>3</v>
      </c>
      <c r="O349" s="21">
        <f t="shared" si="268"/>
        <v>100</v>
      </c>
      <c r="P349" s="1">
        <v>5</v>
      </c>
      <c r="Q349" s="21">
        <f t="shared" si="269"/>
        <v>100</v>
      </c>
      <c r="R349" s="1">
        <v>3</v>
      </c>
      <c r="S349" s="21">
        <f t="shared" si="270"/>
        <v>100</v>
      </c>
      <c r="T349" s="1">
        <v>2</v>
      </c>
      <c r="U349" s="21">
        <f t="shared" si="271"/>
        <v>66.666666666666657</v>
      </c>
      <c r="V349" s="1">
        <v>3</v>
      </c>
      <c r="W349" s="21">
        <f t="shared" si="272"/>
        <v>100</v>
      </c>
      <c r="X349" s="1">
        <v>3</v>
      </c>
      <c r="Y349" s="21">
        <f t="shared" si="273"/>
        <v>100</v>
      </c>
      <c r="Z349" s="21">
        <v>4</v>
      </c>
      <c r="AA349" s="21">
        <f t="shared" si="274"/>
        <v>100</v>
      </c>
      <c r="AB349" s="1">
        <v>3</v>
      </c>
      <c r="AC349" s="21">
        <f t="shared" si="275"/>
        <v>100</v>
      </c>
      <c r="AD349" s="1">
        <v>1</v>
      </c>
      <c r="AE349" s="1">
        <f t="shared" si="276"/>
        <v>100</v>
      </c>
      <c r="AF349" s="1">
        <v>3</v>
      </c>
      <c r="AG349" s="1">
        <f t="shared" si="277"/>
        <v>100</v>
      </c>
      <c r="AH349" s="1">
        <v>1</v>
      </c>
      <c r="AI349" s="1">
        <f t="shared" si="278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98"/>
      <c r="AT349" s="21">
        <f t="shared" si="279"/>
        <v>97.777777777777771</v>
      </c>
      <c r="AU349" s="61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</v>
      </c>
      <c r="E350" s="21">
        <f t="shared" si="263"/>
        <v>100</v>
      </c>
      <c r="F350" s="21">
        <v>3</v>
      </c>
      <c r="G350" s="21">
        <f t="shared" si="264"/>
        <v>100</v>
      </c>
      <c r="H350" s="21">
        <v>3</v>
      </c>
      <c r="I350" s="21">
        <f t="shared" si="265"/>
        <v>100</v>
      </c>
      <c r="J350" s="21">
        <v>3</v>
      </c>
      <c r="K350" s="21">
        <f t="shared" si="266"/>
        <v>100</v>
      </c>
      <c r="L350" s="21">
        <v>4</v>
      </c>
      <c r="M350" s="21">
        <f t="shared" si="267"/>
        <v>100</v>
      </c>
      <c r="N350" s="21">
        <v>3</v>
      </c>
      <c r="O350" s="21">
        <f t="shared" si="268"/>
        <v>100</v>
      </c>
      <c r="P350" s="1">
        <v>5</v>
      </c>
      <c r="Q350" s="21">
        <f t="shared" si="269"/>
        <v>100</v>
      </c>
      <c r="R350" s="1">
        <v>3</v>
      </c>
      <c r="S350" s="21">
        <f t="shared" si="270"/>
        <v>100</v>
      </c>
      <c r="T350" s="1">
        <v>2</v>
      </c>
      <c r="U350" s="21">
        <f t="shared" si="271"/>
        <v>66.666666666666657</v>
      </c>
      <c r="V350" s="1">
        <v>3</v>
      </c>
      <c r="W350" s="21">
        <f t="shared" si="272"/>
        <v>100</v>
      </c>
      <c r="X350" s="1">
        <v>3</v>
      </c>
      <c r="Y350" s="21">
        <f t="shared" si="273"/>
        <v>100</v>
      </c>
      <c r="Z350" s="21">
        <v>4</v>
      </c>
      <c r="AA350" s="21">
        <f t="shared" si="274"/>
        <v>100</v>
      </c>
      <c r="AB350" s="1">
        <v>3</v>
      </c>
      <c r="AC350" s="21">
        <f t="shared" si="275"/>
        <v>100</v>
      </c>
      <c r="AD350" s="1">
        <v>1</v>
      </c>
      <c r="AE350" s="1">
        <f t="shared" si="276"/>
        <v>100</v>
      </c>
      <c r="AF350" s="1">
        <v>3</v>
      </c>
      <c r="AG350" s="1">
        <f t="shared" si="277"/>
        <v>100</v>
      </c>
      <c r="AH350" s="1">
        <v>1</v>
      </c>
      <c r="AI350" s="1">
        <f t="shared" si="278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98"/>
      <c r="AT350" s="21">
        <f t="shared" si="279"/>
        <v>97.777777777777771</v>
      </c>
      <c r="AU350" s="61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100</v>
      </c>
      <c r="F351" s="21">
        <v>3</v>
      </c>
      <c r="G351" s="21">
        <f t="shared" si="264"/>
        <v>100</v>
      </c>
      <c r="H351" s="21">
        <v>3</v>
      </c>
      <c r="I351" s="21">
        <f t="shared" si="265"/>
        <v>100</v>
      </c>
      <c r="J351" s="21">
        <v>3</v>
      </c>
      <c r="K351" s="21">
        <f t="shared" si="266"/>
        <v>100</v>
      </c>
      <c r="L351" s="21">
        <v>4</v>
      </c>
      <c r="M351" s="21">
        <f t="shared" si="267"/>
        <v>100</v>
      </c>
      <c r="N351" s="21">
        <v>3</v>
      </c>
      <c r="O351" s="21">
        <f t="shared" si="268"/>
        <v>100</v>
      </c>
      <c r="P351" s="1">
        <f>5-1</f>
        <v>4</v>
      </c>
      <c r="Q351" s="21">
        <f t="shared" si="269"/>
        <v>80</v>
      </c>
      <c r="R351" s="1">
        <v>3</v>
      </c>
      <c r="S351" s="21">
        <f t="shared" si="270"/>
        <v>100</v>
      </c>
      <c r="T351" s="1">
        <v>3</v>
      </c>
      <c r="U351" s="21">
        <f t="shared" si="271"/>
        <v>100</v>
      </c>
      <c r="V351" s="1">
        <v>3</v>
      </c>
      <c r="W351" s="21">
        <f t="shared" si="272"/>
        <v>100</v>
      </c>
      <c r="X351" s="1">
        <v>2</v>
      </c>
      <c r="Y351" s="21">
        <f t="shared" si="273"/>
        <v>66.666666666666657</v>
      </c>
      <c r="Z351" s="21">
        <v>4</v>
      </c>
      <c r="AA351" s="21">
        <f t="shared" si="274"/>
        <v>100</v>
      </c>
      <c r="AB351" s="1">
        <v>3</v>
      </c>
      <c r="AC351" s="21">
        <f t="shared" si="275"/>
        <v>100</v>
      </c>
      <c r="AD351" s="1">
        <v>1</v>
      </c>
      <c r="AE351" s="1">
        <f t="shared" si="276"/>
        <v>100</v>
      </c>
      <c r="AF351" s="1">
        <v>3</v>
      </c>
      <c r="AG351" s="1">
        <f t="shared" si="277"/>
        <v>100</v>
      </c>
      <c r="AH351" s="1">
        <v>1</v>
      </c>
      <c r="AI351" s="1">
        <f t="shared" si="278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98"/>
      <c r="AT351" s="21">
        <f t="shared" si="279"/>
        <v>96.444444444444429</v>
      </c>
      <c r="AU351" s="61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</v>
      </c>
      <c r="E352" s="21">
        <f t="shared" si="263"/>
        <v>100</v>
      </c>
      <c r="F352" s="21">
        <v>3</v>
      </c>
      <c r="G352" s="21">
        <f t="shared" si="264"/>
        <v>100</v>
      </c>
      <c r="H352" s="21">
        <v>3</v>
      </c>
      <c r="I352" s="21">
        <f t="shared" si="265"/>
        <v>100</v>
      </c>
      <c r="J352" s="21">
        <v>3</v>
      </c>
      <c r="K352" s="21">
        <f t="shared" si="266"/>
        <v>100</v>
      </c>
      <c r="L352" s="21">
        <v>4</v>
      </c>
      <c r="M352" s="21">
        <f t="shared" si="267"/>
        <v>100</v>
      </c>
      <c r="N352" s="21">
        <v>3</v>
      </c>
      <c r="O352" s="21">
        <f t="shared" si="268"/>
        <v>100</v>
      </c>
      <c r="P352" s="1">
        <v>5</v>
      </c>
      <c r="Q352" s="21">
        <f t="shared" si="269"/>
        <v>100</v>
      </c>
      <c r="R352" s="1">
        <v>3</v>
      </c>
      <c r="S352" s="21">
        <f t="shared" si="270"/>
        <v>100</v>
      </c>
      <c r="T352" s="1">
        <v>3</v>
      </c>
      <c r="U352" s="21">
        <f t="shared" si="271"/>
        <v>100</v>
      </c>
      <c r="V352" s="1">
        <v>2</v>
      </c>
      <c r="W352" s="21">
        <f t="shared" si="272"/>
        <v>66.666666666666657</v>
      </c>
      <c r="X352" s="1">
        <v>3</v>
      </c>
      <c r="Y352" s="21">
        <f t="shared" si="273"/>
        <v>100</v>
      </c>
      <c r="Z352" s="21">
        <f>4-1</f>
        <v>3</v>
      </c>
      <c r="AA352" s="21">
        <f t="shared" si="274"/>
        <v>75</v>
      </c>
      <c r="AB352" s="1">
        <v>3</v>
      </c>
      <c r="AC352" s="21">
        <f t="shared" si="275"/>
        <v>100</v>
      </c>
      <c r="AD352" s="1">
        <v>1</v>
      </c>
      <c r="AE352" s="1">
        <f t="shared" si="276"/>
        <v>100</v>
      </c>
      <c r="AF352" s="1">
        <v>3</v>
      </c>
      <c r="AG352" s="1">
        <f t="shared" si="277"/>
        <v>100</v>
      </c>
      <c r="AH352" s="1">
        <v>1</v>
      </c>
      <c r="AI352" s="1">
        <f t="shared" si="278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98"/>
      <c r="AT352" s="21">
        <f t="shared" si="279"/>
        <v>96.1111111111111</v>
      </c>
      <c r="AU352" s="61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</v>
      </c>
      <c r="E353" s="21">
        <f t="shared" si="263"/>
        <v>100</v>
      </c>
      <c r="F353" s="21">
        <v>3</v>
      </c>
      <c r="G353" s="21">
        <f t="shared" si="264"/>
        <v>100</v>
      </c>
      <c r="H353" s="21">
        <v>3</v>
      </c>
      <c r="I353" s="21">
        <f t="shared" si="265"/>
        <v>100</v>
      </c>
      <c r="J353" s="21">
        <v>3</v>
      </c>
      <c r="K353" s="21">
        <f t="shared" si="266"/>
        <v>100</v>
      </c>
      <c r="L353" s="21">
        <v>4</v>
      </c>
      <c r="M353" s="21">
        <f t="shared" si="267"/>
        <v>100</v>
      </c>
      <c r="N353" s="21">
        <v>3</v>
      </c>
      <c r="O353" s="21">
        <f t="shared" si="268"/>
        <v>100</v>
      </c>
      <c r="P353" s="1">
        <v>5</v>
      </c>
      <c r="Q353" s="21">
        <f t="shared" si="269"/>
        <v>100</v>
      </c>
      <c r="R353" s="1">
        <v>3</v>
      </c>
      <c r="S353" s="21">
        <f t="shared" si="270"/>
        <v>100</v>
      </c>
      <c r="T353" s="1">
        <v>3</v>
      </c>
      <c r="U353" s="21">
        <f t="shared" si="271"/>
        <v>100</v>
      </c>
      <c r="V353" s="1">
        <v>3</v>
      </c>
      <c r="W353" s="21">
        <f t="shared" si="272"/>
        <v>100</v>
      </c>
      <c r="X353" s="1">
        <v>3</v>
      </c>
      <c r="Y353" s="21">
        <f t="shared" si="273"/>
        <v>100</v>
      </c>
      <c r="Z353" s="21">
        <v>4</v>
      </c>
      <c r="AA353" s="21">
        <f t="shared" si="274"/>
        <v>100</v>
      </c>
      <c r="AB353" s="1">
        <v>3</v>
      </c>
      <c r="AC353" s="21">
        <f t="shared" si="275"/>
        <v>100</v>
      </c>
      <c r="AD353" s="1">
        <v>1</v>
      </c>
      <c r="AE353" s="1">
        <f t="shared" si="276"/>
        <v>100</v>
      </c>
      <c r="AF353" s="1">
        <v>3</v>
      </c>
      <c r="AG353" s="1">
        <f t="shared" si="277"/>
        <v>100</v>
      </c>
      <c r="AH353" s="1">
        <v>1</v>
      </c>
      <c r="AI353" s="1">
        <f t="shared" si="278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98"/>
      <c r="AT353" s="21">
        <f t="shared" si="279"/>
        <v>100</v>
      </c>
      <c r="AU353" s="61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</v>
      </c>
      <c r="E354" s="21">
        <f t="shared" si="263"/>
        <v>100</v>
      </c>
      <c r="F354" s="21">
        <v>3</v>
      </c>
      <c r="G354" s="21">
        <f t="shared" si="264"/>
        <v>100</v>
      </c>
      <c r="H354" s="21">
        <v>3</v>
      </c>
      <c r="I354" s="21">
        <f t="shared" si="265"/>
        <v>100</v>
      </c>
      <c r="J354" s="21">
        <v>3</v>
      </c>
      <c r="K354" s="21">
        <f t="shared" si="266"/>
        <v>100</v>
      </c>
      <c r="L354" s="21">
        <v>4</v>
      </c>
      <c r="M354" s="21">
        <f t="shared" si="267"/>
        <v>100</v>
      </c>
      <c r="N354" s="21">
        <v>3</v>
      </c>
      <c r="O354" s="21">
        <f t="shared" si="268"/>
        <v>100</v>
      </c>
      <c r="P354" s="1">
        <f>5-1</f>
        <v>4</v>
      </c>
      <c r="Q354" s="21">
        <f t="shared" si="269"/>
        <v>80</v>
      </c>
      <c r="R354" s="1">
        <v>3</v>
      </c>
      <c r="S354" s="21">
        <f t="shared" si="270"/>
        <v>100</v>
      </c>
      <c r="T354" s="1">
        <v>3</v>
      </c>
      <c r="U354" s="21">
        <f t="shared" si="271"/>
        <v>100</v>
      </c>
      <c r="V354" s="1">
        <v>3</v>
      </c>
      <c r="W354" s="21">
        <f t="shared" si="272"/>
        <v>100</v>
      </c>
      <c r="X354" s="1">
        <v>3</v>
      </c>
      <c r="Y354" s="21">
        <f t="shared" si="273"/>
        <v>100</v>
      </c>
      <c r="Z354" s="21">
        <v>3</v>
      </c>
      <c r="AA354" s="21">
        <f t="shared" si="274"/>
        <v>75</v>
      </c>
      <c r="AB354" s="1">
        <v>3</v>
      </c>
      <c r="AC354" s="21">
        <f t="shared" si="275"/>
        <v>100</v>
      </c>
      <c r="AD354" s="1">
        <v>1</v>
      </c>
      <c r="AE354" s="1">
        <f t="shared" si="276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8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98"/>
      <c r="AT354" s="21">
        <f t="shared" si="279"/>
        <v>93.666666666666671</v>
      </c>
      <c r="AU354" s="61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4">
        <f t="shared" si="263"/>
        <v>100</v>
      </c>
      <c r="F355" s="124">
        <v>3</v>
      </c>
      <c r="G355" s="124">
        <f t="shared" si="264"/>
        <v>100</v>
      </c>
      <c r="H355" s="124">
        <v>3</v>
      </c>
      <c r="I355" s="124">
        <f t="shared" si="265"/>
        <v>100</v>
      </c>
      <c r="J355" s="124">
        <v>3</v>
      </c>
      <c r="K355" s="124">
        <f t="shared" si="266"/>
        <v>100</v>
      </c>
      <c r="L355" s="124">
        <v>4</v>
      </c>
      <c r="M355" s="124">
        <f t="shared" si="267"/>
        <v>100</v>
      </c>
      <c r="N355" s="124"/>
      <c r="O355" s="124"/>
      <c r="P355" s="123"/>
      <c r="Q355" s="124"/>
      <c r="R355" s="123"/>
      <c r="S355" s="123"/>
      <c r="T355" s="123"/>
      <c r="U355" s="124"/>
      <c r="V355" s="123"/>
      <c r="W355" s="123"/>
      <c r="X355" s="123"/>
      <c r="Y355" s="123"/>
      <c r="Z355" s="123"/>
      <c r="AA355" s="123"/>
      <c r="AB355" s="123"/>
      <c r="AC355" s="124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50"/>
      <c r="AT355" s="124"/>
      <c r="AU355" s="126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</v>
      </c>
      <c r="E356" s="21">
        <f t="shared" si="263"/>
        <v>100</v>
      </c>
      <c r="F356" s="21">
        <v>3</v>
      </c>
      <c r="G356" s="21">
        <f t="shared" si="264"/>
        <v>100</v>
      </c>
      <c r="H356" s="21">
        <v>3</v>
      </c>
      <c r="I356" s="21">
        <f t="shared" si="265"/>
        <v>100</v>
      </c>
      <c r="J356" s="21">
        <v>3</v>
      </c>
      <c r="K356" s="21">
        <f t="shared" si="266"/>
        <v>100</v>
      </c>
      <c r="L356" s="21">
        <v>4</v>
      </c>
      <c r="M356" s="21">
        <f t="shared" si="267"/>
        <v>100</v>
      </c>
      <c r="N356" s="21">
        <v>3</v>
      </c>
      <c r="O356" s="21">
        <f t="shared" si="268"/>
        <v>100</v>
      </c>
      <c r="P356" s="1">
        <v>5</v>
      </c>
      <c r="Q356" s="21">
        <f t="shared" si="269"/>
        <v>100</v>
      </c>
      <c r="R356" s="1">
        <v>3</v>
      </c>
      <c r="S356" s="21">
        <f t="shared" ref="S356:S366" si="280">R356/3*100</f>
        <v>100</v>
      </c>
      <c r="T356" s="1">
        <v>3</v>
      </c>
      <c r="U356" s="21">
        <f t="shared" si="271"/>
        <v>100</v>
      </c>
      <c r="V356" s="1">
        <v>3</v>
      </c>
      <c r="W356" s="21">
        <f t="shared" ref="W356:W366" si="281">V356/3*100</f>
        <v>100</v>
      </c>
      <c r="X356" s="1">
        <v>3</v>
      </c>
      <c r="Y356" s="21">
        <f t="shared" ref="Y356:Y366" si="282">X356/3*100</f>
        <v>100</v>
      </c>
      <c r="Z356" s="21">
        <f>4-1</f>
        <v>3</v>
      </c>
      <c r="AA356" s="21">
        <f t="shared" ref="AA356:AA366" si="283">Z356/4*100</f>
        <v>75</v>
      </c>
      <c r="AB356" s="1">
        <v>3</v>
      </c>
      <c r="AC356" s="21">
        <f t="shared" ref="AC356:AC366" si="284">AB356/3*100</f>
        <v>100</v>
      </c>
      <c r="AD356" s="1">
        <v>1</v>
      </c>
      <c r="AE356" s="1">
        <f t="shared" si="276"/>
        <v>100</v>
      </c>
      <c r="AF356" s="1">
        <v>3</v>
      </c>
      <c r="AG356" s="1">
        <f t="shared" ref="AG356:AG366" si="285">AF356/3*100</f>
        <v>100</v>
      </c>
      <c r="AH356" s="1">
        <v>1</v>
      </c>
      <c r="AI356" s="1">
        <f t="shared" ref="AI356:AI366" si="286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98"/>
      <c r="AT356" s="21">
        <f t="shared" si="279"/>
        <v>98.333333333333329</v>
      </c>
      <c r="AU356" s="61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3</v>
      </c>
      <c r="E357" s="21">
        <f t="shared" si="263"/>
        <v>100</v>
      </c>
      <c r="F357" s="21">
        <v>3</v>
      </c>
      <c r="G357" s="21">
        <f t="shared" si="264"/>
        <v>100</v>
      </c>
      <c r="H357" s="21">
        <v>3</v>
      </c>
      <c r="I357" s="21">
        <f t="shared" si="265"/>
        <v>100</v>
      </c>
      <c r="J357" s="21">
        <v>3</v>
      </c>
      <c r="K357" s="21">
        <f t="shared" si="266"/>
        <v>100</v>
      </c>
      <c r="L357" s="21">
        <v>4</v>
      </c>
      <c r="M357" s="21">
        <f t="shared" si="267"/>
        <v>100</v>
      </c>
      <c r="N357" s="21">
        <v>3</v>
      </c>
      <c r="O357" s="21">
        <f t="shared" si="268"/>
        <v>100</v>
      </c>
      <c r="P357" s="1">
        <v>5</v>
      </c>
      <c r="Q357" s="21">
        <f t="shared" si="269"/>
        <v>100</v>
      </c>
      <c r="R357" s="1">
        <v>3</v>
      </c>
      <c r="S357" s="21">
        <f t="shared" si="280"/>
        <v>100</v>
      </c>
      <c r="T357" s="1">
        <v>2</v>
      </c>
      <c r="U357" s="21">
        <f t="shared" si="271"/>
        <v>66.666666666666657</v>
      </c>
      <c r="V357" s="1">
        <v>3</v>
      </c>
      <c r="W357" s="21">
        <f t="shared" si="281"/>
        <v>100</v>
      </c>
      <c r="X357" s="1">
        <v>3</v>
      </c>
      <c r="Y357" s="21">
        <f t="shared" si="282"/>
        <v>100</v>
      </c>
      <c r="Z357" s="21">
        <v>4</v>
      </c>
      <c r="AA357" s="21">
        <f t="shared" si="283"/>
        <v>100</v>
      </c>
      <c r="AB357" s="1">
        <v>3</v>
      </c>
      <c r="AC357" s="21">
        <f t="shared" si="284"/>
        <v>100</v>
      </c>
      <c r="AD357" s="1">
        <v>1</v>
      </c>
      <c r="AE357" s="1">
        <f t="shared" si="276"/>
        <v>100</v>
      </c>
      <c r="AF357" s="1">
        <v>3</v>
      </c>
      <c r="AG357" s="1">
        <f t="shared" si="285"/>
        <v>100</v>
      </c>
      <c r="AH357" s="1">
        <v>1</v>
      </c>
      <c r="AI357" s="1">
        <f t="shared" si="286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98"/>
      <c r="AT357" s="21">
        <f t="shared" si="279"/>
        <v>97.777777777777771</v>
      </c>
      <c r="AU357" s="61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</v>
      </c>
      <c r="E358" s="21">
        <f t="shared" si="263"/>
        <v>100</v>
      </c>
      <c r="F358" s="21">
        <v>3</v>
      </c>
      <c r="G358" s="21">
        <f t="shared" si="264"/>
        <v>100</v>
      </c>
      <c r="H358" s="21">
        <v>3</v>
      </c>
      <c r="I358" s="21">
        <f t="shared" si="265"/>
        <v>100</v>
      </c>
      <c r="J358" s="21">
        <v>3</v>
      </c>
      <c r="K358" s="21">
        <f t="shared" si="266"/>
        <v>100</v>
      </c>
      <c r="L358" s="21">
        <v>4</v>
      </c>
      <c r="M358" s="21">
        <f t="shared" si="267"/>
        <v>100</v>
      </c>
      <c r="N358" s="21">
        <v>3</v>
      </c>
      <c r="O358" s="21">
        <f t="shared" si="268"/>
        <v>100</v>
      </c>
      <c r="P358" s="1">
        <f>5-1</f>
        <v>4</v>
      </c>
      <c r="Q358" s="21">
        <f t="shared" si="269"/>
        <v>80</v>
      </c>
      <c r="R358" s="1">
        <v>3</v>
      </c>
      <c r="S358" s="21">
        <f t="shared" si="280"/>
        <v>100</v>
      </c>
      <c r="T358" s="1">
        <v>3</v>
      </c>
      <c r="U358" s="21">
        <f t="shared" si="271"/>
        <v>100</v>
      </c>
      <c r="V358" s="1">
        <v>3</v>
      </c>
      <c r="W358" s="21">
        <f t="shared" si="281"/>
        <v>100</v>
      </c>
      <c r="X358" s="1">
        <v>2</v>
      </c>
      <c r="Y358" s="21">
        <f t="shared" si="282"/>
        <v>66.666666666666657</v>
      </c>
      <c r="Z358" s="21">
        <v>4</v>
      </c>
      <c r="AA358" s="21">
        <f t="shared" si="283"/>
        <v>100</v>
      </c>
      <c r="AB358" s="1">
        <v>3</v>
      </c>
      <c r="AC358" s="21">
        <f t="shared" si="284"/>
        <v>100</v>
      </c>
      <c r="AD358" s="1">
        <v>0</v>
      </c>
      <c r="AE358" s="1">
        <f t="shared" si="276"/>
        <v>0</v>
      </c>
      <c r="AF358" s="1">
        <v>2</v>
      </c>
      <c r="AG358" s="1">
        <f t="shared" si="285"/>
        <v>66.666666666666657</v>
      </c>
      <c r="AH358" s="1">
        <v>1</v>
      </c>
      <c r="AI358" s="1">
        <f t="shared" si="286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98"/>
      <c r="AT358" s="21">
        <f t="shared" si="279"/>
        <v>87.555555555555557</v>
      </c>
      <c r="AU358" s="61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</v>
      </c>
      <c r="E359" s="21">
        <f t="shared" si="263"/>
        <v>100</v>
      </c>
      <c r="F359" s="21">
        <v>3</v>
      </c>
      <c r="G359" s="21">
        <f t="shared" si="264"/>
        <v>100</v>
      </c>
      <c r="H359" s="21">
        <v>3</v>
      </c>
      <c r="I359" s="21">
        <f t="shared" si="265"/>
        <v>100</v>
      </c>
      <c r="J359" s="21">
        <v>3</v>
      </c>
      <c r="K359" s="21">
        <f t="shared" si="266"/>
        <v>100</v>
      </c>
      <c r="L359" s="21">
        <v>4</v>
      </c>
      <c r="M359" s="21">
        <f t="shared" si="267"/>
        <v>100</v>
      </c>
      <c r="N359" s="21">
        <v>3</v>
      </c>
      <c r="O359" s="21">
        <f t="shared" si="268"/>
        <v>100</v>
      </c>
      <c r="P359" s="1">
        <v>5</v>
      </c>
      <c r="Q359" s="21">
        <f t="shared" si="269"/>
        <v>100</v>
      </c>
      <c r="R359" s="1">
        <v>3</v>
      </c>
      <c r="S359" s="21">
        <f t="shared" si="280"/>
        <v>100</v>
      </c>
      <c r="T359" s="1">
        <v>3</v>
      </c>
      <c r="U359" s="21">
        <f t="shared" si="271"/>
        <v>100</v>
      </c>
      <c r="V359" s="1">
        <v>3</v>
      </c>
      <c r="W359" s="21">
        <f t="shared" si="281"/>
        <v>100</v>
      </c>
      <c r="X359" s="1">
        <v>3</v>
      </c>
      <c r="Y359" s="21">
        <f t="shared" si="282"/>
        <v>100</v>
      </c>
      <c r="Z359" s="21">
        <v>4</v>
      </c>
      <c r="AA359" s="21">
        <f t="shared" si="283"/>
        <v>100</v>
      </c>
      <c r="AB359" s="1">
        <v>3</v>
      </c>
      <c r="AC359" s="21">
        <f t="shared" si="284"/>
        <v>100</v>
      </c>
      <c r="AD359" s="1">
        <v>1</v>
      </c>
      <c r="AE359" s="1">
        <f t="shared" si="276"/>
        <v>100</v>
      </c>
      <c r="AF359" s="1">
        <v>3</v>
      </c>
      <c r="AG359" s="1">
        <f t="shared" si="285"/>
        <v>100</v>
      </c>
      <c r="AH359" s="1">
        <v>1</v>
      </c>
      <c r="AI359" s="1">
        <f t="shared" si="286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98"/>
      <c r="AT359" s="21">
        <f t="shared" si="279"/>
        <v>100</v>
      </c>
      <c r="AU359" s="61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3</v>
      </c>
      <c r="E360" s="21">
        <f t="shared" si="263"/>
        <v>100</v>
      </c>
      <c r="F360" s="21">
        <v>3</v>
      </c>
      <c r="G360" s="21">
        <f t="shared" si="264"/>
        <v>100</v>
      </c>
      <c r="H360" s="21">
        <v>3</v>
      </c>
      <c r="I360" s="21">
        <f t="shared" si="265"/>
        <v>100</v>
      </c>
      <c r="J360" s="21">
        <v>3</v>
      </c>
      <c r="K360" s="21">
        <f t="shared" si="266"/>
        <v>100</v>
      </c>
      <c r="L360" s="21">
        <v>4</v>
      </c>
      <c r="M360" s="21">
        <f t="shared" si="267"/>
        <v>100</v>
      </c>
      <c r="N360" s="21">
        <v>3</v>
      </c>
      <c r="O360" s="21">
        <f t="shared" si="268"/>
        <v>100</v>
      </c>
      <c r="P360" s="1">
        <v>5</v>
      </c>
      <c r="Q360" s="21">
        <f t="shared" si="269"/>
        <v>100</v>
      </c>
      <c r="R360" s="1">
        <v>3</v>
      </c>
      <c r="S360" s="21">
        <f t="shared" si="280"/>
        <v>100</v>
      </c>
      <c r="T360" s="1">
        <v>3</v>
      </c>
      <c r="U360" s="21">
        <f t="shared" si="271"/>
        <v>100</v>
      </c>
      <c r="V360" s="1">
        <v>3</v>
      </c>
      <c r="W360" s="21">
        <f t="shared" si="281"/>
        <v>100</v>
      </c>
      <c r="X360" s="1">
        <v>3</v>
      </c>
      <c r="Y360" s="21">
        <f t="shared" si="282"/>
        <v>100</v>
      </c>
      <c r="Z360" s="21">
        <v>4</v>
      </c>
      <c r="AA360" s="21">
        <f t="shared" si="283"/>
        <v>100</v>
      </c>
      <c r="AB360" s="1">
        <v>3</v>
      </c>
      <c r="AC360" s="21">
        <f t="shared" si="284"/>
        <v>100</v>
      </c>
      <c r="AD360" s="1">
        <v>1</v>
      </c>
      <c r="AE360" s="1">
        <f t="shared" si="276"/>
        <v>100</v>
      </c>
      <c r="AF360" s="1">
        <v>3</v>
      </c>
      <c r="AG360" s="1">
        <f t="shared" si="285"/>
        <v>100</v>
      </c>
      <c r="AH360" s="1">
        <v>1</v>
      </c>
      <c r="AI360" s="1">
        <f t="shared" si="286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98"/>
      <c r="AT360" s="21">
        <f t="shared" si="279"/>
        <v>100</v>
      </c>
      <c r="AU360" s="61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</v>
      </c>
      <c r="E361" s="21">
        <f t="shared" si="263"/>
        <v>100</v>
      </c>
      <c r="F361" s="21">
        <v>3</v>
      </c>
      <c r="G361" s="21">
        <f t="shared" si="264"/>
        <v>100</v>
      </c>
      <c r="H361" s="21">
        <v>3</v>
      </c>
      <c r="I361" s="21">
        <f t="shared" si="265"/>
        <v>100</v>
      </c>
      <c r="J361" s="21">
        <v>3</v>
      </c>
      <c r="K361" s="21">
        <f t="shared" si="266"/>
        <v>100</v>
      </c>
      <c r="L361" s="21">
        <v>4</v>
      </c>
      <c r="M361" s="21">
        <f t="shared" si="267"/>
        <v>100</v>
      </c>
      <c r="N361" s="21">
        <v>3</v>
      </c>
      <c r="O361" s="21">
        <f t="shared" si="268"/>
        <v>100</v>
      </c>
      <c r="P361" s="1">
        <v>5</v>
      </c>
      <c r="Q361" s="21">
        <f t="shared" si="269"/>
        <v>100</v>
      </c>
      <c r="R361" s="1">
        <v>3</v>
      </c>
      <c r="S361" s="21">
        <f t="shared" si="280"/>
        <v>100</v>
      </c>
      <c r="T361" s="1">
        <v>3</v>
      </c>
      <c r="U361" s="21">
        <f t="shared" si="271"/>
        <v>100</v>
      </c>
      <c r="V361" s="1">
        <v>3</v>
      </c>
      <c r="W361" s="21">
        <f t="shared" si="281"/>
        <v>100</v>
      </c>
      <c r="X361" s="1">
        <v>3</v>
      </c>
      <c r="Y361" s="21">
        <f t="shared" si="282"/>
        <v>100</v>
      </c>
      <c r="Z361" s="21">
        <v>4</v>
      </c>
      <c r="AA361" s="21">
        <f t="shared" si="283"/>
        <v>100</v>
      </c>
      <c r="AB361" s="1">
        <v>3</v>
      </c>
      <c r="AC361" s="21">
        <f t="shared" si="284"/>
        <v>100</v>
      </c>
      <c r="AD361" s="1">
        <v>1</v>
      </c>
      <c r="AE361" s="1">
        <f t="shared" si="276"/>
        <v>100</v>
      </c>
      <c r="AF361" s="1">
        <v>3</v>
      </c>
      <c r="AG361" s="1">
        <f t="shared" si="285"/>
        <v>100</v>
      </c>
      <c r="AH361" s="1">
        <v>1</v>
      </c>
      <c r="AI361" s="1">
        <f t="shared" si="286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98"/>
      <c r="AT361" s="21">
        <f t="shared" si="279"/>
        <v>100</v>
      </c>
      <c r="AU361" s="61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</v>
      </c>
      <c r="E362" s="21">
        <f t="shared" si="263"/>
        <v>100</v>
      </c>
      <c r="F362" s="21">
        <v>3</v>
      </c>
      <c r="G362" s="21">
        <f t="shared" si="264"/>
        <v>100</v>
      </c>
      <c r="H362" s="21">
        <v>3</v>
      </c>
      <c r="I362" s="21">
        <f t="shared" si="265"/>
        <v>100</v>
      </c>
      <c r="J362" s="21">
        <v>3</v>
      </c>
      <c r="K362" s="21">
        <f t="shared" si="266"/>
        <v>100</v>
      </c>
      <c r="L362" s="21">
        <v>4</v>
      </c>
      <c r="M362" s="21">
        <f t="shared" si="267"/>
        <v>100</v>
      </c>
      <c r="N362" s="21">
        <v>3</v>
      </c>
      <c r="O362" s="21">
        <f t="shared" si="268"/>
        <v>100</v>
      </c>
      <c r="P362" s="1">
        <v>5</v>
      </c>
      <c r="Q362" s="21">
        <f t="shared" si="269"/>
        <v>100</v>
      </c>
      <c r="R362" s="1">
        <v>3</v>
      </c>
      <c r="S362" s="21">
        <f t="shared" si="280"/>
        <v>100</v>
      </c>
      <c r="T362" s="1">
        <v>3</v>
      </c>
      <c r="U362" s="21">
        <f t="shared" si="271"/>
        <v>100</v>
      </c>
      <c r="V362" s="1">
        <v>3</v>
      </c>
      <c r="W362" s="21">
        <f t="shared" si="281"/>
        <v>100</v>
      </c>
      <c r="X362" s="1">
        <v>3</v>
      </c>
      <c r="Y362" s="21">
        <f t="shared" si="282"/>
        <v>100</v>
      </c>
      <c r="Z362" s="21">
        <v>4</v>
      </c>
      <c r="AA362" s="21">
        <f t="shared" si="283"/>
        <v>100</v>
      </c>
      <c r="AB362" s="1">
        <v>3</v>
      </c>
      <c r="AC362" s="21">
        <f t="shared" si="284"/>
        <v>100</v>
      </c>
      <c r="AD362" s="1" t="s">
        <v>460</v>
      </c>
      <c r="AE362" s="1"/>
      <c r="AF362" s="1">
        <v>3</v>
      </c>
      <c r="AG362" s="1">
        <f t="shared" si="285"/>
        <v>100</v>
      </c>
      <c r="AH362" s="1">
        <v>1</v>
      </c>
      <c r="AI362" s="1">
        <f t="shared" si="286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98"/>
      <c r="AT362" s="21">
        <f t="shared" si="279"/>
        <v>100</v>
      </c>
      <c r="AU362" s="61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</v>
      </c>
      <c r="E363" s="21">
        <f t="shared" si="263"/>
        <v>100</v>
      </c>
      <c r="F363" s="21">
        <v>3</v>
      </c>
      <c r="G363" s="21">
        <f t="shared" si="264"/>
        <v>100</v>
      </c>
      <c r="H363" s="21">
        <v>3</v>
      </c>
      <c r="I363" s="21">
        <f t="shared" si="265"/>
        <v>100</v>
      </c>
      <c r="J363" s="21">
        <v>3</v>
      </c>
      <c r="K363" s="21">
        <f t="shared" si="266"/>
        <v>100</v>
      </c>
      <c r="L363" s="21">
        <v>4</v>
      </c>
      <c r="M363" s="21">
        <f t="shared" si="267"/>
        <v>100</v>
      </c>
      <c r="N363" s="21">
        <v>3</v>
      </c>
      <c r="O363" s="21">
        <f t="shared" si="268"/>
        <v>100</v>
      </c>
      <c r="P363" s="1">
        <v>5</v>
      </c>
      <c r="Q363" s="21">
        <f t="shared" si="269"/>
        <v>100</v>
      </c>
      <c r="R363" s="1">
        <v>3</v>
      </c>
      <c r="S363" s="21">
        <f t="shared" si="280"/>
        <v>100</v>
      </c>
      <c r="T363" s="1">
        <v>3</v>
      </c>
      <c r="U363" s="21">
        <f t="shared" si="271"/>
        <v>100</v>
      </c>
      <c r="V363" s="1">
        <v>3</v>
      </c>
      <c r="W363" s="21">
        <f t="shared" si="281"/>
        <v>100</v>
      </c>
      <c r="X363" s="1">
        <v>3</v>
      </c>
      <c r="Y363" s="21">
        <f t="shared" si="282"/>
        <v>100</v>
      </c>
      <c r="Z363" s="21">
        <v>4</v>
      </c>
      <c r="AA363" s="21">
        <f t="shared" si="283"/>
        <v>100</v>
      </c>
      <c r="AB363" s="1">
        <v>3</v>
      </c>
      <c r="AC363" s="21">
        <f t="shared" si="284"/>
        <v>100</v>
      </c>
      <c r="AD363" s="1">
        <v>1</v>
      </c>
      <c r="AE363" s="1">
        <f t="shared" si="276"/>
        <v>100</v>
      </c>
      <c r="AF363" s="1">
        <v>3</v>
      </c>
      <c r="AG363" s="1">
        <f t="shared" si="285"/>
        <v>100</v>
      </c>
      <c r="AH363" s="1">
        <v>1</v>
      </c>
      <c r="AI363" s="1">
        <f t="shared" si="286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98"/>
      <c r="AT363" s="21">
        <f t="shared" si="279"/>
        <v>100</v>
      </c>
      <c r="AU363" s="61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100</v>
      </c>
      <c r="F364" s="21">
        <v>3</v>
      </c>
      <c r="G364" s="21">
        <f t="shared" si="264"/>
        <v>100</v>
      </c>
      <c r="H364" s="21">
        <v>3</v>
      </c>
      <c r="I364" s="21">
        <f t="shared" si="265"/>
        <v>100</v>
      </c>
      <c r="J364" s="21">
        <v>3</v>
      </c>
      <c r="K364" s="21">
        <f t="shared" si="266"/>
        <v>100</v>
      </c>
      <c r="L364" s="21">
        <v>4</v>
      </c>
      <c r="M364" s="21">
        <f t="shared" si="267"/>
        <v>100</v>
      </c>
      <c r="N364" s="21">
        <v>3</v>
      </c>
      <c r="O364" s="21">
        <f t="shared" si="268"/>
        <v>100</v>
      </c>
      <c r="P364" s="1">
        <f>5-1</f>
        <v>4</v>
      </c>
      <c r="Q364" s="21">
        <f t="shared" si="269"/>
        <v>80</v>
      </c>
      <c r="R364" s="1">
        <v>3</v>
      </c>
      <c r="S364" s="21">
        <f t="shared" si="280"/>
        <v>100</v>
      </c>
      <c r="T364" s="1">
        <v>3</v>
      </c>
      <c r="U364" s="21">
        <f t="shared" si="271"/>
        <v>100</v>
      </c>
      <c r="V364" s="1">
        <v>3</v>
      </c>
      <c r="W364" s="21">
        <f t="shared" si="281"/>
        <v>100</v>
      </c>
      <c r="X364" s="1">
        <v>3</v>
      </c>
      <c r="Y364" s="21">
        <f t="shared" si="282"/>
        <v>100</v>
      </c>
      <c r="Z364" s="21">
        <f>4-1</f>
        <v>3</v>
      </c>
      <c r="AA364" s="21">
        <f t="shared" si="283"/>
        <v>75</v>
      </c>
      <c r="AB364" s="1">
        <v>3</v>
      </c>
      <c r="AC364" s="21">
        <f t="shared" si="284"/>
        <v>100</v>
      </c>
      <c r="AD364" s="1">
        <v>1</v>
      </c>
      <c r="AE364" s="1">
        <f t="shared" si="276"/>
        <v>100</v>
      </c>
      <c r="AF364" s="1">
        <v>3</v>
      </c>
      <c r="AG364" s="1">
        <f t="shared" si="285"/>
        <v>100</v>
      </c>
      <c r="AH364" s="1">
        <v>1</v>
      </c>
      <c r="AI364" s="1">
        <f t="shared" si="286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98"/>
      <c r="AT364" s="21">
        <f t="shared" si="279"/>
        <v>97</v>
      </c>
      <c r="AU364" s="101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</v>
      </c>
      <c r="E365" s="21">
        <f t="shared" si="263"/>
        <v>100</v>
      </c>
      <c r="F365" s="21">
        <v>3</v>
      </c>
      <c r="G365" s="21">
        <f t="shared" si="264"/>
        <v>100</v>
      </c>
      <c r="H365" s="21">
        <v>3</v>
      </c>
      <c r="I365" s="21">
        <f t="shared" si="265"/>
        <v>100</v>
      </c>
      <c r="J365" s="21">
        <v>3</v>
      </c>
      <c r="K365" s="21">
        <f t="shared" si="266"/>
        <v>100</v>
      </c>
      <c r="L365" s="21">
        <v>4</v>
      </c>
      <c r="M365" s="21">
        <f t="shared" si="267"/>
        <v>100</v>
      </c>
      <c r="N365" s="21">
        <v>3</v>
      </c>
      <c r="O365" s="21">
        <f t="shared" si="268"/>
        <v>100</v>
      </c>
      <c r="P365" s="1">
        <v>5</v>
      </c>
      <c r="Q365" s="21">
        <f t="shared" si="269"/>
        <v>100</v>
      </c>
      <c r="R365" s="1">
        <v>3</v>
      </c>
      <c r="S365" s="21">
        <f t="shared" si="280"/>
        <v>100</v>
      </c>
      <c r="T365" s="1">
        <v>3</v>
      </c>
      <c r="U365" s="21">
        <f t="shared" si="271"/>
        <v>100</v>
      </c>
      <c r="V365" s="1">
        <v>3</v>
      </c>
      <c r="W365" s="21">
        <f t="shared" si="281"/>
        <v>100</v>
      </c>
      <c r="X365" s="1">
        <v>3</v>
      </c>
      <c r="Y365" s="21">
        <f t="shared" si="282"/>
        <v>100</v>
      </c>
      <c r="Z365" s="21">
        <v>4</v>
      </c>
      <c r="AA365" s="21">
        <f t="shared" si="283"/>
        <v>100</v>
      </c>
      <c r="AB365" s="1">
        <v>3</v>
      </c>
      <c r="AC365" s="21">
        <f t="shared" si="284"/>
        <v>100</v>
      </c>
      <c r="AD365" s="1">
        <v>1</v>
      </c>
      <c r="AE365" s="1">
        <f t="shared" si="276"/>
        <v>100</v>
      </c>
      <c r="AF365" s="1">
        <v>3</v>
      </c>
      <c r="AG365" s="1">
        <f t="shared" si="285"/>
        <v>100</v>
      </c>
      <c r="AH365" s="1">
        <v>1</v>
      </c>
      <c r="AI365" s="1">
        <f t="shared" si="286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98"/>
      <c r="AT365" s="21">
        <f t="shared" si="279"/>
        <v>100</v>
      </c>
      <c r="AU365" s="101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</v>
      </c>
      <c r="E366" s="21">
        <f t="shared" si="263"/>
        <v>100</v>
      </c>
      <c r="F366" s="21">
        <v>3</v>
      </c>
      <c r="G366" s="21">
        <f t="shared" si="264"/>
        <v>100</v>
      </c>
      <c r="H366" s="21">
        <v>3</v>
      </c>
      <c r="I366" s="21">
        <f t="shared" si="265"/>
        <v>100</v>
      </c>
      <c r="J366" s="21">
        <v>3</v>
      </c>
      <c r="K366" s="21">
        <f t="shared" si="266"/>
        <v>100</v>
      </c>
      <c r="L366" s="21">
        <v>4</v>
      </c>
      <c r="M366" s="21">
        <f t="shared" si="267"/>
        <v>100</v>
      </c>
      <c r="N366" s="21">
        <v>3</v>
      </c>
      <c r="O366" s="21">
        <f t="shared" si="268"/>
        <v>100</v>
      </c>
      <c r="P366" s="1">
        <v>5</v>
      </c>
      <c r="Q366" s="21">
        <f t="shared" si="269"/>
        <v>100</v>
      </c>
      <c r="R366" s="1">
        <v>3</v>
      </c>
      <c r="S366" s="21">
        <f t="shared" si="280"/>
        <v>100</v>
      </c>
      <c r="T366" s="1">
        <v>2</v>
      </c>
      <c r="U366" s="21">
        <f t="shared" si="271"/>
        <v>66.666666666666657</v>
      </c>
      <c r="V366" s="1">
        <v>3</v>
      </c>
      <c r="W366" s="21">
        <f t="shared" si="281"/>
        <v>100</v>
      </c>
      <c r="X366" s="1">
        <v>3</v>
      </c>
      <c r="Y366" s="21">
        <f t="shared" si="282"/>
        <v>100</v>
      </c>
      <c r="Z366" s="21">
        <v>4</v>
      </c>
      <c r="AA366" s="21">
        <f t="shared" si="283"/>
        <v>100</v>
      </c>
      <c r="AB366" s="1">
        <v>3</v>
      </c>
      <c r="AC366" s="21">
        <f t="shared" si="284"/>
        <v>100</v>
      </c>
      <c r="AD366" s="1">
        <v>1</v>
      </c>
      <c r="AE366" s="1">
        <f t="shared" si="276"/>
        <v>100</v>
      </c>
      <c r="AF366" s="1">
        <v>3</v>
      </c>
      <c r="AG366" s="1">
        <f t="shared" si="285"/>
        <v>100</v>
      </c>
      <c r="AH366" s="1">
        <v>1</v>
      </c>
      <c r="AI366" s="1">
        <f t="shared" si="286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98"/>
      <c r="AT366" s="21">
        <f t="shared" si="279"/>
        <v>97.777777777777771</v>
      </c>
      <c r="AU366" s="101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137"/>
      <c r="F367" s="137"/>
      <c r="G367" s="137"/>
      <c r="H367" s="137"/>
      <c r="I367" s="137"/>
      <c r="J367" s="137"/>
      <c r="K367" s="26"/>
      <c r="L367" s="26"/>
      <c r="M367" s="26"/>
      <c r="N367" s="26"/>
      <c r="P367" s="15"/>
      <c r="Q367" s="2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6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6"/>
      <c r="AU367" s="61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137"/>
      <c r="F368" s="137"/>
      <c r="G368" s="137"/>
      <c r="H368" s="137"/>
      <c r="I368" s="137"/>
      <c r="J368" s="137"/>
      <c r="K368" s="26"/>
      <c r="L368" s="26"/>
      <c r="M368" s="26"/>
      <c r="N368" s="26"/>
      <c r="P368" s="15"/>
      <c r="Q368" s="2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6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6"/>
      <c r="AU368" s="61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P369" s="63"/>
      <c r="Q369" s="108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108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96"/>
      <c r="AR369" s="96"/>
      <c r="AS369" s="96"/>
      <c r="AT369" s="96"/>
      <c r="AU369" s="63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</v>
      </c>
      <c r="E370" s="21">
        <f t="shared" ref="E370:E389" si="287">D370/3*100</f>
        <v>100</v>
      </c>
      <c r="F370" s="21">
        <v>3</v>
      </c>
      <c r="G370" s="21">
        <f t="shared" ref="G370:G389" si="288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89">L370/4*100</f>
        <v>100</v>
      </c>
      <c r="N370" s="21">
        <v>3</v>
      </c>
      <c r="O370" s="21">
        <f t="shared" ref="O370:O389" si="290">N370/3*100</f>
        <v>100</v>
      </c>
      <c r="P370" s="1">
        <v>5</v>
      </c>
      <c r="Q370" s="21">
        <f t="shared" ref="Q370:Q389" si="291">P370/5*100</f>
        <v>100</v>
      </c>
      <c r="R370" s="1">
        <v>3</v>
      </c>
      <c r="S370" s="21">
        <f t="shared" ref="S370:S389" si="292">R370/3*100</f>
        <v>100</v>
      </c>
      <c r="T370" s="1">
        <v>3</v>
      </c>
      <c r="U370" s="21">
        <f t="shared" ref="U370:U389" si="293">T370/3*100</f>
        <v>100</v>
      </c>
      <c r="V370" s="1">
        <v>3</v>
      </c>
      <c r="W370" s="21">
        <f t="shared" ref="W370:W389" si="294">V370/3*100</f>
        <v>100</v>
      </c>
      <c r="X370" s="1">
        <v>3</v>
      </c>
      <c r="Y370" s="21">
        <f t="shared" ref="Y370:Y389" si="295">X370/3*100</f>
        <v>100</v>
      </c>
      <c r="Z370" s="21">
        <v>4</v>
      </c>
      <c r="AA370" s="21">
        <f t="shared" ref="AA370:AA389" si="296">Z370/4*100</f>
        <v>100</v>
      </c>
      <c r="AB370" s="1">
        <v>3</v>
      </c>
      <c r="AC370" s="21">
        <f t="shared" ref="AC370:AC389" si="297">AB370/3*100</f>
        <v>100</v>
      </c>
      <c r="AD370" s="1">
        <v>1</v>
      </c>
      <c r="AE370" s="1">
        <f t="shared" ref="AE370:AE389" si="298">AD370/1*100</f>
        <v>100</v>
      </c>
      <c r="AF370" s="1">
        <v>3</v>
      </c>
      <c r="AG370" s="1">
        <f t="shared" ref="AG370:AG389" si="299">AF370/3*100</f>
        <v>100</v>
      </c>
      <c r="AH370" s="1">
        <v>1</v>
      </c>
      <c r="AI370" s="1">
        <f t="shared" ref="AI370:AI389" si="300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98"/>
      <c r="AT370" s="21">
        <f t="shared" ref="AT370:AT389" si="301">AVERAGE(Q370,S370,U370,W370,Y370,AA370,AC370,AE370,AG370,AI370,AK370,AM370,AO370,AQ370,AS370,K370,M370,I370,G370,O370)</f>
        <v>100</v>
      </c>
      <c r="AU370" s="72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</v>
      </c>
      <c r="E371" s="21">
        <f t="shared" si="287"/>
        <v>100</v>
      </c>
      <c r="F371" s="21">
        <v>3</v>
      </c>
      <c r="G371" s="21">
        <f t="shared" si="288"/>
        <v>100</v>
      </c>
      <c r="H371" s="21">
        <v>2</v>
      </c>
      <c r="I371" s="21">
        <f t="shared" ref="I371:I389" si="302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89"/>
        <v>100</v>
      </c>
      <c r="N371" s="21">
        <v>3</v>
      </c>
      <c r="O371" s="21">
        <f t="shared" si="290"/>
        <v>100</v>
      </c>
      <c r="P371" s="1">
        <v>5</v>
      </c>
      <c r="Q371" s="21">
        <f t="shared" si="291"/>
        <v>100</v>
      </c>
      <c r="R371" s="1">
        <v>3</v>
      </c>
      <c r="S371" s="21">
        <f t="shared" si="292"/>
        <v>100</v>
      </c>
      <c r="T371" s="1">
        <v>3</v>
      </c>
      <c r="U371" s="21">
        <f t="shared" si="293"/>
        <v>100</v>
      </c>
      <c r="V371" s="1">
        <v>3</v>
      </c>
      <c r="W371" s="21">
        <f t="shared" si="294"/>
        <v>100</v>
      </c>
      <c r="X371" s="1">
        <v>3</v>
      </c>
      <c r="Y371" s="21">
        <f t="shared" si="295"/>
        <v>100</v>
      </c>
      <c r="Z371" s="21">
        <v>4</v>
      </c>
      <c r="AA371" s="21">
        <f t="shared" si="296"/>
        <v>100</v>
      </c>
      <c r="AB371" s="1">
        <v>3</v>
      </c>
      <c r="AC371" s="21">
        <f t="shared" si="297"/>
        <v>100</v>
      </c>
      <c r="AD371" s="1">
        <v>1</v>
      </c>
      <c r="AE371" s="1">
        <f t="shared" si="298"/>
        <v>100</v>
      </c>
      <c r="AF371" s="1">
        <v>3</v>
      </c>
      <c r="AG371" s="1">
        <f t="shared" si="299"/>
        <v>100</v>
      </c>
      <c r="AH371" s="1">
        <v>1</v>
      </c>
      <c r="AI371" s="1">
        <f t="shared" si="300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98"/>
      <c r="AT371" s="21">
        <f t="shared" si="301"/>
        <v>100</v>
      </c>
      <c r="AU371" s="61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</v>
      </c>
      <c r="E372" s="21">
        <f t="shared" si="287"/>
        <v>100</v>
      </c>
      <c r="F372" s="21">
        <v>3</v>
      </c>
      <c r="G372" s="21">
        <f t="shared" si="288"/>
        <v>100</v>
      </c>
      <c r="H372" s="21">
        <v>2</v>
      </c>
      <c r="I372" s="21">
        <f t="shared" si="302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89"/>
        <v>100</v>
      </c>
      <c r="N372" s="21">
        <v>3</v>
      </c>
      <c r="O372" s="21">
        <f t="shared" si="290"/>
        <v>100</v>
      </c>
      <c r="P372" s="1">
        <v>5</v>
      </c>
      <c r="Q372" s="21">
        <f t="shared" si="291"/>
        <v>100</v>
      </c>
      <c r="R372" s="1">
        <v>3</v>
      </c>
      <c r="S372" s="21">
        <f t="shared" si="292"/>
        <v>100</v>
      </c>
      <c r="T372" s="1">
        <v>3</v>
      </c>
      <c r="U372" s="21">
        <f t="shared" si="293"/>
        <v>100</v>
      </c>
      <c r="V372" s="1">
        <v>3</v>
      </c>
      <c r="W372" s="21">
        <f t="shared" si="294"/>
        <v>100</v>
      </c>
      <c r="X372" s="1">
        <v>3</v>
      </c>
      <c r="Y372" s="21">
        <f t="shared" si="295"/>
        <v>100</v>
      </c>
      <c r="Z372" s="21">
        <v>4</v>
      </c>
      <c r="AA372" s="21">
        <f t="shared" si="296"/>
        <v>100</v>
      </c>
      <c r="AB372" s="1">
        <v>3</v>
      </c>
      <c r="AC372" s="21">
        <f t="shared" si="297"/>
        <v>100</v>
      </c>
      <c r="AD372" s="1">
        <v>0</v>
      </c>
      <c r="AE372" s="1">
        <f t="shared" si="298"/>
        <v>0</v>
      </c>
      <c r="AF372" s="1">
        <v>3</v>
      </c>
      <c r="AG372" s="1">
        <f t="shared" si="299"/>
        <v>100</v>
      </c>
      <c r="AH372" s="1">
        <v>1</v>
      </c>
      <c r="AI372" s="1">
        <f t="shared" si="300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98"/>
      <c r="AT372" s="21">
        <f t="shared" si="301"/>
        <v>93.333333333333329</v>
      </c>
      <c r="AU372" s="61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2"/>
        <v>100</v>
      </c>
      <c r="J373" s="21">
        <v>3</v>
      </c>
      <c r="K373" s="21">
        <f t="shared" ref="K373:K389" si="303">J373/3*100</f>
        <v>100</v>
      </c>
      <c r="L373" s="21">
        <v>4</v>
      </c>
      <c r="M373" s="21">
        <f t="shared" si="289"/>
        <v>100</v>
      </c>
      <c r="N373" s="21">
        <v>3</v>
      </c>
      <c r="O373" s="21">
        <f t="shared" si="290"/>
        <v>100</v>
      </c>
      <c r="P373" s="1">
        <v>5</v>
      </c>
      <c r="Q373" s="21">
        <f t="shared" si="291"/>
        <v>100</v>
      </c>
      <c r="R373" s="1">
        <v>3</v>
      </c>
      <c r="S373" s="21">
        <f t="shared" si="292"/>
        <v>100</v>
      </c>
      <c r="T373" s="1">
        <v>3</v>
      </c>
      <c r="U373" s="21">
        <f t="shared" si="293"/>
        <v>100</v>
      </c>
      <c r="V373" s="1">
        <v>3</v>
      </c>
      <c r="W373" s="21">
        <f t="shared" si="294"/>
        <v>100</v>
      </c>
      <c r="X373" s="1">
        <v>3</v>
      </c>
      <c r="Y373" s="21">
        <f t="shared" si="295"/>
        <v>100</v>
      </c>
      <c r="Z373" s="21">
        <v>4</v>
      </c>
      <c r="AA373" s="21">
        <f t="shared" si="296"/>
        <v>100</v>
      </c>
      <c r="AB373" s="1">
        <v>3</v>
      </c>
      <c r="AC373" s="21">
        <f t="shared" si="297"/>
        <v>100</v>
      </c>
      <c r="AD373" s="1">
        <v>0</v>
      </c>
      <c r="AE373" s="1">
        <f t="shared" si="298"/>
        <v>0</v>
      </c>
      <c r="AF373" s="1">
        <v>3</v>
      </c>
      <c r="AG373" s="1">
        <f t="shared" si="299"/>
        <v>100</v>
      </c>
      <c r="AH373" s="1">
        <v>1</v>
      </c>
      <c r="AI373" s="1">
        <f t="shared" si="300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98"/>
      <c r="AT373" s="21">
        <f t="shared" si="301"/>
        <v>93.333333333333329</v>
      </c>
      <c r="AU373" s="61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</v>
      </c>
      <c r="E374" s="21">
        <f t="shared" si="287"/>
        <v>100</v>
      </c>
      <c r="F374" s="21">
        <v>3</v>
      </c>
      <c r="G374" s="21">
        <f t="shared" si="288"/>
        <v>100</v>
      </c>
      <c r="H374" s="21">
        <v>2</v>
      </c>
      <c r="I374" s="21">
        <f t="shared" si="302"/>
        <v>100</v>
      </c>
      <c r="J374" s="21">
        <v>3</v>
      </c>
      <c r="K374" s="21">
        <f t="shared" si="303"/>
        <v>100</v>
      </c>
      <c r="L374" s="21">
        <v>4</v>
      </c>
      <c r="M374" s="21">
        <f t="shared" si="289"/>
        <v>100</v>
      </c>
      <c r="N374" s="21">
        <v>3</v>
      </c>
      <c r="O374" s="21">
        <f t="shared" si="290"/>
        <v>100</v>
      </c>
      <c r="P374" s="1">
        <v>5</v>
      </c>
      <c r="Q374" s="21">
        <f t="shared" si="291"/>
        <v>100</v>
      </c>
      <c r="R374" s="1">
        <v>3</v>
      </c>
      <c r="S374" s="21">
        <f t="shared" si="292"/>
        <v>100</v>
      </c>
      <c r="T374" s="1">
        <v>2</v>
      </c>
      <c r="U374" s="21">
        <f t="shared" si="293"/>
        <v>66.666666666666657</v>
      </c>
      <c r="V374" s="1">
        <v>3</v>
      </c>
      <c r="W374" s="21">
        <f t="shared" si="294"/>
        <v>100</v>
      </c>
      <c r="X374" s="1">
        <v>3</v>
      </c>
      <c r="Y374" s="21">
        <f t="shared" si="295"/>
        <v>100</v>
      </c>
      <c r="Z374" s="21">
        <v>4</v>
      </c>
      <c r="AA374" s="21">
        <f t="shared" si="296"/>
        <v>100</v>
      </c>
      <c r="AB374" s="1">
        <v>3</v>
      </c>
      <c r="AC374" s="21">
        <f t="shared" si="297"/>
        <v>100</v>
      </c>
      <c r="AD374" s="1">
        <v>1</v>
      </c>
      <c r="AE374" s="1">
        <f t="shared" si="298"/>
        <v>100</v>
      </c>
      <c r="AF374" s="1">
        <v>3</v>
      </c>
      <c r="AG374" s="1">
        <f t="shared" si="299"/>
        <v>100</v>
      </c>
      <c r="AH374" s="1">
        <v>1</v>
      </c>
      <c r="AI374" s="1">
        <f t="shared" si="300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98"/>
      <c r="AT374" s="21">
        <f t="shared" si="301"/>
        <v>97.777777777777771</v>
      </c>
      <c r="AU374" s="61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</v>
      </c>
      <c r="E375" s="21">
        <f t="shared" si="287"/>
        <v>100</v>
      </c>
      <c r="F375" s="21">
        <v>3</v>
      </c>
      <c r="G375" s="21">
        <f t="shared" si="288"/>
        <v>100</v>
      </c>
      <c r="H375" s="21">
        <v>2</v>
      </c>
      <c r="I375" s="21">
        <f t="shared" si="302"/>
        <v>100</v>
      </c>
      <c r="J375" s="21">
        <v>3</v>
      </c>
      <c r="K375" s="21">
        <f t="shared" si="303"/>
        <v>100</v>
      </c>
      <c r="L375" s="21">
        <v>4</v>
      </c>
      <c r="M375" s="21">
        <f t="shared" si="289"/>
        <v>100</v>
      </c>
      <c r="N375" s="21">
        <v>3</v>
      </c>
      <c r="O375" s="21">
        <f t="shared" si="290"/>
        <v>100</v>
      </c>
      <c r="P375" s="1">
        <v>5</v>
      </c>
      <c r="Q375" s="21">
        <f t="shared" si="291"/>
        <v>100</v>
      </c>
      <c r="R375" s="1">
        <v>3</v>
      </c>
      <c r="S375" s="21">
        <f t="shared" si="292"/>
        <v>100</v>
      </c>
      <c r="T375" s="1">
        <v>3</v>
      </c>
      <c r="U375" s="21">
        <f t="shared" si="293"/>
        <v>100</v>
      </c>
      <c r="V375" s="1">
        <v>3</v>
      </c>
      <c r="W375" s="21">
        <f t="shared" si="294"/>
        <v>100</v>
      </c>
      <c r="X375" s="1">
        <v>3</v>
      </c>
      <c r="Y375" s="21">
        <f t="shared" si="295"/>
        <v>100</v>
      </c>
      <c r="Z375" s="21">
        <v>4</v>
      </c>
      <c r="AA375" s="21">
        <f t="shared" si="296"/>
        <v>100</v>
      </c>
      <c r="AB375" s="1">
        <v>3</v>
      </c>
      <c r="AC375" s="21">
        <f t="shared" si="297"/>
        <v>100</v>
      </c>
      <c r="AD375" s="1">
        <v>1</v>
      </c>
      <c r="AE375" s="1">
        <f t="shared" si="298"/>
        <v>100</v>
      </c>
      <c r="AF375" s="1">
        <v>3</v>
      </c>
      <c r="AG375" s="1">
        <f t="shared" si="299"/>
        <v>100</v>
      </c>
      <c r="AH375" s="1">
        <v>1</v>
      </c>
      <c r="AI375" s="1">
        <f t="shared" si="300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98"/>
      <c r="AT375" s="21">
        <f t="shared" si="301"/>
        <v>100</v>
      </c>
      <c r="AU375" s="61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3</v>
      </c>
      <c r="E376" s="21">
        <f t="shared" si="287"/>
        <v>100</v>
      </c>
      <c r="F376" s="21">
        <v>3</v>
      </c>
      <c r="G376" s="21">
        <f t="shared" si="288"/>
        <v>100</v>
      </c>
      <c r="H376" s="21">
        <v>2</v>
      </c>
      <c r="I376" s="21">
        <f t="shared" si="302"/>
        <v>100</v>
      </c>
      <c r="J376" s="21">
        <v>3</v>
      </c>
      <c r="K376" s="21">
        <f t="shared" si="303"/>
        <v>100</v>
      </c>
      <c r="L376" s="21">
        <v>4</v>
      </c>
      <c r="M376" s="21">
        <f t="shared" si="289"/>
        <v>100</v>
      </c>
      <c r="N376" s="21">
        <v>3</v>
      </c>
      <c r="O376" s="21">
        <f t="shared" si="290"/>
        <v>100</v>
      </c>
      <c r="P376" s="1">
        <v>5</v>
      </c>
      <c r="Q376" s="21">
        <f t="shared" si="291"/>
        <v>100</v>
      </c>
      <c r="R376" s="1">
        <v>3</v>
      </c>
      <c r="S376" s="21">
        <f t="shared" si="292"/>
        <v>100</v>
      </c>
      <c r="T376" s="1">
        <v>3</v>
      </c>
      <c r="U376" s="21">
        <f t="shared" si="293"/>
        <v>100</v>
      </c>
      <c r="V376" s="1">
        <v>3</v>
      </c>
      <c r="W376" s="21">
        <f t="shared" si="294"/>
        <v>100</v>
      </c>
      <c r="X376" s="1">
        <v>3</v>
      </c>
      <c r="Y376" s="21">
        <f t="shared" si="295"/>
        <v>100</v>
      </c>
      <c r="Z376" s="21">
        <v>4</v>
      </c>
      <c r="AA376" s="21">
        <f t="shared" si="296"/>
        <v>100</v>
      </c>
      <c r="AB376" s="1">
        <v>3</v>
      </c>
      <c r="AC376" s="21">
        <f t="shared" si="297"/>
        <v>100</v>
      </c>
      <c r="AD376" s="1">
        <v>1</v>
      </c>
      <c r="AE376" s="1">
        <f t="shared" si="298"/>
        <v>100</v>
      </c>
      <c r="AF376" s="1">
        <v>3</v>
      </c>
      <c r="AG376" s="1">
        <f t="shared" si="299"/>
        <v>100</v>
      </c>
      <c r="AH376" s="1">
        <v>1</v>
      </c>
      <c r="AI376" s="1">
        <f t="shared" si="300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98"/>
      <c r="AT376" s="21">
        <f t="shared" si="301"/>
        <v>100</v>
      </c>
      <c r="AU376" s="61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3</v>
      </c>
      <c r="E377" s="21">
        <f t="shared" si="287"/>
        <v>100</v>
      </c>
      <c r="F377" s="21">
        <v>3</v>
      </c>
      <c r="G377" s="21">
        <f t="shared" si="288"/>
        <v>100</v>
      </c>
      <c r="H377" s="21">
        <v>1</v>
      </c>
      <c r="I377" s="21">
        <f t="shared" si="302"/>
        <v>50</v>
      </c>
      <c r="J377" s="21">
        <v>3</v>
      </c>
      <c r="K377" s="21">
        <f t="shared" si="303"/>
        <v>100</v>
      </c>
      <c r="L377" s="21">
        <v>4</v>
      </c>
      <c r="M377" s="21">
        <f t="shared" si="289"/>
        <v>100</v>
      </c>
      <c r="N377" s="21">
        <v>3</v>
      </c>
      <c r="O377" s="21">
        <f t="shared" si="290"/>
        <v>100</v>
      </c>
      <c r="P377" s="1">
        <v>5</v>
      </c>
      <c r="Q377" s="21">
        <f t="shared" si="291"/>
        <v>100</v>
      </c>
      <c r="R377" s="1">
        <v>3</v>
      </c>
      <c r="S377" s="21">
        <f t="shared" si="292"/>
        <v>100</v>
      </c>
      <c r="T377" s="1">
        <v>3</v>
      </c>
      <c r="U377" s="21">
        <f t="shared" si="293"/>
        <v>100</v>
      </c>
      <c r="V377" s="1">
        <v>3</v>
      </c>
      <c r="W377" s="21">
        <f t="shared" si="294"/>
        <v>100</v>
      </c>
      <c r="X377" s="1">
        <v>3</v>
      </c>
      <c r="Y377" s="21">
        <f t="shared" si="295"/>
        <v>100</v>
      </c>
      <c r="Z377" s="21">
        <v>4</v>
      </c>
      <c r="AA377" s="21">
        <f t="shared" si="296"/>
        <v>100</v>
      </c>
      <c r="AB377" s="1">
        <v>3</v>
      </c>
      <c r="AC377" s="21">
        <f t="shared" si="297"/>
        <v>100</v>
      </c>
      <c r="AD377" s="1">
        <v>1</v>
      </c>
      <c r="AE377" s="1">
        <f t="shared" si="298"/>
        <v>100</v>
      </c>
      <c r="AF377" s="1">
        <v>3</v>
      </c>
      <c r="AG377" s="1">
        <f t="shared" si="299"/>
        <v>100</v>
      </c>
      <c r="AH377" s="1">
        <v>1</v>
      </c>
      <c r="AI377" s="1">
        <f t="shared" si="300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98"/>
      <c r="AT377" s="21">
        <f t="shared" si="301"/>
        <v>96.666666666666671</v>
      </c>
      <c r="AU377" s="61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</v>
      </c>
      <c r="E378" s="21">
        <f t="shared" si="287"/>
        <v>100</v>
      </c>
      <c r="F378" s="21">
        <v>3</v>
      </c>
      <c r="G378" s="21">
        <f t="shared" si="288"/>
        <v>100</v>
      </c>
      <c r="H378" s="21">
        <v>2</v>
      </c>
      <c r="I378" s="21">
        <f t="shared" si="302"/>
        <v>100</v>
      </c>
      <c r="J378" s="21">
        <f>3-1</f>
        <v>2</v>
      </c>
      <c r="K378" s="21">
        <f t="shared" si="303"/>
        <v>66.666666666666657</v>
      </c>
      <c r="L378" s="21">
        <v>3</v>
      </c>
      <c r="M378" s="21">
        <f t="shared" si="289"/>
        <v>75</v>
      </c>
      <c r="N378" s="21">
        <v>3</v>
      </c>
      <c r="O378" s="21">
        <f t="shared" si="290"/>
        <v>100</v>
      </c>
      <c r="P378" s="1">
        <f>4-2</f>
        <v>2</v>
      </c>
      <c r="Q378" s="21">
        <f t="shared" si="291"/>
        <v>40</v>
      </c>
      <c r="R378" s="1">
        <v>3</v>
      </c>
      <c r="S378" s="21">
        <f t="shared" si="292"/>
        <v>100</v>
      </c>
      <c r="T378" s="1">
        <v>3</v>
      </c>
      <c r="U378" s="21">
        <f t="shared" si="293"/>
        <v>100</v>
      </c>
      <c r="V378" s="1">
        <v>3</v>
      </c>
      <c r="W378" s="21">
        <f t="shared" si="294"/>
        <v>100</v>
      </c>
      <c r="X378" s="1">
        <v>3</v>
      </c>
      <c r="Y378" s="21">
        <f t="shared" si="295"/>
        <v>100</v>
      </c>
      <c r="Z378" s="21">
        <v>4</v>
      </c>
      <c r="AA378" s="21">
        <f t="shared" si="296"/>
        <v>100</v>
      </c>
      <c r="AB378" s="1">
        <v>3</v>
      </c>
      <c r="AC378" s="21">
        <f t="shared" si="297"/>
        <v>100</v>
      </c>
      <c r="AD378" s="1">
        <v>1</v>
      </c>
      <c r="AE378" s="1">
        <f t="shared" si="298"/>
        <v>100</v>
      </c>
      <c r="AF378" s="1">
        <v>3</v>
      </c>
      <c r="AG378" s="1">
        <f t="shared" si="299"/>
        <v>100</v>
      </c>
      <c r="AH378" s="1">
        <v>1</v>
      </c>
      <c r="AI378" s="1">
        <f t="shared" si="300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98"/>
      <c r="AT378" s="21">
        <f t="shared" si="301"/>
        <v>92.1111111111111</v>
      </c>
      <c r="AU378" s="61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3</v>
      </c>
      <c r="E379" s="21">
        <f t="shared" si="287"/>
        <v>100</v>
      </c>
      <c r="F379" s="21">
        <v>3</v>
      </c>
      <c r="G379" s="21">
        <f t="shared" si="288"/>
        <v>100</v>
      </c>
      <c r="H379" s="21">
        <v>2</v>
      </c>
      <c r="I379" s="21">
        <f t="shared" si="302"/>
        <v>100</v>
      </c>
      <c r="J379" s="21">
        <v>3</v>
      </c>
      <c r="K379" s="21">
        <f t="shared" si="303"/>
        <v>100</v>
      </c>
      <c r="L379" s="21">
        <v>4</v>
      </c>
      <c r="M379" s="21">
        <f t="shared" si="289"/>
        <v>100</v>
      </c>
      <c r="N379" s="21">
        <v>3</v>
      </c>
      <c r="O379" s="21">
        <f t="shared" si="290"/>
        <v>100</v>
      </c>
      <c r="P379" s="1">
        <f>4-1</f>
        <v>3</v>
      </c>
      <c r="Q379" s="21">
        <f t="shared" si="291"/>
        <v>60</v>
      </c>
      <c r="R379" s="1">
        <v>3</v>
      </c>
      <c r="S379" s="21">
        <f t="shared" si="292"/>
        <v>100</v>
      </c>
      <c r="T379" s="1">
        <v>2</v>
      </c>
      <c r="U379" s="21">
        <f t="shared" si="293"/>
        <v>66.666666666666657</v>
      </c>
      <c r="V379" s="1">
        <v>2</v>
      </c>
      <c r="W379" s="21">
        <f t="shared" si="294"/>
        <v>66.666666666666657</v>
      </c>
      <c r="X379" s="1">
        <v>3</v>
      </c>
      <c r="Y379" s="21">
        <f t="shared" si="295"/>
        <v>100</v>
      </c>
      <c r="Z379" s="21" t="s">
        <v>460</v>
      </c>
      <c r="AA379" s="21"/>
      <c r="AB379" s="1">
        <v>3</v>
      </c>
      <c r="AC379" s="21">
        <f t="shared" si="297"/>
        <v>100</v>
      </c>
      <c r="AD379" s="1">
        <v>1</v>
      </c>
      <c r="AE379" s="1">
        <f t="shared" si="298"/>
        <v>100</v>
      </c>
      <c r="AF379" s="1">
        <v>2</v>
      </c>
      <c r="AG379" s="1">
        <f t="shared" si="299"/>
        <v>66.666666666666657</v>
      </c>
      <c r="AH379" s="1">
        <v>1</v>
      </c>
      <c r="AI379" s="1">
        <f t="shared" si="300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98"/>
      <c r="AT379" s="21">
        <f t="shared" si="301"/>
        <v>90</v>
      </c>
      <c r="AU379" s="61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</v>
      </c>
      <c r="E380" s="21">
        <f t="shared" si="287"/>
        <v>100</v>
      </c>
      <c r="F380" s="21">
        <v>3</v>
      </c>
      <c r="G380" s="21">
        <f t="shared" si="288"/>
        <v>100</v>
      </c>
      <c r="H380" s="21">
        <v>2</v>
      </c>
      <c r="I380" s="21">
        <f t="shared" si="302"/>
        <v>100</v>
      </c>
      <c r="J380" s="21">
        <v>3</v>
      </c>
      <c r="K380" s="21">
        <f t="shared" si="303"/>
        <v>100</v>
      </c>
      <c r="L380" s="21">
        <v>4</v>
      </c>
      <c r="M380" s="21">
        <f t="shared" si="289"/>
        <v>100</v>
      </c>
      <c r="N380" s="21">
        <v>3</v>
      </c>
      <c r="O380" s="21">
        <f t="shared" si="290"/>
        <v>100</v>
      </c>
      <c r="P380" s="1">
        <v>5</v>
      </c>
      <c r="Q380" s="21">
        <f t="shared" si="291"/>
        <v>100</v>
      </c>
      <c r="R380" s="1">
        <v>3</v>
      </c>
      <c r="S380" s="21">
        <f t="shared" si="292"/>
        <v>100</v>
      </c>
      <c r="T380" s="1">
        <v>3</v>
      </c>
      <c r="U380" s="21">
        <f t="shared" si="293"/>
        <v>100</v>
      </c>
      <c r="V380" s="1">
        <v>3</v>
      </c>
      <c r="W380" s="21">
        <f t="shared" si="294"/>
        <v>100</v>
      </c>
      <c r="X380" s="1">
        <v>3</v>
      </c>
      <c r="Y380" s="21">
        <f t="shared" si="295"/>
        <v>100</v>
      </c>
      <c r="Z380" s="21">
        <v>4</v>
      </c>
      <c r="AA380" s="21">
        <f t="shared" si="296"/>
        <v>100</v>
      </c>
      <c r="AB380" s="1">
        <v>3</v>
      </c>
      <c r="AC380" s="21">
        <f t="shared" si="297"/>
        <v>100</v>
      </c>
      <c r="AD380" s="1">
        <v>0</v>
      </c>
      <c r="AE380" s="1">
        <f t="shared" si="298"/>
        <v>0</v>
      </c>
      <c r="AF380" s="1">
        <v>3</v>
      </c>
      <c r="AG380" s="1">
        <f t="shared" si="299"/>
        <v>100</v>
      </c>
      <c r="AH380" s="1">
        <v>1</v>
      </c>
      <c r="AI380" s="1">
        <f t="shared" si="300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98"/>
      <c r="AT380" s="21">
        <f t="shared" si="301"/>
        <v>93.333333333333329</v>
      </c>
      <c r="AU380" s="61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</v>
      </c>
      <c r="E381" s="21">
        <f t="shared" si="287"/>
        <v>100</v>
      </c>
      <c r="F381" s="21">
        <v>3</v>
      </c>
      <c r="G381" s="21">
        <f t="shared" si="288"/>
        <v>100</v>
      </c>
      <c r="H381" s="21">
        <v>2</v>
      </c>
      <c r="I381" s="21">
        <f t="shared" si="302"/>
        <v>100</v>
      </c>
      <c r="J381" s="21">
        <v>3</v>
      </c>
      <c r="K381" s="21">
        <f t="shared" si="303"/>
        <v>100</v>
      </c>
      <c r="L381" s="21">
        <v>4</v>
      </c>
      <c r="M381" s="21">
        <f t="shared" si="289"/>
        <v>100</v>
      </c>
      <c r="N381" s="21">
        <v>3</v>
      </c>
      <c r="O381" s="21">
        <f t="shared" si="290"/>
        <v>100</v>
      </c>
      <c r="P381" s="1">
        <v>5</v>
      </c>
      <c r="Q381" s="21">
        <f t="shared" si="291"/>
        <v>100</v>
      </c>
      <c r="R381" s="1">
        <v>3</v>
      </c>
      <c r="S381" s="21">
        <f t="shared" si="292"/>
        <v>100</v>
      </c>
      <c r="T381" s="1">
        <v>3</v>
      </c>
      <c r="U381" s="21">
        <f t="shared" si="293"/>
        <v>100</v>
      </c>
      <c r="V381" s="1">
        <v>3</v>
      </c>
      <c r="W381" s="21">
        <f t="shared" si="294"/>
        <v>100</v>
      </c>
      <c r="X381" s="1">
        <v>3</v>
      </c>
      <c r="Y381" s="21">
        <f t="shared" si="295"/>
        <v>100</v>
      </c>
      <c r="Z381" s="21">
        <v>4</v>
      </c>
      <c r="AA381" s="21">
        <f t="shared" si="296"/>
        <v>100</v>
      </c>
      <c r="AB381" s="1">
        <v>3</v>
      </c>
      <c r="AC381" s="21">
        <f t="shared" si="297"/>
        <v>100</v>
      </c>
      <c r="AD381" s="1">
        <v>1</v>
      </c>
      <c r="AE381" s="1">
        <f t="shared" si="298"/>
        <v>100</v>
      </c>
      <c r="AF381" s="1">
        <v>3</v>
      </c>
      <c r="AG381" s="1">
        <f t="shared" si="299"/>
        <v>100</v>
      </c>
      <c r="AH381" s="1">
        <v>1</v>
      </c>
      <c r="AI381" s="1">
        <f t="shared" si="300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98"/>
      <c r="AT381" s="21">
        <f t="shared" si="301"/>
        <v>100</v>
      </c>
      <c r="AU381" s="61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3</v>
      </c>
      <c r="E382" s="21">
        <f t="shared" si="287"/>
        <v>100</v>
      </c>
      <c r="F382" s="21">
        <v>3</v>
      </c>
      <c r="G382" s="21">
        <f t="shared" si="288"/>
        <v>100</v>
      </c>
      <c r="H382" s="21">
        <v>2</v>
      </c>
      <c r="I382" s="21">
        <f t="shared" si="302"/>
        <v>100</v>
      </c>
      <c r="J382" s="21">
        <v>3</v>
      </c>
      <c r="K382" s="21">
        <f t="shared" si="303"/>
        <v>100</v>
      </c>
      <c r="L382" s="21">
        <v>4</v>
      </c>
      <c r="M382" s="21">
        <f t="shared" si="289"/>
        <v>100</v>
      </c>
      <c r="N382" s="21">
        <v>3</v>
      </c>
      <c r="O382" s="21">
        <f t="shared" si="290"/>
        <v>100</v>
      </c>
      <c r="P382" s="1">
        <v>5</v>
      </c>
      <c r="Q382" s="21">
        <f t="shared" si="291"/>
        <v>100</v>
      </c>
      <c r="R382" s="1">
        <v>3</v>
      </c>
      <c r="S382" s="21">
        <f t="shared" si="292"/>
        <v>100</v>
      </c>
      <c r="T382" s="1">
        <v>2</v>
      </c>
      <c r="U382" s="21">
        <f t="shared" si="293"/>
        <v>66.666666666666657</v>
      </c>
      <c r="V382" s="1">
        <v>3</v>
      </c>
      <c r="W382" s="21">
        <f t="shared" si="294"/>
        <v>100</v>
      </c>
      <c r="X382" s="1">
        <v>3</v>
      </c>
      <c r="Y382" s="21">
        <f t="shared" si="295"/>
        <v>100</v>
      </c>
      <c r="Z382" s="21">
        <v>4</v>
      </c>
      <c r="AA382" s="21">
        <f t="shared" si="296"/>
        <v>100</v>
      </c>
      <c r="AB382" s="1">
        <v>3</v>
      </c>
      <c r="AC382" s="21">
        <f t="shared" si="297"/>
        <v>100</v>
      </c>
      <c r="AD382" s="1">
        <v>0</v>
      </c>
      <c r="AE382" s="1">
        <f t="shared" si="298"/>
        <v>0</v>
      </c>
      <c r="AF382" s="1">
        <v>3</v>
      </c>
      <c r="AG382" s="1">
        <f t="shared" si="299"/>
        <v>100</v>
      </c>
      <c r="AH382" s="1">
        <v>1</v>
      </c>
      <c r="AI382" s="1">
        <f t="shared" si="300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98"/>
      <c r="AT382" s="21">
        <f t="shared" si="301"/>
        <v>91.1111111111111</v>
      </c>
      <c r="AU382" s="61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</v>
      </c>
      <c r="E383" s="21">
        <f t="shared" si="287"/>
        <v>100</v>
      </c>
      <c r="F383" s="21">
        <v>3</v>
      </c>
      <c r="G383" s="21">
        <f t="shared" si="288"/>
        <v>100</v>
      </c>
      <c r="H383" s="21">
        <v>2</v>
      </c>
      <c r="I383" s="21">
        <f t="shared" si="302"/>
        <v>100</v>
      </c>
      <c r="J383" s="21">
        <v>3</v>
      </c>
      <c r="K383" s="21">
        <f t="shared" si="303"/>
        <v>100</v>
      </c>
      <c r="L383" s="21">
        <v>4</v>
      </c>
      <c r="M383" s="21">
        <f t="shared" si="289"/>
        <v>100</v>
      </c>
      <c r="N383" s="21">
        <v>3</v>
      </c>
      <c r="O383" s="21">
        <f t="shared" si="290"/>
        <v>100</v>
      </c>
      <c r="P383" s="1">
        <v>5</v>
      </c>
      <c r="Q383" s="21">
        <f t="shared" si="291"/>
        <v>100</v>
      </c>
      <c r="R383" s="1">
        <v>3</v>
      </c>
      <c r="S383" s="21">
        <f t="shared" si="292"/>
        <v>100</v>
      </c>
      <c r="T383" s="1">
        <v>3</v>
      </c>
      <c r="U383" s="21">
        <f t="shared" si="293"/>
        <v>100</v>
      </c>
      <c r="V383" s="1">
        <v>3</v>
      </c>
      <c r="W383" s="21">
        <f t="shared" si="294"/>
        <v>100</v>
      </c>
      <c r="X383" s="1">
        <v>3</v>
      </c>
      <c r="Y383" s="21">
        <f t="shared" si="295"/>
        <v>100</v>
      </c>
      <c r="Z383" s="21">
        <v>4</v>
      </c>
      <c r="AA383" s="21">
        <f t="shared" si="296"/>
        <v>100</v>
      </c>
      <c r="AB383" s="1">
        <v>3</v>
      </c>
      <c r="AC383" s="21">
        <f t="shared" si="297"/>
        <v>100</v>
      </c>
      <c r="AD383" s="1">
        <v>1</v>
      </c>
      <c r="AE383" s="1">
        <f t="shared" si="298"/>
        <v>100</v>
      </c>
      <c r="AF383" s="1">
        <v>3</v>
      </c>
      <c r="AG383" s="1">
        <f t="shared" si="299"/>
        <v>100</v>
      </c>
      <c r="AH383" s="1">
        <v>1</v>
      </c>
      <c r="AI383" s="1">
        <f t="shared" si="300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98"/>
      <c r="AT383" s="21">
        <f t="shared" si="301"/>
        <v>100</v>
      </c>
      <c r="AU383" s="61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</v>
      </c>
      <c r="E384" s="21">
        <f t="shared" si="287"/>
        <v>100</v>
      </c>
      <c r="F384" s="21">
        <v>3</v>
      </c>
      <c r="G384" s="21">
        <f t="shared" si="288"/>
        <v>100</v>
      </c>
      <c r="H384" s="21">
        <v>2</v>
      </c>
      <c r="I384" s="21">
        <f t="shared" si="302"/>
        <v>100</v>
      </c>
      <c r="J384" s="21">
        <v>3</v>
      </c>
      <c r="K384" s="21">
        <f t="shared" si="303"/>
        <v>100</v>
      </c>
      <c r="L384" s="21">
        <v>4</v>
      </c>
      <c r="M384" s="21">
        <f t="shared" si="289"/>
        <v>100</v>
      </c>
      <c r="N384" s="21">
        <v>3</v>
      </c>
      <c r="O384" s="21">
        <f t="shared" si="290"/>
        <v>100</v>
      </c>
      <c r="P384" s="1">
        <v>4</v>
      </c>
      <c r="Q384" s="21">
        <f t="shared" si="291"/>
        <v>80</v>
      </c>
      <c r="R384" s="1">
        <v>3</v>
      </c>
      <c r="S384" s="21">
        <f t="shared" si="292"/>
        <v>100</v>
      </c>
      <c r="T384" s="1">
        <v>3</v>
      </c>
      <c r="U384" s="21">
        <f t="shared" si="293"/>
        <v>100</v>
      </c>
      <c r="V384" s="1">
        <v>3</v>
      </c>
      <c r="W384" s="21">
        <f t="shared" si="294"/>
        <v>100</v>
      </c>
      <c r="X384" s="1">
        <v>3</v>
      </c>
      <c r="Y384" s="21">
        <f t="shared" si="295"/>
        <v>100</v>
      </c>
      <c r="Z384" s="21">
        <v>4</v>
      </c>
      <c r="AA384" s="21">
        <f t="shared" si="296"/>
        <v>100</v>
      </c>
      <c r="AB384" s="1">
        <v>3</v>
      </c>
      <c r="AC384" s="21">
        <f t="shared" si="297"/>
        <v>100</v>
      </c>
      <c r="AD384" s="1">
        <v>1</v>
      </c>
      <c r="AE384" s="1">
        <f t="shared" si="298"/>
        <v>100</v>
      </c>
      <c r="AF384" s="1">
        <v>3</v>
      </c>
      <c r="AG384" s="1">
        <f t="shared" si="299"/>
        <v>100</v>
      </c>
      <c r="AH384" s="1">
        <v>1</v>
      </c>
      <c r="AI384" s="1">
        <f t="shared" si="300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98"/>
      <c r="AT384" s="21">
        <f t="shared" si="301"/>
        <v>98.666666666666671</v>
      </c>
      <c r="AU384" s="61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</v>
      </c>
      <c r="E385" s="21">
        <f t="shared" si="287"/>
        <v>100</v>
      </c>
      <c r="F385" s="21">
        <v>3</v>
      </c>
      <c r="G385" s="21">
        <f t="shared" si="288"/>
        <v>100</v>
      </c>
      <c r="H385" s="21">
        <v>2</v>
      </c>
      <c r="I385" s="21">
        <f t="shared" si="302"/>
        <v>100</v>
      </c>
      <c r="J385" s="21">
        <v>3</v>
      </c>
      <c r="K385" s="21">
        <f t="shared" si="303"/>
        <v>100</v>
      </c>
      <c r="L385" s="21">
        <v>4</v>
      </c>
      <c r="M385" s="21">
        <f t="shared" si="289"/>
        <v>100</v>
      </c>
      <c r="N385" s="21">
        <v>3</v>
      </c>
      <c r="O385" s="21">
        <f t="shared" si="290"/>
        <v>100</v>
      </c>
      <c r="P385" s="1">
        <v>5</v>
      </c>
      <c r="Q385" s="21">
        <f t="shared" si="291"/>
        <v>100</v>
      </c>
      <c r="R385" s="1">
        <v>3</v>
      </c>
      <c r="S385" s="21">
        <f t="shared" si="292"/>
        <v>100</v>
      </c>
      <c r="T385" s="1">
        <v>3</v>
      </c>
      <c r="U385" s="21">
        <f t="shared" si="293"/>
        <v>100</v>
      </c>
      <c r="V385" s="1">
        <v>3</v>
      </c>
      <c r="W385" s="21">
        <f t="shared" si="294"/>
        <v>100</v>
      </c>
      <c r="X385" s="1">
        <v>3</v>
      </c>
      <c r="Y385" s="21">
        <f t="shared" si="295"/>
        <v>100</v>
      </c>
      <c r="Z385" s="21">
        <v>4</v>
      </c>
      <c r="AA385" s="21">
        <f t="shared" si="296"/>
        <v>100</v>
      </c>
      <c r="AB385" s="1">
        <v>3</v>
      </c>
      <c r="AC385" s="21">
        <f t="shared" si="297"/>
        <v>100</v>
      </c>
      <c r="AD385" s="1">
        <v>1</v>
      </c>
      <c r="AE385" s="1">
        <f t="shared" si="298"/>
        <v>100</v>
      </c>
      <c r="AF385" s="1">
        <v>3</v>
      </c>
      <c r="AG385" s="1">
        <f t="shared" si="299"/>
        <v>100</v>
      </c>
      <c r="AH385" s="1">
        <v>1</v>
      </c>
      <c r="AI385" s="1">
        <f t="shared" si="300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98"/>
      <c r="AT385" s="21">
        <f t="shared" si="301"/>
        <v>100</v>
      </c>
      <c r="AU385" s="61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3</v>
      </c>
      <c r="E386" s="21">
        <f t="shared" si="287"/>
        <v>100</v>
      </c>
      <c r="F386" s="21">
        <v>3</v>
      </c>
      <c r="G386" s="21">
        <f t="shared" si="288"/>
        <v>100</v>
      </c>
      <c r="H386" s="21">
        <v>2</v>
      </c>
      <c r="I386" s="21">
        <f t="shared" si="302"/>
        <v>100</v>
      </c>
      <c r="J386" s="21">
        <v>3</v>
      </c>
      <c r="K386" s="21">
        <f t="shared" si="303"/>
        <v>100</v>
      </c>
      <c r="L386" s="21">
        <v>4</v>
      </c>
      <c r="M386" s="21">
        <f t="shared" si="289"/>
        <v>100</v>
      </c>
      <c r="N386" s="21">
        <v>3</v>
      </c>
      <c r="O386" s="21">
        <f t="shared" si="290"/>
        <v>100</v>
      </c>
      <c r="P386" s="1">
        <v>5</v>
      </c>
      <c r="Q386" s="21">
        <f t="shared" si="291"/>
        <v>100</v>
      </c>
      <c r="R386" s="1">
        <v>3</v>
      </c>
      <c r="S386" s="21">
        <f t="shared" si="292"/>
        <v>100</v>
      </c>
      <c r="T386" s="1">
        <v>3</v>
      </c>
      <c r="U386" s="21">
        <f t="shared" si="293"/>
        <v>100</v>
      </c>
      <c r="V386" s="1">
        <v>3</v>
      </c>
      <c r="W386" s="21">
        <f t="shared" si="294"/>
        <v>100</v>
      </c>
      <c r="X386" s="1">
        <v>3</v>
      </c>
      <c r="Y386" s="21">
        <f t="shared" si="295"/>
        <v>100</v>
      </c>
      <c r="Z386" s="21">
        <v>4</v>
      </c>
      <c r="AA386" s="21">
        <f t="shared" si="296"/>
        <v>100</v>
      </c>
      <c r="AB386" s="1">
        <v>3</v>
      </c>
      <c r="AC386" s="21">
        <f t="shared" si="297"/>
        <v>100</v>
      </c>
      <c r="AD386" s="1">
        <v>1</v>
      </c>
      <c r="AE386" s="1">
        <f t="shared" si="298"/>
        <v>100</v>
      </c>
      <c r="AF386" s="1">
        <v>3</v>
      </c>
      <c r="AG386" s="1">
        <f t="shared" si="299"/>
        <v>100</v>
      </c>
      <c r="AH386" s="1">
        <v>1</v>
      </c>
      <c r="AI386" s="1">
        <f t="shared" si="300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98"/>
      <c r="AT386" s="21">
        <f t="shared" si="301"/>
        <v>100</v>
      </c>
      <c r="AU386" s="61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3</v>
      </c>
      <c r="E387" s="21">
        <f t="shared" si="287"/>
        <v>100</v>
      </c>
      <c r="F387" s="21">
        <v>3</v>
      </c>
      <c r="G387" s="21">
        <f t="shared" si="288"/>
        <v>100</v>
      </c>
      <c r="H387" s="21">
        <v>2</v>
      </c>
      <c r="I387" s="21">
        <f t="shared" si="302"/>
        <v>100</v>
      </c>
      <c r="J387" s="21">
        <v>3</v>
      </c>
      <c r="K387" s="21">
        <f t="shared" si="303"/>
        <v>100</v>
      </c>
      <c r="L387" s="21">
        <v>4</v>
      </c>
      <c r="M387" s="21">
        <f t="shared" si="289"/>
        <v>100</v>
      </c>
      <c r="N387" s="21">
        <v>3</v>
      </c>
      <c r="O387" s="21">
        <f t="shared" si="290"/>
        <v>100</v>
      </c>
      <c r="P387" s="1">
        <v>5</v>
      </c>
      <c r="Q387" s="21">
        <f t="shared" si="291"/>
        <v>100</v>
      </c>
      <c r="R387" s="1">
        <v>3</v>
      </c>
      <c r="S387" s="21">
        <f t="shared" si="292"/>
        <v>100</v>
      </c>
      <c r="T387" s="1">
        <v>3</v>
      </c>
      <c r="U387" s="21">
        <f t="shared" si="293"/>
        <v>100</v>
      </c>
      <c r="V387" s="1">
        <v>3</v>
      </c>
      <c r="W387" s="21">
        <f t="shared" si="294"/>
        <v>100</v>
      </c>
      <c r="X387" s="1">
        <v>3</v>
      </c>
      <c r="Y387" s="21">
        <f t="shared" si="295"/>
        <v>100</v>
      </c>
      <c r="Z387" s="21">
        <v>4</v>
      </c>
      <c r="AA387" s="21">
        <f t="shared" si="296"/>
        <v>100</v>
      </c>
      <c r="AB387" s="1">
        <v>3</v>
      </c>
      <c r="AC387" s="21">
        <f t="shared" si="297"/>
        <v>100</v>
      </c>
      <c r="AD387" s="1">
        <v>1</v>
      </c>
      <c r="AE387" s="1">
        <f t="shared" si="298"/>
        <v>100</v>
      </c>
      <c r="AF387" s="1">
        <v>3</v>
      </c>
      <c r="AG387" s="1">
        <f t="shared" si="299"/>
        <v>100</v>
      </c>
      <c r="AH387" s="1">
        <v>1</v>
      </c>
      <c r="AI387" s="1">
        <f t="shared" si="300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98"/>
      <c r="AT387" s="21">
        <f t="shared" si="301"/>
        <v>100</v>
      </c>
      <c r="AU387" s="61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3</v>
      </c>
      <c r="E388" s="21">
        <f t="shared" si="287"/>
        <v>100</v>
      </c>
      <c r="F388" s="21">
        <v>3</v>
      </c>
      <c r="G388" s="21">
        <f t="shared" si="288"/>
        <v>100</v>
      </c>
      <c r="H388" s="21">
        <v>2</v>
      </c>
      <c r="I388" s="21">
        <f t="shared" si="302"/>
        <v>100</v>
      </c>
      <c r="J388" s="21">
        <v>3</v>
      </c>
      <c r="K388" s="21">
        <f t="shared" si="303"/>
        <v>100</v>
      </c>
      <c r="L388" s="21">
        <v>4</v>
      </c>
      <c r="M388" s="21">
        <f t="shared" si="289"/>
        <v>100</v>
      </c>
      <c r="N388" s="21">
        <v>3</v>
      </c>
      <c r="O388" s="21">
        <f t="shared" si="290"/>
        <v>100</v>
      </c>
      <c r="P388" s="1">
        <v>5</v>
      </c>
      <c r="Q388" s="21">
        <f t="shared" si="291"/>
        <v>100</v>
      </c>
      <c r="R388" s="1">
        <v>3</v>
      </c>
      <c r="S388" s="21">
        <f t="shared" si="292"/>
        <v>100</v>
      </c>
      <c r="T388" s="1">
        <v>3</v>
      </c>
      <c r="U388" s="21">
        <f t="shared" si="293"/>
        <v>100</v>
      </c>
      <c r="V388" s="1">
        <v>3</v>
      </c>
      <c r="W388" s="21">
        <f t="shared" si="294"/>
        <v>100</v>
      </c>
      <c r="X388" s="1">
        <v>3</v>
      </c>
      <c r="Y388" s="21">
        <f t="shared" si="295"/>
        <v>100</v>
      </c>
      <c r="Z388" s="21">
        <v>4</v>
      </c>
      <c r="AA388" s="21">
        <f t="shared" si="296"/>
        <v>100</v>
      </c>
      <c r="AB388" s="1">
        <v>3</v>
      </c>
      <c r="AC388" s="21">
        <f t="shared" si="297"/>
        <v>100</v>
      </c>
      <c r="AD388" s="1">
        <v>1</v>
      </c>
      <c r="AE388" s="1">
        <f t="shared" si="298"/>
        <v>100</v>
      </c>
      <c r="AF388" s="1">
        <v>3</v>
      </c>
      <c r="AG388" s="1">
        <f t="shared" si="299"/>
        <v>100</v>
      </c>
      <c r="AH388" s="1">
        <v>1</v>
      </c>
      <c r="AI388" s="1">
        <f t="shared" si="300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98"/>
      <c r="AT388" s="21">
        <f t="shared" si="301"/>
        <v>100</v>
      </c>
      <c r="AU388" s="61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</v>
      </c>
      <c r="E389" s="21">
        <f t="shared" si="287"/>
        <v>100</v>
      </c>
      <c r="F389" s="21">
        <v>3</v>
      </c>
      <c r="G389" s="21">
        <f t="shared" si="288"/>
        <v>100</v>
      </c>
      <c r="H389" s="21">
        <v>2</v>
      </c>
      <c r="I389" s="21">
        <f t="shared" si="302"/>
        <v>100</v>
      </c>
      <c r="J389" s="21">
        <v>3</v>
      </c>
      <c r="K389" s="21">
        <f t="shared" si="303"/>
        <v>100</v>
      </c>
      <c r="L389" s="21">
        <v>4</v>
      </c>
      <c r="M389" s="21">
        <f t="shared" si="289"/>
        <v>100</v>
      </c>
      <c r="N389" s="21">
        <v>3</v>
      </c>
      <c r="O389" s="21">
        <f t="shared" si="290"/>
        <v>100</v>
      </c>
      <c r="P389" s="1">
        <v>5</v>
      </c>
      <c r="Q389" s="21">
        <f t="shared" si="291"/>
        <v>100</v>
      </c>
      <c r="R389" s="1">
        <v>3</v>
      </c>
      <c r="S389" s="21">
        <f t="shared" si="292"/>
        <v>100</v>
      </c>
      <c r="T389" s="1">
        <v>2</v>
      </c>
      <c r="U389" s="21">
        <f t="shared" si="293"/>
        <v>66.666666666666657</v>
      </c>
      <c r="V389" s="1">
        <v>3</v>
      </c>
      <c r="W389" s="21">
        <f t="shared" si="294"/>
        <v>100</v>
      </c>
      <c r="X389" s="1">
        <v>3</v>
      </c>
      <c r="Y389" s="21">
        <f t="shared" si="295"/>
        <v>100</v>
      </c>
      <c r="Z389" s="21">
        <v>4</v>
      </c>
      <c r="AA389" s="21">
        <f t="shared" si="296"/>
        <v>100</v>
      </c>
      <c r="AB389" s="1">
        <v>3</v>
      </c>
      <c r="AC389" s="21">
        <f t="shared" si="297"/>
        <v>100</v>
      </c>
      <c r="AD389" s="1">
        <v>1</v>
      </c>
      <c r="AE389" s="1">
        <f t="shared" si="298"/>
        <v>100</v>
      </c>
      <c r="AF389" s="1">
        <v>3</v>
      </c>
      <c r="AG389" s="1">
        <f t="shared" si="299"/>
        <v>100</v>
      </c>
      <c r="AH389" s="1">
        <v>1</v>
      </c>
      <c r="AI389" s="1">
        <f t="shared" si="300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98"/>
      <c r="AT389" s="21">
        <f t="shared" si="301"/>
        <v>97.777777777777771</v>
      </c>
      <c r="AU389" s="61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137"/>
      <c r="F390" s="137"/>
      <c r="G390" s="137"/>
      <c r="H390" s="137"/>
      <c r="I390" s="137"/>
      <c r="J390" s="26"/>
      <c r="K390" s="26"/>
      <c r="L390" s="26"/>
      <c r="M390" s="26"/>
      <c r="N390" s="26"/>
      <c r="P390" s="15"/>
      <c r="Q390" s="2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6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6"/>
      <c r="AU390" s="61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137"/>
      <c r="F391" s="137"/>
      <c r="G391" s="137"/>
      <c r="H391" s="137"/>
      <c r="I391" s="137"/>
      <c r="J391" s="26"/>
      <c r="K391" s="26"/>
      <c r="L391" s="26"/>
      <c r="M391" s="26"/>
      <c r="N391" s="26"/>
      <c r="P391" s="15"/>
      <c r="Q391" s="2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6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6"/>
      <c r="AU391" s="61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P392" s="63"/>
      <c r="Q392" s="108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108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96"/>
      <c r="AR392" s="96"/>
      <c r="AS392" s="96"/>
      <c r="AT392" s="96"/>
      <c r="AU392" s="63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3</v>
      </c>
      <c r="E393" s="21">
        <f t="shared" ref="E393:E415" si="304">D393/3*100</f>
        <v>100</v>
      </c>
      <c r="F393" s="21">
        <v>3</v>
      </c>
      <c r="G393" s="21">
        <f t="shared" ref="G393:G416" si="305">F393/3*100</f>
        <v>100</v>
      </c>
      <c r="H393" s="21">
        <v>3</v>
      </c>
      <c r="I393" s="21">
        <f t="shared" ref="I393:I416" si="306">H393/3*100</f>
        <v>100</v>
      </c>
      <c r="J393" s="21">
        <v>3</v>
      </c>
      <c r="K393" s="21">
        <f t="shared" ref="K393:K416" si="307">J393/3*100</f>
        <v>100</v>
      </c>
      <c r="L393" s="21">
        <v>4</v>
      </c>
      <c r="M393" s="21">
        <f t="shared" ref="M393:M416" si="308">L393/4*100</f>
        <v>100</v>
      </c>
      <c r="N393" s="21">
        <v>3</v>
      </c>
      <c r="O393" s="21">
        <f t="shared" ref="O393:O416" si="309">N393/3*100</f>
        <v>100</v>
      </c>
      <c r="P393" s="1">
        <f>5-2</f>
        <v>3</v>
      </c>
      <c r="Q393" s="21">
        <f t="shared" ref="Q393:Q416" si="310">P393/5*100</f>
        <v>60</v>
      </c>
      <c r="R393" s="1">
        <v>3</v>
      </c>
      <c r="S393" s="21">
        <f t="shared" ref="S393:S416" si="311">R393/3*100</f>
        <v>100</v>
      </c>
      <c r="T393" s="1">
        <v>3</v>
      </c>
      <c r="U393" s="21">
        <f t="shared" ref="U393:U416" si="312">T393/3*100</f>
        <v>100</v>
      </c>
      <c r="V393" s="1">
        <v>3</v>
      </c>
      <c r="W393" s="21">
        <f t="shared" ref="W393:W416" si="313">V393/3*100</f>
        <v>100</v>
      </c>
      <c r="X393" s="1">
        <v>3</v>
      </c>
      <c r="Y393" s="21">
        <f t="shared" ref="Y393:Y416" si="314">X393/3*100</f>
        <v>100</v>
      </c>
      <c r="Z393" s="21">
        <v>4</v>
      </c>
      <c r="AA393" s="21">
        <f t="shared" ref="AA393:AA416" si="315">Z393/4*100</f>
        <v>100</v>
      </c>
      <c r="AB393" s="1">
        <v>2</v>
      </c>
      <c r="AC393" s="21">
        <f t="shared" ref="AC393:AC416" si="316">AB393/3*100</f>
        <v>66.666666666666657</v>
      </c>
      <c r="AD393" s="1">
        <v>1</v>
      </c>
      <c r="AE393" s="1">
        <f t="shared" ref="AE393:AE416" si="317">AD393/1*100</f>
        <v>100</v>
      </c>
      <c r="AF393" s="1">
        <v>3</v>
      </c>
      <c r="AG393" s="1">
        <f t="shared" ref="AG393:AG416" si="318">AF393/3*100</f>
        <v>100</v>
      </c>
      <c r="AH393" s="1">
        <v>1</v>
      </c>
      <c r="AI393" s="1">
        <f t="shared" ref="AI393:AI416" si="319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98"/>
      <c r="AT393" s="21">
        <f t="shared" ref="AT393:AT416" si="320">AVERAGE(Q393,S393,U393,W393,Y393,AA393,AC393,AE393,AG393,AI393,AK393,AM393,AO393,AQ393,AS393,K393,M393,I393,G393,O393)</f>
        <v>95.1111111111111</v>
      </c>
      <c r="AU393" s="61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7"/>
        <v>100</v>
      </c>
      <c r="L394" s="21">
        <v>4</v>
      </c>
      <c r="M394" s="21">
        <f t="shared" si="308"/>
        <v>100</v>
      </c>
      <c r="N394" s="21">
        <v>3</v>
      </c>
      <c r="O394" s="21">
        <f t="shared" si="309"/>
        <v>100</v>
      </c>
      <c r="P394" s="1">
        <v>5</v>
      </c>
      <c r="Q394" s="21">
        <f t="shared" si="310"/>
        <v>100</v>
      </c>
      <c r="R394" s="1">
        <v>3</v>
      </c>
      <c r="S394" s="21">
        <f t="shared" si="311"/>
        <v>100</v>
      </c>
      <c r="T394" s="1">
        <v>3</v>
      </c>
      <c r="U394" s="21">
        <f t="shared" si="312"/>
        <v>100</v>
      </c>
      <c r="V394" s="1">
        <v>3</v>
      </c>
      <c r="W394" s="21">
        <f t="shared" si="313"/>
        <v>100</v>
      </c>
      <c r="X394" s="1">
        <v>3</v>
      </c>
      <c r="Y394" s="21">
        <f t="shared" si="314"/>
        <v>100</v>
      </c>
      <c r="Z394" s="21">
        <v>4</v>
      </c>
      <c r="AA394" s="21">
        <f t="shared" si="315"/>
        <v>100</v>
      </c>
      <c r="AB394" s="1">
        <v>3</v>
      </c>
      <c r="AC394" s="21">
        <f t="shared" si="316"/>
        <v>100</v>
      </c>
      <c r="AD394" s="1">
        <v>1</v>
      </c>
      <c r="AE394" s="1">
        <f t="shared" si="317"/>
        <v>100</v>
      </c>
      <c r="AF394" s="1">
        <v>3</v>
      </c>
      <c r="AG394" s="1">
        <f t="shared" si="318"/>
        <v>100</v>
      </c>
      <c r="AH394" s="1">
        <v>1</v>
      </c>
      <c r="AI394" s="1">
        <f t="shared" si="319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98"/>
      <c r="AT394" s="21">
        <f t="shared" si="320"/>
        <v>100</v>
      </c>
      <c r="AU394" s="61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3</v>
      </c>
      <c r="E395" s="21">
        <f t="shared" si="304"/>
        <v>100</v>
      </c>
      <c r="F395" s="21">
        <v>3</v>
      </c>
      <c r="G395" s="21">
        <f t="shared" si="305"/>
        <v>100</v>
      </c>
      <c r="H395" s="21">
        <v>3</v>
      </c>
      <c r="I395" s="21">
        <f t="shared" si="306"/>
        <v>100</v>
      </c>
      <c r="J395" s="21">
        <v>3</v>
      </c>
      <c r="K395" s="21">
        <f t="shared" si="307"/>
        <v>100</v>
      </c>
      <c r="L395" s="21">
        <v>4</v>
      </c>
      <c r="M395" s="21">
        <f t="shared" si="308"/>
        <v>100</v>
      </c>
      <c r="N395" s="21">
        <v>3</v>
      </c>
      <c r="O395" s="21">
        <f t="shared" si="309"/>
        <v>100</v>
      </c>
      <c r="P395" s="1">
        <v>5</v>
      </c>
      <c r="Q395" s="21">
        <f t="shared" si="310"/>
        <v>100</v>
      </c>
      <c r="R395" s="1">
        <v>3</v>
      </c>
      <c r="S395" s="21">
        <f t="shared" si="311"/>
        <v>100</v>
      </c>
      <c r="T395" s="1">
        <v>3</v>
      </c>
      <c r="U395" s="21">
        <f t="shared" si="312"/>
        <v>100</v>
      </c>
      <c r="V395" s="1">
        <v>3</v>
      </c>
      <c r="W395" s="21">
        <f t="shared" si="313"/>
        <v>100</v>
      </c>
      <c r="X395" s="1">
        <v>3</v>
      </c>
      <c r="Y395" s="21">
        <f t="shared" si="314"/>
        <v>100</v>
      </c>
      <c r="Z395" s="21">
        <v>3</v>
      </c>
      <c r="AA395" s="21">
        <f t="shared" si="315"/>
        <v>75</v>
      </c>
      <c r="AB395" s="1">
        <v>3</v>
      </c>
      <c r="AC395" s="21">
        <f t="shared" si="316"/>
        <v>100</v>
      </c>
      <c r="AD395" s="1">
        <v>1</v>
      </c>
      <c r="AE395" s="1">
        <f t="shared" si="317"/>
        <v>100</v>
      </c>
      <c r="AF395" s="1">
        <v>3</v>
      </c>
      <c r="AG395" s="1">
        <f t="shared" si="318"/>
        <v>100</v>
      </c>
      <c r="AH395" s="1">
        <v>1</v>
      </c>
      <c r="AI395" s="1">
        <f t="shared" si="319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98"/>
      <c r="AT395" s="21">
        <f t="shared" si="320"/>
        <v>98.333333333333329</v>
      </c>
      <c r="AU395" s="61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</v>
      </c>
      <c r="E396" s="21">
        <f t="shared" si="304"/>
        <v>100</v>
      </c>
      <c r="F396" s="21">
        <v>3</v>
      </c>
      <c r="G396" s="21">
        <f t="shared" si="305"/>
        <v>100</v>
      </c>
      <c r="H396" s="21">
        <v>3</v>
      </c>
      <c r="I396" s="21">
        <f t="shared" si="306"/>
        <v>100</v>
      </c>
      <c r="J396" s="21">
        <v>3</v>
      </c>
      <c r="K396" s="21">
        <f t="shared" si="307"/>
        <v>100</v>
      </c>
      <c r="L396" s="21">
        <v>4</v>
      </c>
      <c r="M396" s="21">
        <f t="shared" si="308"/>
        <v>100</v>
      </c>
      <c r="N396" s="21">
        <v>3</v>
      </c>
      <c r="O396" s="21">
        <f t="shared" si="309"/>
        <v>100</v>
      </c>
      <c r="P396" s="1">
        <v>5</v>
      </c>
      <c r="Q396" s="21">
        <f t="shared" si="310"/>
        <v>100</v>
      </c>
      <c r="R396" s="1">
        <v>3</v>
      </c>
      <c r="S396" s="21">
        <f t="shared" si="311"/>
        <v>100</v>
      </c>
      <c r="T396" s="1">
        <v>3</v>
      </c>
      <c r="U396" s="21">
        <f t="shared" si="312"/>
        <v>100</v>
      </c>
      <c r="V396" s="1">
        <v>3</v>
      </c>
      <c r="W396" s="21">
        <f t="shared" si="313"/>
        <v>100</v>
      </c>
      <c r="X396" s="1">
        <v>3</v>
      </c>
      <c r="Y396" s="21">
        <f t="shared" si="314"/>
        <v>100</v>
      </c>
      <c r="Z396" s="21">
        <v>4</v>
      </c>
      <c r="AA396" s="21">
        <f t="shared" si="315"/>
        <v>100</v>
      </c>
      <c r="AB396" s="1">
        <v>3</v>
      </c>
      <c r="AC396" s="21">
        <f t="shared" si="316"/>
        <v>100</v>
      </c>
      <c r="AD396" s="1">
        <v>1</v>
      </c>
      <c r="AE396" s="1">
        <f t="shared" si="317"/>
        <v>100</v>
      </c>
      <c r="AF396" s="1">
        <v>3</v>
      </c>
      <c r="AG396" s="1">
        <f t="shared" si="318"/>
        <v>100</v>
      </c>
      <c r="AH396" s="1">
        <v>1</v>
      </c>
      <c r="AI396" s="1">
        <f t="shared" si="319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98"/>
      <c r="AT396" s="21">
        <f t="shared" si="320"/>
        <v>100</v>
      </c>
      <c r="AU396" s="61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</v>
      </c>
      <c r="E397" s="21">
        <f t="shared" si="304"/>
        <v>100</v>
      </c>
      <c r="F397" s="21">
        <v>3</v>
      </c>
      <c r="G397" s="21">
        <f t="shared" si="305"/>
        <v>100</v>
      </c>
      <c r="H397" s="21">
        <v>3</v>
      </c>
      <c r="I397" s="21">
        <f t="shared" si="306"/>
        <v>100</v>
      </c>
      <c r="J397" s="21">
        <v>3</v>
      </c>
      <c r="K397" s="21">
        <f t="shared" si="307"/>
        <v>100</v>
      </c>
      <c r="L397" s="21">
        <v>4</v>
      </c>
      <c r="M397" s="21">
        <f t="shared" si="308"/>
        <v>100</v>
      </c>
      <c r="N397" s="21">
        <v>2</v>
      </c>
      <c r="O397" s="21">
        <f t="shared" si="309"/>
        <v>66.666666666666657</v>
      </c>
      <c r="P397" s="1">
        <v>5</v>
      </c>
      <c r="Q397" s="21">
        <f t="shared" si="310"/>
        <v>100</v>
      </c>
      <c r="R397" s="1">
        <v>3</v>
      </c>
      <c r="S397" s="21">
        <f t="shared" si="311"/>
        <v>100</v>
      </c>
      <c r="T397" s="1">
        <v>3</v>
      </c>
      <c r="U397" s="21">
        <f t="shared" si="312"/>
        <v>100</v>
      </c>
      <c r="V397" s="1">
        <v>3</v>
      </c>
      <c r="W397" s="21">
        <f t="shared" si="313"/>
        <v>100</v>
      </c>
      <c r="X397" s="1">
        <v>3</v>
      </c>
      <c r="Y397" s="21">
        <f t="shared" si="314"/>
        <v>100</v>
      </c>
      <c r="Z397" s="21">
        <v>4</v>
      </c>
      <c r="AA397" s="21">
        <f t="shared" si="315"/>
        <v>100</v>
      </c>
      <c r="AB397" s="1">
        <v>3</v>
      </c>
      <c r="AC397" s="21">
        <f t="shared" si="316"/>
        <v>100</v>
      </c>
      <c r="AD397" s="1">
        <v>1</v>
      </c>
      <c r="AE397" s="1">
        <f t="shared" si="317"/>
        <v>100</v>
      </c>
      <c r="AF397" s="1">
        <v>3</v>
      </c>
      <c r="AG397" s="1">
        <f t="shared" si="318"/>
        <v>100</v>
      </c>
      <c r="AH397" s="1">
        <v>1</v>
      </c>
      <c r="AI397" s="1">
        <f t="shared" si="319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98"/>
      <c r="AT397" s="21">
        <f t="shared" si="320"/>
        <v>97.777777777777786</v>
      </c>
      <c r="AU397" s="61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7"/>
        <v>100</v>
      </c>
      <c r="L398" s="21">
        <v>4</v>
      </c>
      <c r="M398" s="21">
        <f t="shared" si="308"/>
        <v>100</v>
      </c>
      <c r="N398" s="21">
        <v>3</v>
      </c>
      <c r="O398" s="21">
        <f t="shared" si="309"/>
        <v>100</v>
      </c>
      <c r="P398" s="1">
        <v>5</v>
      </c>
      <c r="Q398" s="21">
        <f t="shared" si="310"/>
        <v>100</v>
      </c>
      <c r="R398" s="1">
        <v>3</v>
      </c>
      <c r="S398" s="21">
        <f t="shared" si="311"/>
        <v>100</v>
      </c>
      <c r="T398" s="1">
        <v>3</v>
      </c>
      <c r="U398" s="21">
        <f t="shared" si="312"/>
        <v>100</v>
      </c>
      <c r="V398" s="1">
        <v>3</v>
      </c>
      <c r="W398" s="21">
        <f t="shared" si="313"/>
        <v>100</v>
      </c>
      <c r="X398" s="1">
        <v>3</v>
      </c>
      <c r="Y398" s="21">
        <f t="shared" si="314"/>
        <v>100</v>
      </c>
      <c r="Z398" s="21">
        <v>4</v>
      </c>
      <c r="AA398" s="21">
        <f t="shared" si="315"/>
        <v>100</v>
      </c>
      <c r="AB398" s="1">
        <v>3</v>
      </c>
      <c r="AC398" s="21">
        <f t="shared" si="316"/>
        <v>100</v>
      </c>
      <c r="AD398" s="1">
        <v>1</v>
      </c>
      <c r="AE398" s="1">
        <f t="shared" si="317"/>
        <v>100</v>
      </c>
      <c r="AF398" s="1">
        <v>3</v>
      </c>
      <c r="AG398" s="1">
        <f t="shared" si="318"/>
        <v>100</v>
      </c>
      <c r="AH398" s="1">
        <v>1</v>
      </c>
      <c r="AI398" s="1">
        <f t="shared" si="319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98"/>
      <c r="AT398" s="21">
        <f t="shared" si="320"/>
        <v>100</v>
      </c>
      <c r="AU398" s="61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3</v>
      </c>
      <c r="E399" s="21">
        <f t="shared" si="304"/>
        <v>100</v>
      </c>
      <c r="F399" s="21">
        <v>2</v>
      </c>
      <c r="G399" s="21">
        <f t="shared" si="305"/>
        <v>66.666666666666657</v>
      </c>
      <c r="H399" s="21">
        <v>3</v>
      </c>
      <c r="I399" s="21">
        <f t="shared" si="306"/>
        <v>100</v>
      </c>
      <c r="J399" s="21">
        <f>3-1</f>
        <v>2</v>
      </c>
      <c r="K399" s="21">
        <f t="shared" si="307"/>
        <v>66.666666666666657</v>
      </c>
      <c r="L399" s="21">
        <v>4</v>
      </c>
      <c r="M399" s="21">
        <f t="shared" si="308"/>
        <v>100</v>
      </c>
      <c r="N399" s="21">
        <v>3</v>
      </c>
      <c r="O399" s="21">
        <f t="shared" si="309"/>
        <v>100</v>
      </c>
      <c r="P399" s="1">
        <f>5-1</f>
        <v>4</v>
      </c>
      <c r="Q399" s="21">
        <f t="shared" si="310"/>
        <v>80</v>
      </c>
      <c r="R399" s="1">
        <v>3</v>
      </c>
      <c r="S399" s="21">
        <f t="shared" si="311"/>
        <v>100</v>
      </c>
      <c r="T399" s="1">
        <v>3</v>
      </c>
      <c r="U399" s="21">
        <f t="shared" si="312"/>
        <v>100</v>
      </c>
      <c r="V399" s="1">
        <v>3</v>
      </c>
      <c r="W399" s="21">
        <f t="shared" si="313"/>
        <v>100</v>
      </c>
      <c r="X399" s="1">
        <v>3</v>
      </c>
      <c r="Y399" s="21">
        <f t="shared" si="314"/>
        <v>100</v>
      </c>
      <c r="Z399" s="21">
        <v>4</v>
      </c>
      <c r="AA399" s="21">
        <f t="shared" si="315"/>
        <v>100</v>
      </c>
      <c r="AB399" s="1">
        <v>3</v>
      </c>
      <c r="AC399" s="21">
        <f t="shared" si="316"/>
        <v>100</v>
      </c>
      <c r="AD399" s="1">
        <v>1</v>
      </c>
      <c r="AE399" s="1">
        <f t="shared" si="317"/>
        <v>100</v>
      </c>
      <c r="AF399" s="1">
        <v>3</v>
      </c>
      <c r="AG399" s="1">
        <f t="shared" si="318"/>
        <v>100</v>
      </c>
      <c r="AH399" s="1">
        <v>1</v>
      </c>
      <c r="AI399" s="1">
        <f t="shared" si="319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98"/>
      <c r="AT399" s="21">
        <f t="shared" si="320"/>
        <v>94.222222222222229</v>
      </c>
      <c r="AU399" s="61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</v>
      </c>
      <c r="E400" s="21">
        <f t="shared" si="304"/>
        <v>100</v>
      </c>
      <c r="F400" s="21">
        <v>3</v>
      </c>
      <c r="G400" s="21">
        <f t="shared" si="305"/>
        <v>100</v>
      </c>
      <c r="H400" s="21">
        <v>3</v>
      </c>
      <c r="I400" s="21">
        <f t="shared" si="306"/>
        <v>100</v>
      </c>
      <c r="J400" s="21">
        <v>3</v>
      </c>
      <c r="K400" s="21">
        <f t="shared" si="307"/>
        <v>100</v>
      </c>
      <c r="L400" s="21">
        <v>4</v>
      </c>
      <c r="M400" s="21">
        <f t="shared" si="308"/>
        <v>100</v>
      </c>
      <c r="N400" s="21">
        <v>3</v>
      </c>
      <c r="O400" s="21">
        <f t="shared" si="309"/>
        <v>100</v>
      </c>
      <c r="P400" s="1">
        <v>5</v>
      </c>
      <c r="Q400" s="21">
        <f t="shared" si="310"/>
        <v>100</v>
      </c>
      <c r="R400" s="1">
        <v>3</v>
      </c>
      <c r="S400" s="21">
        <f t="shared" si="311"/>
        <v>100</v>
      </c>
      <c r="T400" s="1">
        <v>3</v>
      </c>
      <c r="U400" s="21">
        <f t="shared" si="312"/>
        <v>100</v>
      </c>
      <c r="V400" s="1">
        <v>3</v>
      </c>
      <c r="W400" s="21">
        <f t="shared" si="313"/>
        <v>100</v>
      </c>
      <c r="X400" s="1">
        <v>3</v>
      </c>
      <c r="Y400" s="21">
        <f t="shared" si="314"/>
        <v>100</v>
      </c>
      <c r="Z400" s="21">
        <f>4-1</f>
        <v>3</v>
      </c>
      <c r="AA400" s="21">
        <f t="shared" si="315"/>
        <v>75</v>
      </c>
      <c r="AB400" s="1">
        <v>3</v>
      </c>
      <c r="AC400" s="21">
        <f t="shared" si="316"/>
        <v>100</v>
      </c>
      <c r="AD400" s="1">
        <v>1</v>
      </c>
      <c r="AE400" s="1">
        <f t="shared" si="317"/>
        <v>100</v>
      </c>
      <c r="AF400" s="1">
        <v>3</v>
      </c>
      <c r="AG400" s="1">
        <f t="shared" si="318"/>
        <v>100</v>
      </c>
      <c r="AH400" s="1">
        <v>1</v>
      </c>
      <c r="AI400" s="1">
        <f t="shared" si="319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98"/>
      <c r="AT400" s="21">
        <f t="shared" si="320"/>
        <v>98.333333333333329</v>
      </c>
      <c r="AU400" s="61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</v>
      </c>
      <c r="E401" s="21">
        <f t="shared" si="304"/>
        <v>100</v>
      </c>
      <c r="F401" s="21">
        <v>3</v>
      </c>
      <c r="G401" s="21">
        <f t="shared" si="305"/>
        <v>100</v>
      </c>
      <c r="H401" s="21">
        <v>3</v>
      </c>
      <c r="I401" s="21">
        <f t="shared" si="306"/>
        <v>100</v>
      </c>
      <c r="J401" s="21">
        <f>3-1</f>
        <v>2</v>
      </c>
      <c r="K401" s="21">
        <f t="shared" si="307"/>
        <v>66.666666666666657</v>
      </c>
      <c r="L401" s="21">
        <v>4</v>
      </c>
      <c r="M401" s="21">
        <f t="shared" si="308"/>
        <v>100</v>
      </c>
      <c r="N401" s="21">
        <v>3</v>
      </c>
      <c r="O401" s="21">
        <f t="shared" si="309"/>
        <v>100</v>
      </c>
      <c r="P401" s="1">
        <f>5-1</f>
        <v>4</v>
      </c>
      <c r="Q401" s="21">
        <f t="shared" si="310"/>
        <v>80</v>
      </c>
      <c r="R401" s="1">
        <v>3</v>
      </c>
      <c r="S401" s="21">
        <f t="shared" si="311"/>
        <v>100</v>
      </c>
      <c r="T401" s="1">
        <v>3</v>
      </c>
      <c r="U401" s="21">
        <f t="shared" si="312"/>
        <v>100</v>
      </c>
      <c r="V401" s="1">
        <v>3</v>
      </c>
      <c r="W401" s="21">
        <f t="shared" si="313"/>
        <v>100</v>
      </c>
      <c r="X401" s="1">
        <v>3</v>
      </c>
      <c r="Y401" s="21">
        <f t="shared" si="314"/>
        <v>100</v>
      </c>
      <c r="Z401" s="21">
        <v>4</v>
      </c>
      <c r="AA401" s="21">
        <f t="shared" si="315"/>
        <v>100</v>
      </c>
      <c r="AB401" s="1">
        <v>3</v>
      </c>
      <c r="AC401" s="21">
        <f t="shared" si="316"/>
        <v>100</v>
      </c>
      <c r="AD401" s="1">
        <v>1</v>
      </c>
      <c r="AE401" s="1">
        <f t="shared" si="317"/>
        <v>100</v>
      </c>
      <c r="AF401" s="1">
        <v>3</v>
      </c>
      <c r="AG401" s="1">
        <f t="shared" si="318"/>
        <v>100</v>
      </c>
      <c r="AH401" s="1">
        <v>1</v>
      </c>
      <c r="AI401" s="1">
        <f t="shared" si="319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98"/>
      <c r="AT401" s="21">
        <f t="shared" si="320"/>
        <v>96.444444444444443</v>
      </c>
      <c r="AU401" s="61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7"/>
        <v>100</v>
      </c>
      <c r="L402" s="21">
        <v>4</v>
      </c>
      <c r="M402" s="21">
        <f t="shared" si="308"/>
        <v>100</v>
      </c>
      <c r="N402" s="21">
        <v>3</v>
      </c>
      <c r="O402" s="21">
        <f t="shared" si="309"/>
        <v>100</v>
      </c>
      <c r="P402" s="1">
        <v>5</v>
      </c>
      <c r="Q402" s="21">
        <f t="shared" si="310"/>
        <v>100</v>
      </c>
      <c r="R402" s="1">
        <v>3</v>
      </c>
      <c r="S402" s="21">
        <f t="shared" si="311"/>
        <v>100</v>
      </c>
      <c r="T402" s="1">
        <v>3</v>
      </c>
      <c r="U402" s="21">
        <f t="shared" si="312"/>
        <v>100</v>
      </c>
      <c r="V402" s="1">
        <v>3</v>
      </c>
      <c r="W402" s="21">
        <f t="shared" si="313"/>
        <v>100</v>
      </c>
      <c r="X402" s="1">
        <v>3</v>
      </c>
      <c r="Y402" s="21">
        <f t="shared" si="314"/>
        <v>100</v>
      </c>
      <c r="Z402" s="21">
        <v>4</v>
      </c>
      <c r="AA402" s="21">
        <f t="shared" si="315"/>
        <v>100</v>
      </c>
      <c r="AB402" s="1">
        <v>3</v>
      </c>
      <c r="AC402" s="21">
        <f t="shared" si="316"/>
        <v>100</v>
      </c>
      <c r="AD402" s="1">
        <v>1</v>
      </c>
      <c r="AE402" s="1">
        <f t="shared" si="317"/>
        <v>100</v>
      </c>
      <c r="AF402" s="1">
        <v>3</v>
      </c>
      <c r="AG402" s="1">
        <f t="shared" si="318"/>
        <v>100</v>
      </c>
      <c r="AH402" s="1">
        <v>1</v>
      </c>
      <c r="AI402" s="1">
        <f t="shared" si="319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98"/>
      <c r="AT402" s="21">
        <f t="shared" si="320"/>
        <v>100</v>
      </c>
      <c r="AU402" s="61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38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7"/>
        <v>100</v>
      </c>
      <c r="L403" s="21">
        <v>4</v>
      </c>
      <c r="M403" s="21">
        <f t="shared" si="308"/>
        <v>100</v>
      </c>
      <c r="N403" s="21">
        <v>3</v>
      </c>
      <c r="O403" s="21">
        <f t="shared" si="309"/>
        <v>100</v>
      </c>
      <c r="P403" s="1">
        <v>5</v>
      </c>
      <c r="Q403" s="21">
        <f t="shared" si="310"/>
        <v>100</v>
      </c>
      <c r="R403" s="1">
        <v>3</v>
      </c>
      <c r="S403" s="21">
        <f t="shared" si="311"/>
        <v>100</v>
      </c>
      <c r="T403" s="1">
        <v>3</v>
      </c>
      <c r="U403" s="21">
        <f t="shared" si="312"/>
        <v>100</v>
      </c>
      <c r="V403" s="1">
        <v>3</v>
      </c>
      <c r="W403" s="21">
        <f t="shared" si="313"/>
        <v>100</v>
      </c>
      <c r="X403" s="1">
        <v>3</v>
      </c>
      <c r="Y403" s="21">
        <f t="shared" si="314"/>
        <v>100</v>
      </c>
      <c r="Z403" s="21">
        <v>4</v>
      </c>
      <c r="AA403" s="21">
        <f t="shared" si="315"/>
        <v>100</v>
      </c>
      <c r="AB403" s="1">
        <v>3</v>
      </c>
      <c r="AC403" s="21">
        <f t="shared" si="316"/>
        <v>100</v>
      </c>
      <c r="AD403" s="1">
        <v>1</v>
      </c>
      <c r="AE403" s="1">
        <f t="shared" si="317"/>
        <v>100</v>
      </c>
      <c r="AF403" s="1">
        <v>3</v>
      </c>
      <c r="AG403" s="1">
        <f t="shared" si="318"/>
        <v>100</v>
      </c>
      <c r="AH403" s="1">
        <v>1</v>
      </c>
      <c r="AI403" s="1">
        <f t="shared" si="319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98"/>
      <c r="AT403" s="21">
        <f t="shared" si="320"/>
        <v>100</v>
      </c>
      <c r="AU403" s="61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</v>
      </c>
      <c r="E404" s="21">
        <f t="shared" si="304"/>
        <v>100</v>
      </c>
      <c r="F404" s="21">
        <v>3</v>
      </c>
      <c r="G404" s="21">
        <f t="shared" si="305"/>
        <v>100</v>
      </c>
      <c r="H404" s="21">
        <v>3</v>
      </c>
      <c r="I404" s="21">
        <f t="shared" si="306"/>
        <v>100</v>
      </c>
      <c r="J404" s="21">
        <v>3</v>
      </c>
      <c r="K404" s="21">
        <f t="shared" si="307"/>
        <v>100</v>
      </c>
      <c r="L404" s="21">
        <v>4</v>
      </c>
      <c r="M404" s="21">
        <f t="shared" si="308"/>
        <v>100</v>
      </c>
      <c r="N404" s="21">
        <v>3</v>
      </c>
      <c r="O404" s="21">
        <f t="shared" si="309"/>
        <v>100</v>
      </c>
      <c r="P404" s="1">
        <v>5</v>
      </c>
      <c r="Q404" s="21">
        <f t="shared" si="310"/>
        <v>100</v>
      </c>
      <c r="R404" s="1">
        <v>3</v>
      </c>
      <c r="S404" s="21">
        <f t="shared" si="311"/>
        <v>100</v>
      </c>
      <c r="T404" s="1" t="s">
        <v>501</v>
      </c>
      <c r="U404" s="21"/>
      <c r="V404" s="1">
        <v>3</v>
      </c>
      <c r="W404" s="21">
        <f t="shared" si="313"/>
        <v>100</v>
      </c>
      <c r="X404" s="1">
        <v>3</v>
      </c>
      <c r="Y404" s="21">
        <f t="shared" si="314"/>
        <v>100</v>
      </c>
      <c r="Z404" s="21">
        <v>4</v>
      </c>
      <c r="AA404" s="21">
        <f t="shared" si="315"/>
        <v>100</v>
      </c>
      <c r="AB404" s="1">
        <v>3</v>
      </c>
      <c r="AC404" s="21">
        <f t="shared" si="316"/>
        <v>100</v>
      </c>
      <c r="AD404" s="1">
        <v>1</v>
      </c>
      <c r="AE404" s="1">
        <f t="shared" si="317"/>
        <v>100</v>
      </c>
      <c r="AF404" s="1">
        <v>3</v>
      </c>
      <c r="AG404" s="1">
        <f t="shared" si="318"/>
        <v>100</v>
      </c>
      <c r="AH404" s="1">
        <v>1</v>
      </c>
      <c r="AI404" s="1">
        <f t="shared" si="319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98"/>
      <c r="AT404" s="21">
        <f t="shared" si="320"/>
        <v>100</v>
      </c>
      <c r="AU404" s="61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</v>
      </c>
      <c r="E405" s="21">
        <f t="shared" si="304"/>
        <v>100</v>
      </c>
      <c r="F405" s="21">
        <v>3</v>
      </c>
      <c r="G405" s="21">
        <f t="shared" si="305"/>
        <v>100</v>
      </c>
      <c r="H405" s="21">
        <v>3</v>
      </c>
      <c r="I405" s="21">
        <f t="shared" si="306"/>
        <v>100</v>
      </c>
      <c r="J405" s="21">
        <v>3</v>
      </c>
      <c r="K405" s="21">
        <f t="shared" si="307"/>
        <v>100</v>
      </c>
      <c r="L405" s="21">
        <v>4</v>
      </c>
      <c r="M405" s="21">
        <f t="shared" si="308"/>
        <v>100</v>
      </c>
      <c r="N405" s="21">
        <v>3</v>
      </c>
      <c r="O405" s="21">
        <f t="shared" si="309"/>
        <v>100</v>
      </c>
      <c r="P405" s="1">
        <v>5</v>
      </c>
      <c r="Q405" s="21">
        <f t="shared" si="310"/>
        <v>100</v>
      </c>
      <c r="R405" s="1">
        <v>3</v>
      </c>
      <c r="S405" s="21">
        <f t="shared" si="311"/>
        <v>100</v>
      </c>
      <c r="T405" s="1">
        <v>3</v>
      </c>
      <c r="U405" s="21">
        <f t="shared" si="312"/>
        <v>100</v>
      </c>
      <c r="V405" s="1">
        <v>3</v>
      </c>
      <c r="W405" s="21">
        <f t="shared" si="313"/>
        <v>100</v>
      </c>
      <c r="X405" s="1">
        <v>3</v>
      </c>
      <c r="Y405" s="21">
        <f t="shared" si="314"/>
        <v>100</v>
      </c>
      <c r="Z405" s="21">
        <v>3</v>
      </c>
      <c r="AA405" s="21">
        <f t="shared" si="315"/>
        <v>75</v>
      </c>
      <c r="AB405" s="1">
        <v>3</v>
      </c>
      <c r="AC405" s="21">
        <f t="shared" si="316"/>
        <v>100</v>
      </c>
      <c r="AD405" s="1">
        <v>1</v>
      </c>
      <c r="AE405" s="1">
        <f t="shared" si="317"/>
        <v>100</v>
      </c>
      <c r="AF405" s="1">
        <v>3</v>
      </c>
      <c r="AG405" s="1">
        <f t="shared" si="318"/>
        <v>100</v>
      </c>
      <c r="AH405" s="1">
        <v>1</v>
      </c>
      <c r="AI405" s="1">
        <f t="shared" si="319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98"/>
      <c r="AT405" s="21">
        <f t="shared" si="320"/>
        <v>98.333333333333329</v>
      </c>
      <c r="AU405" s="61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3</v>
      </c>
      <c r="E406" s="21">
        <f t="shared" si="304"/>
        <v>100</v>
      </c>
      <c r="F406" s="21">
        <v>3</v>
      </c>
      <c r="G406" s="21">
        <f t="shared" si="305"/>
        <v>100</v>
      </c>
      <c r="H406" s="21">
        <v>3</v>
      </c>
      <c r="I406" s="21">
        <f t="shared" si="306"/>
        <v>100</v>
      </c>
      <c r="J406" s="21">
        <v>3</v>
      </c>
      <c r="K406" s="21">
        <f t="shared" si="307"/>
        <v>100</v>
      </c>
      <c r="L406" s="21">
        <v>4</v>
      </c>
      <c r="M406" s="21">
        <f t="shared" si="308"/>
        <v>100</v>
      </c>
      <c r="N406" s="21">
        <v>3</v>
      </c>
      <c r="O406" s="21">
        <f t="shared" si="309"/>
        <v>100</v>
      </c>
      <c r="P406" s="1">
        <v>5</v>
      </c>
      <c r="Q406" s="21">
        <f t="shared" si="310"/>
        <v>100</v>
      </c>
      <c r="R406" s="1">
        <v>3</v>
      </c>
      <c r="S406" s="21">
        <f t="shared" si="311"/>
        <v>100</v>
      </c>
      <c r="T406" s="1">
        <v>3</v>
      </c>
      <c r="U406" s="21">
        <f t="shared" si="312"/>
        <v>100</v>
      </c>
      <c r="V406" s="1">
        <v>3</v>
      </c>
      <c r="W406" s="21">
        <f t="shared" si="313"/>
        <v>100</v>
      </c>
      <c r="X406" s="1">
        <v>3</v>
      </c>
      <c r="Y406" s="21">
        <f t="shared" si="314"/>
        <v>100</v>
      </c>
      <c r="Z406" s="21">
        <v>4</v>
      </c>
      <c r="AA406" s="21">
        <f t="shared" si="315"/>
        <v>100</v>
      </c>
      <c r="AB406" s="1">
        <v>3</v>
      </c>
      <c r="AC406" s="21">
        <f t="shared" si="316"/>
        <v>100</v>
      </c>
      <c r="AD406" s="1">
        <v>1</v>
      </c>
      <c r="AE406" s="1">
        <f t="shared" si="317"/>
        <v>100</v>
      </c>
      <c r="AF406" s="1">
        <v>3</v>
      </c>
      <c r="AG406" s="1">
        <f t="shared" si="318"/>
        <v>100</v>
      </c>
      <c r="AH406" s="1">
        <v>1</v>
      </c>
      <c r="AI406" s="1">
        <f t="shared" si="319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98"/>
      <c r="AT406" s="21">
        <f t="shared" si="320"/>
        <v>100</v>
      </c>
      <c r="AU406" s="61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</v>
      </c>
      <c r="E407" s="21">
        <f t="shared" si="304"/>
        <v>100</v>
      </c>
      <c r="F407" s="21">
        <v>3</v>
      </c>
      <c r="G407" s="21">
        <f t="shared" si="305"/>
        <v>100</v>
      </c>
      <c r="H407" s="21">
        <v>3</v>
      </c>
      <c r="I407" s="21">
        <f t="shared" si="306"/>
        <v>100</v>
      </c>
      <c r="J407" s="21">
        <v>3</v>
      </c>
      <c r="K407" s="21">
        <f t="shared" si="307"/>
        <v>100</v>
      </c>
      <c r="L407" s="21">
        <v>4</v>
      </c>
      <c r="M407" s="21">
        <f t="shared" si="308"/>
        <v>100</v>
      </c>
      <c r="N407" s="21">
        <v>3</v>
      </c>
      <c r="O407" s="21">
        <f t="shared" si="309"/>
        <v>100</v>
      </c>
      <c r="P407" s="1">
        <f>5-1</f>
        <v>4</v>
      </c>
      <c r="Q407" s="21">
        <f t="shared" si="310"/>
        <v>80</v>
      </c>
      <c r="R407" s="1">
        <v>3</v>
      </c>
      <c r="S407" s="21">
        <f t="shared" si="311"/>
        <v>100</v>
      </c>
      <c r="T407" s="1">
        <v>3</v>
      </c>
      <c r="U407" s="21">
        <f t="shared" si="312"/>
        <v>100</v>
      </c>
      <c r="V407" s="1">
        <v>3</v>
      </c>
      <c r="W407" s="21">
        <f t="shared" si="313"/>
        <v>100</v>
      </c>
      <c r="X407" s="1">
        <v>3</v>
      </c>
      <c r="Y407" s="21">
        <f t="shared" si="314"/>
        <v>100</v>
      </c>
      <c r="Z407" s="21">
        <v>4</v>
      </c>
      <c r="AA407" s="21">
        <f t="shared" si="315"/>
        <v>100</v>
      </c>
      <c r="AB407" s="1">
        <v>3</v>
      </c>
      <c r="AC407" s="21">
        <f t="shared" si="316"/>
        <v>100</v>
      </c>
      <c r="AD407" s="1">
        <v>1</v>
      </c>
      <c r="AE407" s="1">
        <f t="shared" si="317"/>
        <v>100</v>
      </c>
      <c r="AF407" s="1">
        <v>3</v>
      </c>
      <c r="AG407" s="1">
        <f t="shared" si="318"/>
        <v>100</v>
      </c>
      <c r="AH407" s="1">
        <v>1</v>
      </c>
      <c r="AI407" s="1">
        <f t="shared" si="319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98"/>
      <c r="AT407" s="21">
        <f t="shared" si="320"/>
        <v>98.666666666666671</v>
      </c>
      <c r="AU407" s="61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</v>
      </c>
      <c r="E408" s="21">
        <f t="shared" si="304"/>
        <v>100</v>
      </c>
      <c r="F408" s="21">
        <v>3</v>
      </c>
      <c r="G408" s="21">
        <f t="shared" si="305"/>
        <v>100</v>
      </c>
      <c r="H408" s="21">
        <v>3</v>
      </c>
      <c r="I408" s="21">
        <f t="shared" si="306"/>
        <v>100</v>
      </c>
      <c r="J408" s="21">
        <v>3</v>
      </c>
      <c r="K408" s="21">
        <f t="shared" si="307"/>
        <v>100</v>
      </c>
      <c r="L408" s="21">
        <v>4</v>
      </c>
      <c r="M408" s="21">
        <f t="shared" si="308"/>
        <v>100</v>
      </c>
      <c r="N408" s="21">
        <v>3</v>
      </c>
      <c r="O408" s="21">
        <f t="shared" si="309"/>
        <v>100</v>
      </c>
      <c r="P408" s="1">
        <v>5</v>
      </c>
      <c r="Q408" s="21">
        <f t="shared" si="310"/>
        <v>100</v>
      </c>
      <c r="R408" s="1">
        <v>3</v>
      </c>
      <c r="S408" s="21">
        <f t="shared" si="311"/>
        <v>100</v>
      </c>
      <c r="T408" s="1">
        <v>3</v>
      </c>
      <c r="U408" s="21">
        <f t="shared" si="312"/>
        <v>100</v>
      </c>
      <c r="V408" s="1">
        <v>3</v>
      </c>
      <c r="W408" s="21">
        <f t="shared" si="313"/>
        <v>100</v>
      </c>
      <c r="X408" s="1">
        <v>3</v>
      </c>
      <c r="Y408" s="21">
        <f t="shared" si="314"/>
        <v>100</v>
      </c>
      <c r="Z408" s="21">
        <v>4</v>
      </c>
      <c r="AA408" s="21">
        <f t="shared" si="315"/>
        <v>100</v>
      </c>
      <c r="AB408" s="1">
        <v>3</v>
      </c>
      <c r="AC408" s="21">
        <f t="shared" si="316"/>
        <v>100</v>
      </c>
      <c r="AD408" s="1">
        <v>1</v>
      </c>
      <c r="AE408" s="1">
        <f t="shared" si="317"/>
        <v>100</v>
      </c>
      <c r="AF408" s="1">
        <v>3</v>
      </c>
      <c r="AG408" s="1">
        <f t="shared" si="318"/>
        <v>100</v>
      </c>
      <c r="AH408" s="1">
        <v>1</v>
      </c>
      <c r="AI408" s="1">
        <f t="shared" si="319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98"/>
      <c r="AT408" s="21">
        <f t="shared" si="320"/>
        <v>100</v>
      </c>
      <c r="AU408" s="61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</v>
      </c>
      <c r="E409" s="21">
        <f t="shared" si="304"/>
        <v>100</v>
      </c>
      <c r="F409" s="21">
        <v>3</v>
      </c>
      <c r="G409" s="21">
        <f t="shared" si="305"/>
        <v>100</v>
      </c>
      <c r="H409" s="21">
        <v>3</v>
      </c>
      <c r="I409" s="21">
        <f t="shared" si="306"/>
        <v>100</v>
      </c>
      <c r="J409" s="21">
        <v>3</v>
      </c>
      <c r="K409" s="21">
        <f t="shared" si="307"/>
        <v>100</v>
      </c>
      <c r="L409" s="21">
        <v>4</v>
      </c>
      <c r="M409" s="21">
        <f t="shared" si="308"/>
        <v>100</v>
      </c>
      <c r="N409" s="21">
        <v>3</v>
      </c>
      <c r="O409" s="21">
        <f t="shared" si="309"/>
        <v>100</v>
      </c>
      <c r="P409" s="1">
        <f>5-1</f>
        <v>4</v>
      </c>
      <c r="Q409" s="21">
        <f t="shared" si="310"/>
        <v>80</v>
      </c>
      <c r="R409" s="1">
        <v>3</v>
      </c>
      <c r="S409" s="21">
        <f t="shared" si="311"/>
        <v>100</v>
      </c>
      <c r="T409" s="1">
        <v>3</v>
      </c>
      <c r="U409" s="21">
        <f t="shared" si="312"/>
        <v>100</v>
      </c>
      <c r="V409" s="1">
        <v>3</v>
      </c>
      <c r="W409" s="21">
        <f t="shared" si="313"/>
        <v>100</v>
      </c>
      <c r="X409" s="1">
        <v>3</v>
      </c>
      <c r="Y409" s="21">
        <f t="shared" si="314"/>
        <v>100</v>
      </c>
      <c r="Z409" s="21" t="s">
        <v>460</v>
      </c>
      <c r="AA409" s="21"/>
      <c r="AB409" s="1" t="s">
        <v>460</v>
      </c>
      <c r="AC409" s="21"/>
      <c r="AD409" s="1">
        <v>1</v>
      </c>
      <c r="AE409" s="1">
        <f t="shared" si="317"/>
        <v>100</v>
      </c>
      <c r="AF409" s="1">
        <v>3</v>
      </c>
      <c r="AG409" s="1">
        <f t="shared" si="318"/>
        <v>100</v>
      </c>
      <c r="AH409" s="1">
        <v>1</v>
      </c>
      <c r="AI409" s="1">
        <f t="shared" si="319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98"/>
      <c r="AT409" s="21">
        <f t="shared" si="320"/>
        <v>98.461538461538467</v>
      </c>
      <c r="AU409" s="61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3</v>
      </c>
      <c r="E410" s="21">
        <f t="shared" si="304"/>
        <v>100</v>
      </c>
      <c r="F410" s="21">
        <v>3</v>
      </c>
      <c r="G410" s="21">
        <f t="shared" si="305"/>
        <v>100</v>
      </c>
      <c r="H410" s="21">
        <v>2</v>
      </c>
      <c r="I410" s="21">
        <f t="shared" si="306"/>
        <v>66.666666666666657</v>
      </c>
      <c r="J410" s="21">
        <v>3</v>
      </c>
      <c r="K410" s="21">
        <f t="shared" si="307"/>
        <v>100</v>
      </c>
      <c r="L410" s="21">
        <v>4</v>
      </c>
      <c r="M410" s="21">
        <f t="shared" si="308"/>
        <v>100</v>
      </c>
      <c r="N410" s="21">
        <v>3</v>
      </c>
      <c r="O410" s="21">
        <f t="shared" si="309"/>
        <v>100</v>
      </c>
      <c r="P410" s="1">
        <f>5-1</f>
        <v>4</v>
      </c>
      <c r="Q410" s="21">
        <f t="shared" si="310"/>
        <v>80</v>
      </c>
      <c r="R410" s="1">
        <v>3</v>
      </c>
      <c r="S410" s="21">
        <f t="shared" si="311"/>
        <v>100</v>
      </c>
      <c r="T410" s="1">
        <v>3</v>
      </c>
      <c r="U410" s="21">
        <f t="shared" si="312"/>
        <v>100</v>
      </c>
      <c r="V410" s="1">
        <v>3</v>
      </c>
      <c r="W410" s="21">
        <f t="shared" si="313"/>
        <v>100</v>
      </c>
      <c r="X410" s="1">
        <v>3</v>
      </c>
      <c r="Y410" s="21">
        <f t="shared" si="314"/>
        <v>100</v>
      </c>
      <c r="Z410" s="21">
        <v>4</v>
      </c>
      <c r="AA410" s="21">
        <f t="shared" si="315"/>
        <v>100</v>
      </c>
      <c r="AB410" s="1">
        <v>3</v>
      </c>
      <c r="AC410" s="21">
        <f t="shared" si="316"/>
        <v>100</v>
      </c>
      <c r="AD410" s="1">
        <v>1</v>
      </c>
      <c r="AE410" s="1">
        <f t="shared" si="317"/>
        <v>100</v>
      </c>
      <c r="AF410" s="1">
        <v>3</v>
      </c>
      <c r="AG410" s="1">
        <f t="shared" si="318"/>
        <v>100</v>
      </c>
      <c r="AH410" s="1">
        <v>1</v>
      </c>
      <c r="AI410" s="1">
        <f t="shared" si="319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98"/>
      <c r="AT410" s="21">
        <f t="shared" si="320"/>
        <v>96.444444444444443</v>
      </c>
      <c r="AU410" s="61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7"/>
        <v>100</v>
      </c>
      <c r="L411" s="21">
        <v>4</v>
      </c>
      <c r="M411" s="21">
        <f t="shared" si="308"/>
        <v>100</v>
      </c>
      <c r="N411" s="21">
        <v>3</v>
      </c>
      <c r="O411" s="21">
        <f t="shared" si="309"/>
        <v>100</v>
      </c>
      <c r="P411" s="1">
        <f>5-1</f>
        <v>4</v>
      </c>
      <c r="Q411" s="21">
        <f t="shared" si="310"/>
        <v>80</v>
      </c>
      <c r="R411" s="1">
        <v>3</v>
      </c>
      <c r="S411" s="21">
        <f t="shared" si="311"/>
        <v>100</v>
      </c>
      <c r="T411" s="1">
        <v>3</v>
      </c>
      <c r="U411" s="21">
        <f t="shared" si="312"/>
        <v>100</v>
      </c>
      <c r="V411" s="1">
        <v>3</v>
      </c>
      <c r="W411" s="21">
        <f t="shared" si="313"/>
        <v>100</v>
      </c>
      <c r="X411" s="1">
        <v>3</v>
      </c>
      <c r="Y411" s="21">
        <f t="shared" si="314"/>
        <v>100</v>
      </c>
      <c r="Z411" s="21">
        <v>4</v>
      </c>
      <c r="AA411" s="21">
        <f t="shared" si="315"/>
        <v>100</v>
      </c>
      <c r="AB411" s="1">
        <v>3</v>
      </c>
      <c r="AC411" s="21">
        <f t="shared" si="316"/>
        <v>100</v>
      </c>
      <c r="AD411" s="1">
        <v>1</v>
      </c>
      <c r="AE411" s="1">
        <f t="shared" si="317"/>
        <v>100</v>
      </c>
      <c r="AF411" s="1">
        <v>3</v>
      </c>
      <c r="AG411" s="1">
        <f t="shared" si="318"/>
        <v>100</v>
      </c>
      <c r="AH411" s="1">
        <v>1</v>
      </c>
      <c r="AI411" s="1">
        <f t="shared" si="319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98"/>
      <c r="AT411" s="21">
        <f t="shared" si="320"/>
        <v>98.666666666666671</v>
      </c>
      <c r="AU411" s="61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7"/>
        <v>100</v>
      </c>
      <c r="L412" s="21">
        <v>4</v>
      </c>
      <c r="M412" s="21">
        <f t="shared" si="308"/>
        <v>100</v>
      </c>
      <c r="N412" s="21">
        <v>3</v>
      </c>
      <c r="O412" s="21">
        <f t="shared" si="309"/>
        <v>100</v>
      </c>
      <c r="P412" s="1">
        <v>5</v>
      </c>
      <c r="Q412" s="21">
        <f t="shared" si="310"/>
        <v>100</v>
      </c>
      <c r="R412" s="1">
        <v>3</v>
      </c>
      <c r="S412" s="21">
        <f t="shared" si="311"/>
        <v>100</v>
      </c>
      <c r="T412" s="1">
        <v>3</v>
      </c>
      <c r="U412" s="21">
        <f t="shared" si="312"/>
        <v>100</v>
      </c>
      <c r="V412" s="1">
        <v>2</v>
      </c>
      <c r="W412" s="21">
        <f t="shared" si="313"/>
        <v>66.666666666666657</v>
      </c>
      <c r="X412" s="1">
        <v>3</v>
      </c>
      <c r="Y412" s="21">
        <f t="shared" si="314"/>
        <v>100</v>
      </c>
      <c r="Z412" s="21">
        <v>4</v>
      </c>
      <c r="AA412" s="21">
        <f t="shared" si="315"/>
        <v>100</v>
      </c>
      <c r="AB412" s="1">
        <v>3</v>
      </c>
      <c r="AC412" s="21">
        <f t="shared" si="316"/>
        <v>100</v>
      </c>
      <c r="AD412" s="1">
        <v>1</v>
      </c>
      <c r="AE412" s="1">
        <f t="shared" si="317"/>
        <v>100</v>
      </c>
      <c r="AF412" s="1">
        <v>2</v>
      </c>
      <c r="AG412" s="1">
        <f t="shared" si="318"/>
        <v>66.666666666666657</v>
      </c>
      <c r="AH412" s="1">
        <v>1</v>
      </c>
      <c r="AI412" s="1">
        <f t="shared" si="319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98"/>
      <c r="AT412" s="21">
        <f t="shared" si="320"/>
        <v>93.333333333333329</v>
      </c>
      <c r="AU412" s="61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7"/>
        <v>100</v>
      </c>
      <c r="L413" s="21">
        <v>4</v>
      </c>
      <c r="M413" s="21">
        <f t="shared" si="308"/>
        <v>100</v>
      </c>
      <c r="N413" s="21">
        <v>3</v>
      </c>
      <c r="O413" s="21">
        <f t="shared" si="309"/>
        <v>100</v>
      </c>
      <c r="P413" s="1">
        <v>5</v>
      </c>
      <c r="Q413" s="21">
        <f t="shared" si="310"/>
        <v>100</v>
      </c>
      <c r="R413" s="1">
        <v>3</v>
      </c>
      <c r="S413" s="21">
        <f t="shared" si="311"/>
        <v>100</v>
      </c>
      <c r="T413" s="1">
        <v>3</v>
      </c>
      <c r="U413" s="21">
        <f t="shared" si="312"/>
        <v>100</v>
      </c>
      <c r="V413" s="1">
        <v>3</v>
      </c>
      <c r="W413" s="21">
        <f t="shared" si="313"/>
        <v>100</v>
      </c>
      <c r="X413" s="1">
        <v>3</v>
      </c>
      <c r="Y413" s="21">
        <f t="shared" si="314"/>
        <v>100</v>
      </c>
      <c r="Z413" s="21">
        <v>4</v>
      </c>
      <c r="AA413" s="21">
        <f t="shared" si="315"/>
        <v>100</v>
      </c>
      <c r="AB413" s="1">
        <v>3</v>
      </c>
      <c r="AC413" s="21">
        <f t="shared" si="316"/>
        <v>100</v>
      </c>
      <c r="AD413" s="1">
        <v>1</v>
      </c>
      <c r="AE413" s="1">
        <f t="shared" si="317"/>
        <v>100</v>
      </c>
      <c r="AF413" s="1">
        <v>3</v>
      </c>
      <c r="AG413" s="1">
        <f t="shared" si="318"/>
        <v>100</v>
      </c>
      <c r="AH413" s="1">
        <v>1</v>
      </c>
      <c r="AI413" s="1">
        <f t="shared" si="319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98"/>
      <c r="AT413" s="21">
        <f t="shared" si="320"/>
        <v>100</v>
      </c>
      <c r="AU413" s="61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</v>
      </c>
      <c r="E414" s="21">
        <f t="shared" si="304"/>
        <v>100</v>
      </c>
      <c r="F414" s="21">
        <v>3</v>
      </c>
      <c r="G414" s="21">
        <f t="shared" si="305"/>
        <v>100</v>
      </c>
      <c r="H414" s="21">
        <v>3</v>
      </c>
      <c r="I414" s="21">
        <f t="shared" si="306"/>
        <v>100</v>
      </c>
      <c r="J414" s="21">
        <v>3</v>
      </c>
      <c r="K414" s="21">
        <f t="shared" si="307"/>
        <v>100</v>
      </c>
      <c r="L414" s="21">
        <v>4</v>
      </c>
      <c r="M414" s="21">
        <f t="shared" si="308"/>
        <v>100</v>
      </c>
      <c r="N414" s="21">
        <v>3</v>
      </c>
      <c r="O414" s="21">
        <f t="shared" si="309"/>
        <v>100</v>
      </c>
      <c r="P414" s="1">
        <v>5</v>
      </c>
      <c r="Q414" s="21">
        <f t="shared" si="310"/>
        <v>100</v>
      </c>
      <c r="R414" s="1">
        <v>3</v>
      </c>
      <c r="S414" s="21">
        <f t="shared" si="311"/>
        <v>100</v>
      </c>
      <c r="T414" s="1">
        <v>3</v>
      </c>
      <c r="U414" s="21">
        <f t="shared" si="312"/>
        <v>100</v>
      </c>
      <c r="V414" s="1">
        <v>3</v>
      </c>
      <c r="W414" s="21">
        <f t="shared" si="313"/>
        <v>100</v>
      </c>
      <c r="X414" s="1">
        <v>3</v>
      </c>
      <c r="Y414" s="21">
        <f t="shared" si="314"/>
        <v>100</v>
      </c>
      <c r="Z414" s="21">
        <v>4</v>
      </c>
      <c r="AA414" s="21">
        <f t="shared" si="315"/>
        <v>100</v>
      </c>
      <c r="AB414" s="1">
        <v>3</v>
      </c>
      <c r="AC414" s="21">
        <f t="shared" si="316"/>
        <v>100</v>
      </c>
      <c r="AD414" s="1">
        <v>1</v>
      </c>
      <c r="AE414" s="1">
        <f t="shared" si="317"/>
        <v>100</v>
      </c>
      <c r="AF414" s="1">
        <v>3</v>
      </c>
      <c r="AG414" s="1">
        <f t="shared" si="318"/>
        <v>100</v>
      </c>
      <c r="AH414" s="1">
        <v>1</v>
      </c>
      <c r="AI414" s="1">
        <f t="shared" si="319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98"/>
      <c r="AT414" s="21">
        <f t="shared" si="320"/>
        <v>100</v>
      </c>
      <c r="AU414" s="61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3</v>
      </c>
      <c r="E415" s="21">
        <f t="shared" si="304"/>
        <v>100</v>
      </c>
      <c r="F415" s="21">
        <v>3</v>
      </c>
      <c r="G415" s="21">
        <f t="shared" si="305"/>
        <v>100</v>
      </c>
      <c r="H415" s="21">
        <v>3</v>
      </c>
      <c r="I415" s="21">
        <f t="shared" si="306"/>
        <v>100</v>
      </c>
      <c r="J415" s="21">
        <v>3</v>
      </c>
      <c r="K415" s="21">
        <f t="shared" si="307"/>
        <v>100</v>
      </c>
      <c r="L415" s="21">
        <v>4</v>
      </c>
      <c r="M415" s="21">
        <f t="shared" si="308"/>
        <v>100</v>
      </c>
      <c r="N415" s="21">
        <v>3</v>
      </c>
      <c r="O415" s="21">
        <f t="shared" si="309"/>
        <v>100</v>
      </c>
      <c r="P415" s="1">
        <v>5</v>
      </c>
      <c r="Q415" s="21">
        <f t="shared" si="310"/>
        <v>100</v>
      </c>
      <c r="R415" s="1">
        <v>3</v>
      </c>
      <c r="S415" s="21">
        <f t="shared" si="311"/>
        <v>100</v>
      </c>
      <c r="T415" s="1">
        <v>3</v>
      </c>
      <c r="U415" s="21">
        <f t="shared" si="312"/>
        <v>100</v>
      </c>
      <c r="V415" s="1">
        <v>3</v>
      </c>
      <c r="W415" s="21">
        <f t="shared" si="313"/>
        <v>100</v>
      </c>
      <c r="X415" s="1">
        <v>3</v>
      </c>
      <c r="Y415" s="21">
        <f t="shared" si="314"/>
        <v>100</v>
      </c>
      <c r="Z415" s="21">
        <v>4</v>
      </c>
      <c r="AA415" s="21">
        <f t="shared" si="315"/>
        <v>100</v>
      </c>
      <c r="AB415" s="1">
        <v>3</v>
      </c>
      <c r="AC415" s="21">
        <f t="shared" si="316"/>
        <v>100</v>
      </c>
      <c r="AD415" s="1">
        <v>1</v>
      </c>
      <c r="AE415" s="1">
        <f t="shared" si="317"/>
        <v>100</v>
      </c>
      <c r="AF415" s="1">
        <v>3</v>
      </c>
      <c r="AG415" s="1">
        <f t="shared" si="318"/>
        <v>100</v>
      </c>
      <c r="AH415" s="1">
        <v>1</v>
      </c>
      <c r="AI415" s="1">
        <f t="shared" si="319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98"/>
      <c r="AT415" s="21">
        <f t="shared" si="320"/>
        <v>100</v>
      </c>
      <c r="AU415" s="61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21">
        <v>3</v>
      </c>
      <c r="G416" s="21">
        <f t="shared" si="305"/>
        <v>100</v>
      </c>
      <c r="H416" s="21">
        <v>3</v>
      </c>
      <c r="I416" s="21">
        <f t="shared" si="306"/>
        <v>100</v>
      </c>
      <c r="J416" s="21">
        <v>3</v>
      </c>
      <c r="K416" s="21">
        <f t="shared" si="307"/>
        <v>100</v>
      </c>
      <c r="L416" s="21">
        <v>4</v>
      </c>
      <c r="M416" s="21">
        <f t="shared" si="308"/>
        <v>100</v>
      </c>
      <c r="N416" s="21">
        <v>3</v>
      </c>
      <c r="O416" s="21">
        <f t="shared" si="309"/>
        <v>100</v>
      </c>
      <c r="P416" s="1">
        <v>5</v>
      </c>
      <c r="Q416" s="21">
        <f t="shared" si="310"/>
        <v>100</v>
      </c>
      <c r="R416" s="1">
        <v>3</v>
      </c>
      <c r="S416" s="21">
        <f t="shared" si="311"/>
        <v>100</v>
      </c>
      <c r="T416" s="1">
        <v>3</v>
      </c>
      <c r="U416" s="21">
        <f t="shared" si="312"/>
        <v>100</v>
      </c>
      <c r="V416" s="1">
        <v>3</v>
      </c>
      <c r="W416" s="21">
        <f t="shared" si="313"/>
        <v>100</v>
      </c>
      <c r="X416" s="1">
        <v>3</v>
      </c>
      <c r="Y416" s="21">
        <f t="shared" si="314"/>
        <v>100</v>
      </c>
      <c r="Z416" s="21">
        <v>4</v>
      </c>
      <c r="AA416" s="21">
        <f t="shared" si="315"/>
        <v>100</v>
      </c>
      <c r="AB416" s="1">
        <v>3</v>
      </c>
      <c r="AC416" s="21">
        <f t="shared" si="316"/>
        <v>100</v>
      </c>
      <c r="AD416" s="1">
        <v>1</v>
      </c>
      <c r="AE416" s="1">
        <f t="shared" si="317"/>
        <v>100</v>
      </c>
      <c r="AF416" s="1">
        <v>3</v>
      </c>
      <c r="AG416" s="1">
        <f t="shared" si="318"/>
        <v>100</v>
      </c>
      <c r="AH416" s="1">
        <v>1</v>
      </c>
      <c r="AI416" s="1">
        <f t="shared" si="319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98"/>
      <c r="AT416" s="21">
        <f t="shared" si="320"/>
        <v>100</v>
      </c>
      <c r="AU416" s="61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139"/>
      <c r="F417" s="139"/>
      <c r="G417" s="139"/>
      <c r="H417" s="139"/>
      <c r="I417" s="139"/>
      <c r="J417" s="26"/>
      <c r="K417" s="26"/>
      <c r="L417" s="26"/>
      <c r="M417" s="26"/>
      <c r="N417" s="26"/>
      <c r="P417" s="15"/>
      <c r="Q417" s="2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6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6"/>
      <c r="AU417" s="61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P418" s="49"/>
      <c r="Q418" s="137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137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61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P419" s="63"/>
      <c r="Q419" s="108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108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</v>
      </c>
      <c r="E420" s="21">
        <f t="shared" ref="E420:E444" si="321">D420/3*100</f>
        <v>100</v>
      </c>
      <c r="F420" s="21">
        <v>3</v>
      </c>
      <c r="G420" s="21">
        <f t="shared" ref="G420:G444" si="322">F420/3*100</f>
        <v>100</v>
      </c>
      <c r="H420" s="21">
        <v>3</v>
      </c>
      <c r="I420" s="21">
        <f t="shared" ref="I420:I444" si="323">H420/3*100</f>
        <v>100</v>
      </c>
      <c r="J420" s="21">
        <v>3</v>
      </c>
      <c r="K420" s="21">
        <f t="shared" ref="K420:K444" si="324">J420/3*100</f>
        <v>100</v>
      </c>
      <c r="L420" s="21">
        <v>4</v>
      </c>
      <c r="M420" s="21">
        <f t="shared" ref="M420:M444" si="325">L420/4*100</f>
        <v>100</v>
      </c>
      <c r="N420" s="21">
        <v>3</v>
      </c>
      <c r="O420" s="21">
        <f t="shared" ref="O420:O444" si="326">N420/3*100</f>
        <v>100</v>
      </c>
      <c r="P420" s="1">
        <v>5</v>
      </c>
      <c r="Q420" s="21">
        <f t="shared" ref="Q420:Q444" si="327">P420/5*100</f>
        <v>100</v>
      </c>
      <c r="R420" s="1">
        <v>3</v>
      </c>
      <c r="S420" s="21">
        <f t="shared" ref="S420:S444" si="328">R420/3*100</f>
        <v>100</v>
      </c>
      <c r="T420" s="1">
        <v>3</v>
      </c>
      <c r="U420" s="21">
        <f t="shared" ref="U420:U444" si="329">T420/3*100</f>
        <v>100</v>
      </c>
      <c r="V420" s="1">
        <v>3</v>
      </c>
      <c r="W420" s="21">
        <f t="shared" ref="W420:W444" si="330">V420/3*100</f>
        <v>100</v>
      </c>
      <c r="X420" s="1">
        <v>3</v>
      </c>
      <c r="Y420" s="21">
        <f t="shared" ref="Y420:Y444" si="331">X420/3*100</f>
        <v>100</v>
      </c>
      <c r="Z420" s="21">
        <v>4</v>
      </c>
      <c r="AA420" s="21">
        <f t="shared" ref="AA420:AA444" si="332">Z420/4*100</f>
        <v>100</v>
      </c>
      <c r="AB420" s="1">
        <v>3</v>
      </c>
      <c r="AC420" s="21">
        <f t="shared" ref="AC420:AC444" si="333">AB420/3*100</f>
        <v>100</v>
      </c>
      <c r="AD420" s="1">
        <v>1</v>
      </c>
      <c r="AE420" s="1">
        <f t="shared" ref="AE420:AE444" si="334">AD420/1*100</f>
        <v>100</v>
      </c>
      <c r="AF420" s="1">
        <v>3</v>
      </c>
      <c r="AG420" s="1">
        <f t="shared" ref="AG420:AG444" si="335">AF420/3*100</f>
        <v>100</v>
      </c>
      <c r="AH420" s="1">
        <v>1</v>
      </c>
      <c r="AI420" s="1">
        <f t="shared" ref="AI420:AI444" si="336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98"/>
      <c r="AT420" s="21">
        <f t="shared" ref="AT420:AT444" si="337">AVERAGE(Q420,S420,U420,W420,Y420,AA420,AC420,AE420,AG420,AI420,AK420,AM420,AO420,AQ420,AS420,K420,M420,I420,G420,O420)</f>
        <v>100</v>
      </c>
      <c r="AU420" s="61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3</v>
      </c>
      <c r="E421" s="21">
        <f t="shared" si="321"/>
        <v>100</v>
      </c>
      <c r="F421" s="21">
        <v>3</v>
      </c>
      <c r="G421" s="21">
        <f t="shared" si="322"/>
        <v>100</v>
      </c>
      <c r="H421" s="21">
        <v>3</v>
      </c>
      <c r="I421" s="21">
        <f t="shared" si="323"/>
        <v>100</v>
      </c>
      <c r="J421" s="21">
        <v>3</v>
      </c>
      <c r="K421" s="21">
        <f t="shared" si="324"/>
        <v>100</v>
      </c>
      <c r="L421" s="21">
        <v>4</v>
      </c>
      <c r="M421" s="21">
        <f t="shared" si="325"/>
        <v>100</v>
      </c>
      <c r="N421" s="21">
        <v>3</v>
      </c>
      <c r="O421" s="21">
        <f t="shared" si="326"/>
        <v>100</v>
      </c>
      <c r="P421" s="1">
        <v>5</v>
      </c>
      <c r="Q421" s="21">
        <f t="shared" si="327"/>
        <v>100</v>
      </c>
      <c r="R421" s="1">
        <v>3</v>
      </c>
      <c r="S421" s="21">
        <f t="shared" si="328"/>
        <v>100</v>
      </c>
      <c r="T421" s="1">
        <v>3</v>
      </c>
      <c r="U421" s="21">
        <f t="shared" si="329"/>
        <v>100</v>
      </c>
      <c r="V421" s="1">
        <v>3</v>
      </c>
      <c r="W421" s="21">
        <f t="shared" si="330"/>
        <v>100</v>
      </c>
      <c r="X421" s="1">
        <v>3</v>
      </c>
      <c r="Y421" s="21">
        <f t="shared" si="331"/>
        <v>100</v>
      </c>
      <c r="Z421" s="21">
        <v>4</v>
      </c>
      <c r="AA421" s="21">
        <f t="shared" si="332"/>
        <v>100</v>
      </c>
      <c r="AB421" s="1">
        <v>3</v>
      </c>
      <c r="AC421" s="21">
        <f t="shared" si="333"/>
        <v>100</v>
      </c>
      <c r="AD421" s="1">
        <v>1</v>
      </c>
      <c r="AE421" s="1">
        <f t="shared" si="334"/>
        <v>100</v>
      </c>
      <c r="AF421" s="1">
        <v>3</v>
      </c>
      <c r="AG421" s="1">
        <f t="shared" si="335"/>
        <v>100</v>
      </c>
      <c r="AH421" s="1">
        <v>1</v>
      </c>
      <c r="AI421" s="1">
        <f t="shared" si="336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98"/>
      <c r="AT421" s="21">
        <f t="shared" si="337"/>
        <v>100</v>
      </c>
      <c r="AU421" s="11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4"/>
        <v>100</v>
      </c>
      <c r="L422" s="21">
        <v>4</v>
      </c>
      <c r="M422" s="21">
        <f t="shared" si="325"/>
        <v>100</v>
      </c>
      <c r="N422" s="21">
        <v>3</v>
      </c>
      <c r="O422" s="21">
        <f t="shared" si="326"/>
        <v>100</v>
      </c>
      <c r="P422" s="1">
        <v>5</v>
      </c>
      <c r="Q422" s="21">
        <f t="shared" si="327"/>
        <v>100</v>
      </c>
      <c r="R422" s="1">
        <v>3</v>
      </c>
      <c r="S422" s="21">
        <f t="shared" si="328"/>
        <v>100</v>
      </c>
      <c r="T422" s="1">
        <v>3</v>
      </c>
      <c r="U422" s="21">
        <f t="shared" si="329"/>
        <v>100</v>
      </c>
      <c r="V422" s="1">
        <v>3</v>
      </c>
      <c r="W422" s="21">
        <f t="shared" si="330"/>
        <v>100</v>
      </c>
      <c r="X422" s="1">
        <v>3</v>
      </c>
      <c r="Y422" s="21">
        <f t="shared" si="331"/>
        <v>100</v>
      </c>
      <c r="Z422" s="21">
        <v>4</v>
      </c>
      <c r="AA422" s="21">
        <f t="shared" si="332"/>
        <v>100</v>
      </c>
      <c r="AB422" s="1">
        <v>3</v>
      </c>
      <c r="AC422" s="21">
        <f t="shared" si="333"/>
        <v>100</v>
      </c>
      <c r="AD422" s="1">
        <v>1</v>
      </c>
      <c r="AE422" s="1">
        <f t="shared" si="334"/>
        <v>100</v>
      </c>
      <c r="AF422" s="1">
        <v>3</v>
      </c>
      <c r="AG422" s="1">
        <f t="shared" si="335"/>
        <v>100</v>
      </c>
      <c r="AH422" s="1">
        <v>1</v>
      </c>
      <c r="AI422" s="1">
        <f t="shared" si="336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98"/>
      <c r="AT422" s="21">
        <f t="shared" si="337"/>
        <v>100</v>
      </c>
      <c r="AU422" s="11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3</v>
      </c>
      <c r="E423" s="21">
        <f t="shared" si="321"/>
        <v>100</v>
      </c>
      <c r="F423" s="21">
        <v>3</v>
      </c>
      <c r="G423" s="21">
        <f t="shared" si="322"/>
        <v>100</v>
      </c>
      <c r="H423" s="21">
        <v>3</v>
      </c>
      <c r="I423" s="21">
        <f t="shared" si="323"/>
        <v>100</v>
      </c>
      <c r="J423" s="21">
        <v>3</v>
      </c>
      <c r="K423" s="21">
        <f t="shared" si="324"/>
        <v>100</v>
      </c>
      <c r="L423" s="21">
        <v>4</v>
      </c>
      <c r="M423" s="21">
        <f t="shared" si="325"/>
        <v>100</v>
      </c>
      <c r="N423" s="21">
        <v>3</v>
      </c>
      <c r="O423" s="21">
        <f t="shared" si="326"/>
        <v>100</v>
      </c>
      <c r="P423" s="1">
        <v>5</v>
      </c>
      <c r="Q423" s="21">
        <f t="shared" si="327"/>
        <v>100</v>
      </c>
      <c r="R423" s="1">
        <v>3</v>
      </c>
      <c r="S423" s="21">
        <f t="shared" si="328"/>
        <v>100</v>
      </c>
      <c r="T423" s="1">
        <v>3</v>
      </c>
      <c r="U423" s="21">
        <f t="shared" si="329"/>
        <v>100</v>
      </c>
      <c r="V423" s="1">
        <v>3</v>
      </c>
      <c r="W423" s="21">
        <f t="shared" si="330"/>
        <v>100</v>
      </c>
      <c r="X423" s="1">
        <v>3</v>
      </c>
      <c r="Y423" s="21">
        <f t="shared" si="331"/>
        <v>100</v>
      </c>
      <c r="Z423" s="21">
        <v>4</v>
      </c>
      <c r="AA423" s="21">
        <f t="shared" si="332"/>
        <v>100</v>
      </c>
      <c r="AB423" s="1">
        <v>3</v>
      </c>
      <c r="AC423" s="21">
        <f t="shared" si="333"/>
        <v>100</v>
      </c>
      <c r="AD423" s="1">
        <v>1</v>
      </c>
      <c r="AE423" s="1">
        <f t="shared" si="334"/>
        <v>100</v>
      </c>
      <c r="AF423" s="1">
        <v>3</v>
      </c>
      <c r="AG423" s="1">
        <f t="shared" si="335"/>
        <v>100</v>
      </c>
      <c r="AH423" s="1">
        <v>1</v>
      </c>
      <c r="AI423" s="1">
        <f t="shared" si="336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98"/>
      <c r="AT423" s="21">
        <f t="shared" si="337"/>
        <v>100</v>
      </c>
      <c r="AU423" s="11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</v>
      </c>
      <c r="E424" s="21">
        <f t="shared" si="321"/>
        <v>100</v>
      </c>
      <c r="F424" s="21">
        <v>3</v>
      </c>
      <c r="G424" s="21">
        <f t="shared" si="322"/>
        <v>100</v>
      </c>
      <c r="H424" s="21">
        <v>3</v>
      </c>
      <c r="I424" s="21">
        <f t="shared" si="323"/>
        <v>100</v>
      </c>
      <c r="J424" s="21">
        <v>3</v>
      </c>
      <c r="K424" s="21">
        <f t="shared" si="324"/>
        <v>100</v>
      </c>
      <c r="L424" s="21">
        <v>4</v>
      </c>
      <c r="M424" s="21">
        <f t="shared" si="325"/>
        <v>100</v>
      </c>
      <c r="N424" s="21">
        <v>3</v>
      </c>
      <c r="O424" s="21">
        <f t="shared" si="326"/>
        <v>100</v>
      </c>
      <c r="P424" s="1">
        <f>4-1</f>
        <v>3</v>
      </c>
      <c r="Q424" s="21">
        <f t="shared" si="327"/>
        <v>60</v>
      </c>
      <c r="R424" s="1">
        <v>3</v>
      </c>
      <c r="S424" s="21">
        <f t="shared" si="328"/>
        <v>100</v>
      </c>
      <c r="T424" s="1">
        <v>3</v>
      </c>
      <c r="U424" s="21">
        <f t="shared" si="329"/>
        <v>100</v>
      </c>
      <c r="V424" s="1">
        <v>2</v>
      </c>
      <c r="W424" s="21">
        <f t="shared" si="330"/>
        <v>66.666666666666657</v>
      </c>
      <c r="X424" s="1">
        <v>3</v>
      </c>
      <c r="Y424" s="21">
        <f t="shared" si="331"/>
        <v>100</v>
      </c>
      <c r="Z424" s="21">
        <v>4</v>
      </c>
      <c r="AA424" s="21">
        <f t="shared" si="332"/>
        <v>100</v>
      </c>
      <c r="AB424" s="1">
        <v>3</v>
      </c>
      <c r="AC424" s="21">
        <f t="shared" si="333"/>
        <v>100</v>
      </c>
      <c r="AD424" s="1">
        <v>1</v>
      </c>
      <c r="AE424" s="1">
        <f t="shared" si="334"/>
        <v>100</v>
      </c>
      <c r="AF424" s="1">
        <v>3</v>
      </c>
      <c r="AG424" s="1">
        <f t="shared" si="335"/>
        <v>100</v>
      </c>
      <c r="AH424" s="1">
        <v>1</v>
      </c>
      <c r="AI424" s="1">
        <f t="shared" si="336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98"/>
      <c r="AT424" s="21">
        <f t="shared" si="337"/>
        <v>95.1111111111111</v>
      </c>
      <c r="AU424" s="11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3</v>
      </c>
      <c r="E425" s="21">
        <f t="shared" si="321"/>
        <v>100</v>
      </c>
      <c r="F425" s="21">
        <v>3</v>
      </c>
      <c r="G425" s="21">
        <f t="shared" si="322"/>
        <v>100</v>
      </c>
      <c r="H425" s="21">
        <v>3</v>
      </c>
      <c r="I425" s="21">
        <f t="shared" si="323"/>
        <v>100</v>
      </c>
      <c r="J425" s="21">
        <v>3</v>
      </c>
      <c r="K425" s="21">
        <f t="shared" si="324"/>
        <v>100</v>
      </c>
      <c r="L425" s="21">
        <v>4</v>
      </c>
      <c r="M425" s="21">
        <f t="shared" si="325"/>
        <v>100</v>
      </c>
      <c r="N425" s="21">
        <v>3</v>
      </c>
      <c r="O425" s="21">
        <f t="shared" si="326"/>
        <v>100</v>
      </c>
      <c r="P425" s="1">
        <v>5</v>
      </c>
      <c r="Q425" s="21">
        <f t="shared" si="327"/>
        <v>100</v>
      </c>
      <c r="R425" s="1">
        <v>3</v>
      </c>
      <c r="S425" s="21">
        <f t="shared" si="328"/>
        <v>100</v>
      </c>
      <c r="T425" s="1">
        <v>3</v>
      </c>
      <c r="U425" s="21">
        <f t="shared" si="329"/>
        <v>100</v>
      </c>
      <c r="V425" s="1">
        <v>3</v>
      </c>
      <c r="W425" s="21">
        <f t="shared" si="330"/>
        <v>100</v>
      </c>
      <c r="X425" s="1">
        <v>3</v>
      </c>
      <c r="Y425" s="21">
        <f t="shared" si="331"/>
        <v>100</v>
      </c>
      <c r="Z425" s="21">
        <v>4</v>
      </c>
      <c r="AA425" s="21">
        <f t="shared" si="332"/>
        <v>100</v>
      </c>
      <c r="AB425" s="1">
        <v>3</v>
      </c>
      <c r="AC425" s="21">
        <f t="shared" si="333"/>
        <v>100</v>
      </c>
      <c r="AD425" s="1">
        <v>1</v>
      </c>
      <c r="AE425" s="1">
        <f t="shared" si="334"/>
        <v>100</v>
      </c>
      <c r="AF425" s="1">
        <v>3</v>
      </c>
      <c r="AG425" s="1">
        <f t="shared" si="335"/>
        <v>100</v>
      </c>
      <c r="AH425" s="1">
        <v>1</v>
      </c>
      <c r="AI425" s="1">
        <f t="shared" si="336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98"/>
      <c r="AT425" s="21">
        <f t="shared" si="337"/>
        <v>100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3</v>
      </c>
      <c r="E426" s="21">
        <f t="shared" si="321"/>
        <v>100</v>
      </c>
      <c r="F426" s="21">
        <v>3</v>
      </c>
      <c r="G426" s="21">
        <f t="shared" si="322"/>
        <v>100</v>
      </c>
      <c r="H426" s="21">
        <v>3</v>
      </c>
      <c r="I426" s="21">
        <f t="shared" si="323"/>
        <v>100</v>
      </c>
      <c r="J426" s="21">
        <v>3</v>
      </c>
      <c r="K426" s="21">
        <f t="shared" si="324"/>
        <v>100</v>
      </c>
      <c r="L426" s="21">
        <v>4</v>
      </c>
      <c r="M426" s="21">
        <f t="shared" si="325"/>
        <v>100</v>
      </c>
      <c r="N426" s="21">
        <v>3</v>
      </c>
      <c r="O426" s="21">
        <f t="shared" si="326"/>
        <v>100</v>
      </c>
      <c r="P426" s="1">
        <v>5</v>
      </c>
      <c r="Q426" s="21">
        <f t="shared" si="327"/>
        <v>100</v>
      </c>
      <c r="R426" s="1">
        <v>3</v>
      </c>
      <c r="S426" s="21">
        <f t="shared" si="328"/>
        <v>100</v>
      </c>
      <c r="T426" s="1">
        <v>3</v>
      </c>
      <c r="U426" s="21">
        <f t="shared" si="329"/>
        <v>100</v>
      </c>
      <c r="V426" s="1">
        <v>3</v>
      </c>
      <c r="W426" s="21">
        <f t="shared" si="330"/>
        <v>100</v>
      </c>
      <c r="X426" s="1">
        <v>3</v>
      </c>
      <c r="Y426" s="21">
        <f t="shared" si="331"/>
        <v>100</v>
      </c>
      <c r="Z426" s="21">
        <v>4</v>
      </c>
      <c r="AA426" s="21">
        <f t="shared" si="332"/>
        <v>100</v>
      </c>
      <c r="AB426" s="1">
        <v>3</v>
      </c>
      <c r="AC426" s="21">
        <f t="shared" si="333"/>
        <v>100</v>
      </c>
      <c r="AD426" s="1">
        <v>1</v>
      </c>
      <c r="AE426" s="1">
        <f t="shared" si="334"/>
        <v>100</v>
      </c>
      <c r="AF426" s="1">
        <v>3</v>
      </c>
      <c r="AG426" s="1">
        <f t="shared" si="335"/>
        <v>100</v>
      </c>
      <c r="AH426" s="1">
        <v>1</v>
      </c>
      <c r="AI426" s="1">
        <f t="shared" si="336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98"/>
      <c r="AT426" s="21">
        <f t="shared" si="337"/>
        <v>100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3</v>
      </c>
      <c r="E427" s="21">
        <f t="shared" si="321"/>
        <v>100</v>
      </c>
      <c r="F427" s="21">
        <v>3</v>
      </c>
      <c r="G427" s="21">
        <f t="shared" si="322"/>
        <v>100</v>
      </c>
      <c r="H427" s="21">
        <v>3</v>
      </c>
      <c r="I427" s="21">
        <f t="shared" si="323"/>
        <v>100</v>
      </c>
      <c r="J427" s="21">
        <v>3</v>
      </c>
      <c r="K427" s="21">
        <f t="shared" si="324"/>
        <v>100</v>
      </c>
      <c r="L427" s="21">
        <v>4</v>
      </c>
      <c r="M427" s="21">
        <f t="shared" si="325"/>
        <v>100</v>
      </c>
      <c r="N427" s="21">
        <v>3</v>
      </c>
      <c r="O427" s="21">
        <f t="shared" si="326"/>
        <v>100</v>
      </c>
      <c r="P427" s="1">
        <f>5-2</f>
        <v>3</v>
      </c>
      <c r="Q427" s="21">
        <f t="shared" si="327"/>
        <v>60</v>
      </c>
      <c r="R427" s="1">
        <v>3</v>
      </c>
      <c r="S427" s="21">
        <f t="shared" si="328"/>
        <v>100</v>
      </c>
      <c r="T427" s="1">
        <v>3</v>
      </c>
      <c r="U427" s="21">
        <f t="shared" si="329"/>
        <v>100</v>
      </c>
      <c r="V427" s="1">
        <v>3</v>
      </c>
      <c r="W427" s="21">
        <f t="shared" si="330"/>
        <v>100</v>
      </c>
      <c r="X427" s="1">
        <v>3</v>
      </c>
      <c r="Y427" s="21">
        <f t="shared" si="331"/>
        <v>100</v>
      </c>
      <c r="Z427" s="21">
        <v>4</v>
      </c>
      <c r="AA427" s="21">
        <f t="shared" si="332"/>
        <v>100</v>
      </c>
      <c r="AB427" s="1">
        <v>3</v>
      </c>
      <c r="AC427" s="21">
        <f t="shared" si="333"/>
        <v>100</v>
      </c>
      <c r="AD427" s="1">
        <v>1</v>
      </c>
      <c r="AE427" s="1">
        <f t="shared" si="334"/>
        <v>100</v>
      </c>
      <c r="AF427" s="1">
        <v>3</v>
      </c>
      <c r="AG427" s="1">
        <f t="shared" si="335"/>
        <v>100</v>
      </c>
      <c r="AH427" s="1">
        <v>1</v>
      </c>
      <c r="AI427" s="1">
        <f t="shared" si="336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98"/>
      <c r="AT427" s="21">
        <f t="shared" si="337"/>
        <v>97.333333333333329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4"/>
        <v>100</v>
      </c>
      <c r="L428" s="21">
        <v>4</v>
      </c>
      <c r="M428" s="21">
        <f t="shared" si="325"/>
        <v>100</v>
      </c>
      <c r="N428" s="21">
        <v>3</v>
      </c>
      <c r="O428" s="21">
        <f t="shared" si="326"/>
        <v>100</v>
      </c>
      <c r="P428" s="1">
        <v>5</v>
      </c>
      <c r="Q428" s="21">
        <f t="shared" si="327"/>
        <v>100</v>
      </c>
      <c r="R428" s="1">
        <v>3</v>
      </c>
      <c r="S428" s="21">
        <f t="shared" si="328"/>
        <v>100</v>
      </c>
      <c r="T428" s="1">
        <v>3</v>
      </c>
      <c r="U428" s="21">
        <f t="shared" si="329"/>
        <v>100</v>
      </c>
      <c r="V428" s="1">
        <v>3</v>
      </c>
      <c r="W428" s="21">
        <f t="shared" si="330"/>
        <v>100</v>
      </c>
      <c r="X428" s="1">
        <v>3</v>
      </c>
      <c r="Y428" s="21">
        <f t="shared" si="331"/>
        <v>100</v>
      </c>
      <c r="Z428" s="21">
        <v>4</v>
      </c>
      <c r="AA428" s="21">
        <f t="shared" si="332"/>
        <v>100</v>
      </c>
      <c r="AB428" s="1">
        <v>3</v>
      </c>
      <c r="AC428" s="21">
        <f t="shared" si="333"/>
        <v>100</v>
      </c>
      <c r="AD428" s="1">
        <v>1</v>
      </c>
      <c r="AE428" s="1">
        <f t="shared" si="334"/>
        <v>100</v>
      </c>
      <c r="AF428" s="1">
        <v>3</v>
      </c>
      <c r="AG428" s="1">
        <f t="shared" si="335"/>
        <v>100</v>
      </c>
      <c r="AH428" s="1">
        <v>1</v>
      </c>
      <c r="AI428" s="1">
        <f t="shared" si="336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98"/>
      <c r="AT428" s="21">
        <f t="shared" si="337"/>
        <v>100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3</v>
      </c>
      <c r="E429" s="21">
        <f t="shared" si="321"/>
        <v>100</v>
      </c>
      <c r="F429" s="21">
        <v>3</v>
      </c>
      <c r="G429" s="21">
        <f t="shared" si="322"/>
        <v>100</v>
      </c>
      <c r="H429" s="21">
        <v>3</v>
      </c>
      <c r="I429" s="21">
        <f t="shared" si="323"/>
        <v>100</v>
      </c>
      <c r="J429" s="21">
        <v>3</v>
      </c>
      <c r="K429" s="21">
        <f t="shared" si="324"/>
        <v>100</v>
      </c>
      <c r="L429" s="21">
        <v>4</v>
      </c>
      <c r="M429" s="21">
        <f t="shared" si="325"/>
        <v>100</v>
      </c>
      <c r="N429" s="21">
        <v>3</v>
      </c>
      <c r="O429" s="21">
        <f t="shared" si="326"/>
        <v>100</v>
      </c>
      <c r="P429" s="1">
        <f>5-1</f>
        <v>4</v>
      </c>
      <c r="Q429" s="21">
        <f t="shared" si="327"/>
        <v>80</v>
      </c>
      <c r="R429" s="1">
        <v>3</v>
      </c>
      <c r="S429" s="21">
        <f t="shared" si="328"/>
        <v>100</v>
      </c>
      <c r="T429" s="1">
        <v>3</v>
      </c>
      <c r="U429" s="21">
        <f t="shared" si="329"/>
        <v>100</v>
      </c>
      <c r="V429" s="1">
        <v>3</v>
      </c>
      <c r="W429" s="21">
        <f t="shared" si="330"/>
        <v>100</v>
      </c>
      <c r="X429" s="1">
        <v>3</v>
      </c>
      <c r="Y429" s="21">
        <f t="shared" si="331"/>
        <v>100</v>
      </c>
      <c r="Z429" s="21">
        <v>4</v>
      </c>
      <c r="AA429" s="21">
        <f t="shared" si="332"/>
        <v>100</v>
      </c>
      <c r="AB429" s="1">
        <v>3</v>
      </c>
      <c r="AC429" s="21">
        <f t="shared" si="333"/>
        <v>100</v>
      </c>
      <c r="AD429" s="1">
        <v>1</v>
      </c>
      <c r="AE429" s="1">
        <f t="shared" si="334"/>
        <v>100</v>
      </c>
      <c r="AF429" s="1">
        <v>3</v>
      </c>
      <c r="AG429" s="1">
        <f t="shared" si="335"/>
        <v>100</v>
      </c>
      <c r="AH429" s="1">
        <v>1</v>
      </c>
      <c r="AI429" s="1">
        <f t="shared" si="336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98"/>
      <c r="AT429" s="21">
        <f t="shared" si="337"/>
        <v>98.666666666666671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3</v>
      </c>
      <c r="E430" s="21">
        <f t="shared" si="321"/>
        <v>100</v>
      </c>
      <c r="F430" s="21">
        <v>3</v>
      </c>
      <c r="G430" s="21">
        <f t="shared" si="322"/>
        <v>100</v>
      </c>
      <c r="H430" s="21">
        <v>3</v>
      </c>
      <c r="I430" s="21">
        <f t="shared" si="323"/>
        <v>100</v>
      </c>
      <c r="J430" s="21">
        <v>3</v>
      </c>
      <c r="K430" s="21">
        <f t="shared" si="324"/>
        <v>100</v>
      </c>
      <c r="L430" s="21">
        <v>4</v>
      </c>
      <c r="M430" s="21">
        <f t="shared" si="325"/>
        <v>100</v>
      </c>
      <c r="N430" s="21">
        <v>3</v>
      </c>
      <c r="O430" s="21">
        <f t="shared" si="326"/>
        <v>100</v>
      </c>
      <c r="P430" s="1">
        <f>4-1</f>
        <v>3</v>
      </c>
      <c r="Q430" s="21">
        <f t="shared" si="327"/>
        <v>60</v>
      </c>
      <c r="R430" s="1">
        <v>3</v>
      </c>
      <c r="S430" s="21">
        <f t="shared" si="328"/>
        <v>100</v>
      </c>
      <c r="T430" s="1">
        <v>3</v>
      </c>
      <c r="U430" s="21">
        <f t="shared" si="329"/>
        <v>100</v>
      </c>
      <c r="V430" s="1">
        <v>3</v>
      </c>
      <c r="W430" s="21">
        <f t="shared" si="330"/>
        <v>100</v>
      </c>
      <c r="X430" s="1">
        <v>3</v>
      </c>
      <c r="Y430" s="21">
        <f t="shared" si="331"/>
        <v>100</v>
      </c>
      <c r="Z430" s="21">
        <v>4</v>
      </c>
      <c r="AA430" s="21">
        <f t="shared" si="332"/>
        <v>100</v>
      </c>
      <c r="AB430" s="1">
        <v>3</v>
      </c>
      <c r="AC430" s="21">
        <f t="shared" si="333"/>
        <v>100</v>
      </c>
      <c r="AD430" s="1">
        <v>1</v>
      </c>
      <c r="AE430" s="1">
        <f t="shared" si="334"/>
        <v>100</v>
      </c>
      <c r="AF430" s="1">
        <v>3</v>
      </c>
      <c r="AG430" s="1">
        <f t="shared" si="335"/>
        <v>100</v>
      </c>
      <c r="AH430" s="1">
        <v>1</v>
      </c>
      <c r="AI430" s="1">
        <f t="shared" si="336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98"/>
      <c r="AT430" s="21">
        <f t="shared" si="337"/>
        <v>97.333333333333329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3</v>
      </c>
      <c r="E431" s="21">
        <f t="shared" si="321"/>
        <v>100</v>
      </c>
      <c r="F431" s="21">
        <v>3</v>
      </c>
      <c r="G431" s="21">
        <f t="shared" si="322"/>
        <v>100</v>
      </c>
      <c r="H431" s="21">
        <v>3</v>
      </c>
      <c r="I431" s="21">
        <f t="shared" si="323"/>
        <v>100</v>
      </c>
      <c r="J431" s="21">
        <v>3</v>
      </c>
      <c r="K431" s="21">
        <f t="shared" si="324"/>
        <v>100</v>
      </c>
      <c r="L431" s="21">
        <v>4</v>
      </c>
      <c r="M431" s="21">
        <f t="shared" si="325"/>
        <v>100</v>
      </c>
      <c r="N431" s="21">
        <v>3</v>
      </c>
      <c r="O431" s="21">
        <f t="shared" si="326"/>
        <v>100</v>
      </c>
      <c r="P431" s="1">
        <f>4-2</f>
        <v>2</v>
      </c>
      <c r="Q431" s="21">
        <f t="shared" si="327"/>
        <v>40</v>
      </c>
      <c r="R431" s="1">
        <v>3</v>
      </c>
      <c r="S431" s="21">
        <f t="shared" si="328"/>
        <v>100</v>
      </c>
      <c r="T431" s="1">
        <v>3</v>
      </c>
      <c r="U431" s="21">
        <f t="shared" si="329"/>
        <v>100</v>
      </c>
      <c r="V431" s="1">
        <v>3</v>
      </c>
      <c r="W431" s="21">
        <f t="shared" si="330"/>
        <v>100</v>
      </c>
      <c r="X431" s="1">
        <v>3</v>
      </c>
      <c r="Y431" s="21">
        <f t="shared" si="331"/>
        <v>100</v>
      </c>
      <c r="Z431" s="21">
        <v>4</v>
      </c>
      <c r="AA431" s="21">
        <f t="shared" si="332"/>
        <v>100</v>
      </c>
      <c r="AB431" s="1">
        <v>3</v>
      </c>
      <c r="AC431" s="21">
        <f t="shared" si="333"/>
        <v>100</v>
      </c>
      <c r="AD431" s="1">
        <v>1</v>
      </c>
      <c r="AE431" s="1">
        <f t="shared" si="334"/>
        <v>100</v>
      </c>
      <c r="AF431" s="1">
        <v>3</v>
      </c>
      <c r="AG431" s="1">
        <f t="shared" si="335"/>
        <v>100</v>
      </c>
      <c r="AH431" s="1">
        <v>1</v>
      </c>
      <c r="AI431" s="1">
        <f t="shared" si="336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98"/>
      <c r="AT431" s="21">
        <f t="shared" si="337"/>
        <v>96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3</v>
      </c>
      <c r="E432" s="21">
        <f t="shared" si="321"/>
        <v>100</v>
      </c>
      <c r="F432" s="21">
        <v>3</v>
      </c>
      <c r="G432" s="21">
        <f t="shared" si="322"/>
        <v>100</v>
      </c>
      <c r="H432" s="21">
        <v>3</v>
      </c>
      <c r="I432" s="21">
        <f t="shared" si="323"/>
        <v>100</v>
      </c>
      <c r="J432" s="21">
        <v>3</v>
      </c>
      <c r="K432" s="21">
        <f t="shared" si="324"/>
        <v>100</v>
      </c>
      <c r="L432" s="21">
        <v>4</v>
      </c>
      <c r="M432" s="21">
        <f t="shared" si="325"/>
        <v>100</v>
      </c>
      <c r="N432" s="21">
        <v>3</v>
      </c>
      <c r="O432" s="21">
        <f t="shared" si="326"/>
        <v>100</v>
      </c>
      <c r="P432" s="1">
        <v>5</v>
      </c>
      <c r="Q432" s="21">
        <f t="shared" si="327"/>
        <v>100</v>
      </c>
      <c r="R432" s="1">
        <v>3</v>
      </c>
      <c r="S432" s="21">
        <f t="shared" si="328"/>
        <v>100</v>
      </c>
      <c r="T432" s="1">
        <v>3</v>
      </c>
      <c r="U432" s="21">
        <f t="shared" si="329"/>
        <v>100</v>
      </c>
      <c r="V432" s="1">
        <v>3</v>
      </c>
      <c r="W432" s="21">
        <f t="shared" si="330"/>
        <v>100</v>
      </c>
      <c r="X432" s="1">
        <v>3</v>
      </c>
      <c r="Y432" s="21">
        <f t="shared" si="331"/>
        <v>100</v>
      </c>
      <c r="Z432" s="21">
        <f>4-1</f>
        <v>3</v>
      </c>
      <c r="AA432" s="21">
        <f t="shared" si="332"/>
        <v>75</v>
      </c>
      <c r="AB432" s="1">
        <v>3</v>
      </c>
      <c r="AC432" s="21">
        <f t="shared" si="333"/>
        <v>100</v>
      </c>
      <c r="AD432" s="1">
        <v>1</v>
      </c>
      <c r="AE432" s="1">
        <f t="shared" si="334"/>
        <v>100</v>
      </c>
      <c r="AF432" s="1">
        <v>3</v>
      </c>
      <c r="AG432" s="1">
        <f t="shared" si="335"/>
        <v>100</v>
      </c>
      <c r="AH432" s="1">
        <v>1</v>
      </c>
      <c r="AI432" s="1">
        <f t="shared" si="336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98"/>
      <c r="AT432" s="21">
        <f t="shared" si="337"/>
        <v>98.333333333333329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4"/>
        <v>100</v>
      </c>
      <c r="L433" s="21">
        <v>4</v>
      </c>
      <c r="M433" s="21">
        <f t="shared" si="325"/>
        <v>100</v>
      </c>
      <c r="N433" s="21">
        <v>3</v>
      </c>
      <c r="O433" s="21">
        <f t="shared" si="326"/>
        <v>100</v>
      </c>
      <c r="P433" s="1">
        <v>5</v>
      </c>
      <c r="Q433" s="21">
        <f t="shared" si="327"/>
        <v>100</v>
      </c>
      <c r="R433" s="1">
        <v>3</v>
      </c>
      <c r="S433" s="21">
        <f t="shared" si="328"/>
        <v>100</v>
      </c>
      <c r="T433" s="1">
        <v>3</v>
      </c>
      <c r="U433" s="21">
        <f t="shared" si="329"/>
        <v>100</v>
      </c>
      <c r="V433" s="1">
        <v>3</v>
      </c>
      <c r="W433" s="21">
        <f t="shared" si="330"/>
        <v>100</v>
      </c>
      <c r="X433" s="1">
        <v>3</v>
      </c>
      <c r="Y433" s="21">
        <f t="shared" si="331"/>
        <v>100</v>
      </c>
      <c r="Z433" s="21">
        <v>4</v>
      </c>
      <c r="AA433" s="21">
        <f t="shared" si="332"/>
        <v>100</v>
      </c>
      <c r="AB433" s="1">
        <v>3</v>
      </c>
      <c r="AC433" s="21">
        <f t="shared" si="333"/>
        <v>100</v>
      </c>
      <c r="AD433" s="1">
        <v>1</v>
      </c>
      <c r="AE433" s="1">
        <f t="shared" si="334"/>
        <v>100</v>
      </c>
      <c r="AF433" s="1">
        <v>3</v>
      </c>
      <c r="AG433" s="1">
        <f t="shared" si="335"/>
        <v>100</v>
      </c>
      <c r="AH433" s="1">
        <v>1</v>
      </c>
      <c r="AI433" s="1">
        <f t="shared" si="336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98"/>
      <c r="AT433" s="21">
        <f t="shared" si="337"/>
        <v>100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3</v>
      </c>
      <c r="E434" s="21">
        <f t="shared" si="321"/>
        <v>100</v>
      </c>
      <c r="F434" s="21">
        <v>3</v>
      </c>
      <c r="G434" s="21">
        <f t="shared" si="322"/>
        <v>100</v>
      </c>
      <c r="H434" s="21">
        <v>3</v>
      </c>
      <c r="I434" s="21">
        <f t="shared" si="323"/>
        <v>100</v>
      </c>
      <c r="J434" s="21">
        <v>3</v>
      </c>
      <c r="K434" s="21">
        <f t="shared" si="324"/>
        <v>100</v>
      </c>
      <c r="L434" s="21">
        <v>4</v>
      </c>
      <c r="M434" s="21">
        <f t="shared" si="325"/>
        <v>100</v>
      </c>
      <c r="N434" s="21">
        <v>3</v>
      </c>
      <c r="O434" s="21">
        <f t="shared" si="326"/>
        <v>100</v>
      </c>
      <c r="P434" s="1">
        <f>5-2</f>
        <v>3</v>
      </c>
      <c r="Q434" s="21">
        <f t="shared" si="327"/>
        <v>60</v>
      </c>
      <c r="R434" s="1">
        <v>3</v>
      </c>
      <c r="S434" s="21">
        <f t="shared" si="328"/>
        <v>100</v>
      </c>
      <c r="T434" s="1">
        <v>3</v>
      </c>
      <c r="U434" s="21">
        <f t="shared" si="329"/>
        <v>100</v>
      </c>
      <c r="V434" s="1">
        <v>3</v>
      </c>
      <c r="W434" s="21">
        <f t="shared" si="330"/>
        <v>100</v>
      </c>
      <c r="X434" s="1">
        <v>3</v>
      </c>
      <c r="Y434" s="21">
        <f t="shared" si="331"/>
        <v>100</v>
      </c>
      <c r="Z434" s="21">
        <v>4</v>
      </c>
      <c r="AA434" s="21">
        <f t="shared" si="332"/>
        <v>100</v>
      </c>
      <c r="AB434" s="1">
        <v>3</v>
      </c>
      <c r="AC434" s="21">
        <f t="shared" si="333"/>
        <v>100</v>
      </c>
      <c r="AD434" s="1">
        <v>1</v>
      </c>
      <c r="AE434" s="1">
        <f t="shared" si="334"/>
        <v>100</v>
      </c>
      <c r="AF434" s="1">
        <v>3</v>
      </c>
      <c r="AG434" s="1">
        <f t="shared" si="335"/>
        <v>100</v>
      </c>
      <c r="AH434" s="1">
        <v>1</v>
      </c>
      <c r="AI434" s="1">
        <f t="shared" si="336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98"/>
      <c r="AT434" s="21">
        <f t="shared" si="337"/>
        <v>97.333333333333329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</v>
      </c>
      <c r="E435" s="21">
        <f t="shared" si="321"/>
        <v>100</v>
      </c>
      <c r="F435" s="21">
        <v>3</v>
      </c>
      <c r="G435" s="21">
        <f t="shared" si="322"/>
        <v>100</v>
      </c>
      <c r="H435" s="21">
        <v>3</v>
      </c>
      <c r="I435" s="21">
        <f t="shared" si="323"/>
        <v>100</v>
      </c>
      <c r="J435" s="21">
        <v>3</v>
      </c>
      <c r="K435" s="21">
        <f t="shared" si="324"/>
        <v>100</v>
      </c>
      <c r="L435" s="21">
        <v>4</v>
      </c>
      <c r="M435" s="21">
        <f t="shared" si="325"/>
        <v>100</v>
      </c>
      <c r="N435" s="21">
        <v>3</v>
      </c>
      <c r="O435" s="21">
        <f t="shared" si="326"/>
        <v>100</v>
      </c>
      <c r="P435" s="1">
        <v>5</v>
      </c>
      <c r="Q435" s="21">
        <f t="shared" si="327"/>
        <v>100</v>
      </c>
      <c r="R435" s="1">
        <v>3</v>
      </c>
      <c r="S435" s="21">
        <f t="shared" si="328"/>
        <v>100</v>
      </c>
      <c r="T435" s="1">
        <v>3</v>
      </c>
      <c r="U435" s="21">
        <f t="shared" si="329"/>
        <v>100</v>
      </c>
      <c r="V435" s="1">
        <v>3</v>
      </c>
      <c r="W435" s="21">
        <f t="shared" si="330"/>
        <v>100</v>
      </c>
      <c r="X435" s="1">
        <v>3</v>
      </c>
      <c r="Y435" s="21">
        <f t="shared" si="331"/>
        <v>100</v>
      </c>
      <c r="Z435" s="21">
        <v>4</v>
      </c>
      <c r="AA435" s="21">
        <f t="shared" si="332"/>
        <v>100</v>
      </c>
      <c r="AB435" s="1">
        <v>3</v>
      </c>
      <c r="AC435" s="21">
        <f t="shared" si="333"/>
        <v>100</v>
      </c>
      <c r="AD435" s="1">
        <v>1</v>
      </c>
      <c r="AE435" s="1">
        <f t="shared" si="334"/>
        <v>100</v>
      </c>
      <c r="AF435" s="1">
        <v>3</v>
      </c>
      <c r="AG435" s="1">
        <f t="shared" si="335"/>
        <v>100</v>
      </c>
      <c r="AH435" s="1">
        <v>1</v>
      </c>
      <c r="AI435" s="1">
        <f t="shared" si="336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98"/>
      <c r="AT435" s="21">
        <f t="shared" si="337"/>
        <v>100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3</v>
      </c>
      <c r="E436" s="21">
        <f t="shared" si="321"/>
        <v>100</v>
      </c>
      <c r="F436" s="21">
        <v>3</v>
      </c>
      <c r="G436" s="21">
        <f t="shared" si="322"/>
        <v>100</v>
      </c>
      <c r="H436" s="21">
        <v>3</v>
      </c>
      <c r="I436" s="21">
        <f t="shared" si="323"/>
        <v>100</v>
      </c>
      <c r="J436" s="21">
        <v>3</v>
      </c>
      <c r="K436" s="21">
        <f t="shared" si="324"/>
        <v>100</v>
      </c>
      <c r="L436" s="21">
        <v>4</v>
      </c>
      <c r="M436" s="21">
        <f t="shared" si="325"/>
        <v>100</v>
      </c>
      <c r="N436" s="21">
        <v>3</v>
      </c>
      <c r="O436" s="21">
        <f t="shared" si="326"/>
        <v>100</v>
      </c>
      <c r="P436" s="1">
        <v>5</v>
      </c>
      <c r="Q436" s="21">
        <f t="shared" si="327"/>
        <v>100</v>
      </c>
      <c r="R436" s="1">
        <v>3</v>
      </c>
      <c r="S436" s="21">
        <f t="shared" si="328"/>
        <v>100</v>
      </c>
      <c r="T436" s="1">
        <v>3</v>
      </c>
      <c r="U436" s="21">
        <f t="shared" si="329"/>
        <v>100</v>
      </c>
      <c r="V436" s="1">
        <v>3</v>
      </c>
      <c r="W436" s="21">
        <f t="shared" si="330"/>
        <v>100</v>
      </c>
      <c r="X436" s="1">
        <v>3</v>
      </c>
      <c r="Y436" s="21">
        <f t="shared" si="331"/>
        <v>100</v>
      </c>
      <c r="Z436" s="21">
        <v>4</v>
      </c>
      <c r="AA436" s="21">
        <f t="shared" si="332"/>
        <v>100</v>
      </c>
      <c r="AB436" s="1">
        <v>3</v>
      </c>
      <c r="AC436" s="21">
        <f t="shared" si="333"/>
        <v>100</v>
      </c>
      <c r="AD436" s="1">
        <v>1</v>
      </c>
      <c r="AE436" s="1">
        <f t="shared" si="334"/>
        <v>100</v>
      </c>
      <c r="AF436" s="1">
        <v>3</v>
      </c>
      <c r="AG436" s="1">
        <f t="shared" si="335"/>
        <v>100</v>
      </c>
      <c r="AH436" s="1">
        <v>1</v>
      </c>
      <c r="AI436" s="1">
        <f t="shared" si="336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98"/>
      <c r="AT436" s="21">
        <f t="shared" si="337"/>
        <v>100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3</v>
      </c>
      <c r="E437" s="21">
        <f t="shared" si="321"/>
        <v>100</v>
      </c>
      <c r="F437" s="21">
        <v>3</v>
      </c>
      <c r="G437" s="21">
        <f t="shared" si="322"/>
        <v>100</v>
      </c>
      <c r="H437" s="21">
        <v>3</v>
      </c>
      <c r="I437" s="21">
        <f t="shared" si="323"/>
        <v>100</v>
      </c>
      <c r="J437" s="21">
        <v>3</v>
      </c>
      <c r="K437" s="21">
        <f t="shared" si="324"/>
        <v>100</v>
      </c>
      <c r="L437" s="21">
        <v>4</v>
      </c>
      <c r="M437" s="21">
        <f t="shared" si="325"/>
        <v>100</v>
      </c>
      <c r="N437" s="21">
        <v>3</v>
      </c>
      <c r="O437" s="21">
        <f t="shared" si="326"/>
        <v>100</v>
      </c>
      <c r="P437" s="1">
        <f>4-1</f>
        <v>3</v>
      </c>
      <c r="Q437" s="21">
        <f t="shared" si="327"/>
        <v>60</v>
      </c>
      <c r="R437" s="1">
        <v>3</v>
      </c>
      <c r="S437" s="21">
        <f t="shared" si="328"/>
        <v>100</v>
      </c>
      <c r="T437" s="1">
        <v>3</v>
      </c>
      <c r="U437" s="21">
        <f t="shared" si="329"/>
        <v>100</v>
      </c>
      <c r="V437" s="1">
        <v>3</v>
      </c>
      <c r="W437" s="21">
        <f t="shared" si="330"/>
        <v>100</v>
      </c>
      <c r="X437" s="1">
        <v>3</v>
      </c>
      <c r="Y437" s="21">
        <f t="shared" si="331"/>
        <v>100</v>
      </c>
      <c r="Z437" s="21">
        <v>4</v>
      </c>
      <c r="AA437" s="21">
        <f t="shared" si="332"/>
        <v>100</v>
      </c>
      <c r="AB437" s="1">
        <v>3</v>
      </c>
      <c r="AC437" s="21">
        <f t="shared" si="333"/>
        <v>100</v>
      </c>
      <c r="AD437" s="1">
        <v>1</v>
      </c>
      <c r="AE437" s="1">
        <f t="shared" si="334"/>
        <v>100</v>
      </c>
      <c r="AF437" s="1">
        <v>2</v>
      </c>
      <c r="AG437" s="1">
        <f t="shared" si="335"/>
        <v>66.666666666666657</v>
      </c>
      <c r="AH437" s="1">
        <v>1</v>
      </c>
      <c r="AI437" s="1">
        <f t="shared" si="336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98"/>
      <c r="AT437" s="21">
        <f t="shared" si="337"/>
        <v>95.1111111111111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4"/>
        <v>100</v>
      </c>
      <c r="L438" s="21">
        <v>4</v>
      </c>
      <c r="M438" s="21">
        <f t="shared" si="325"/>
        <v>100</v>
      </c>
      <c r="N438" s="21">
        <v>3</v>
      </c>
      <c r="O438" s="21">
        <f t="shared" si="326"/>
        <v>100</v>
      </c>
      <c r="P438" s="1">
        <v>5</v>
      </c>
      <c r="Q438" s="21">
        <f t="shared" si="327"/>
        <v>100</v>
      </c>
      <c r="R438" s="1">
        <v>3</v>
      </c>
      <c r="S438" s="21">
        <f t="shared" si="328"/>
        <v>100</v>
      </c>
      <c r="T438" s="1">
        <v>3</v>
      </c>
      <c r="U438" s="21">
        <f t="shared" si="329"/>
        <v>100</v>
      </c>
      <c r="V438" s="1">
        <v>3</v>
      </c>
      <c r="W438" s="21">
        <f t="shared" si="330"/>
        <v>100</v>
      </c>
      <c r="X438" s="1">
        <v>3</v>
      </c>
      <c r="Y438" s="21">
        <f t="shared" si="331"/>
        <v>100</v>
      </c>
      <c r="Z438" s="21">
        <v>4</v>
      </c>
      <c r="AA438" s="21">
        <f t="shared" si="332"/>
        <v>100</v>
      </c>
      <c r="AB438" s="1">
        <v>3</v>
      </c>
      <c r="AC438" s="21">
        <f t="shared" si="333"/>
        <v>100</v>
      </c>
      <c r="AD438" s="1">
        <v>1</v>
      </c>
      <c r="AE438" s="1">
        <f t="shared" si="334"/>
        <v>100</v>
      </c>
      <c r="AF438" s="1">
        <v>3</v>
      </c>
      <c r="AG438" s="1">
        <f t="shared" si="335"/>
        <v>100</v>
      </c>
      <c r="AH438" s="1">
        <v>1</v>
      </c>
      <c r="AI438" s="1">
        <f t="shared" si="336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98"/>
      <c r="AT438" s="21">
        <f t="shared" si="337"/>
        <v>100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</v>
      </c>
      <c r="E439" s="21">
        <f t="shared" si="321"/>
        <v>100</v>
      </c>
      <c r="F439" s="21">
        <v>3</v>
      </c>
      <c r="G439" s="21">
        <f t="shared" si="322"/>
        <v>100</v>
      </c>
      <c r="H439" s="21">
        <v>3</v>
      </c>
      <c r="I439" s="21">
        <f t="shared" si="323"/>
        <v>100</v>
      </c>
      <c r="J439" s="21">
        <v>3</v>
      </c>
      <c r="K439" s="21">
        <f t="shared" si="324"/>
        <v>100</v>
      </c>
      <c r="L439" s="21">
        <v>4</v>
      </c>
      <c r="M439" s="21">
        <f t="shared" si="325"/>
        <v>100</v>
      </c>
      <c r="N439" s="21">
        <v>3</v>
      </c>
      <c r="O439" s="21">
        <f t="shared" si="326"/>
        <v>100</v>
      </c>
      <c r="P439" s="1">
        <v>5</v>
      </c>
      <c r="Q439" s="21">
        <f t="shared" si="327"/>
        <v>100</v>
      </c>
      <c r="R439" s="1">
        <v>3</v>
      </c>
      <c r="S439" s="21">
        <f t="shared" si="328"/>
        <v>100</v>
      </c>
      <c r="T439" s="1">
        <v>3</v>
      </c>
      <c r="U439" s="21">
        <f t="shared" si="329"/>
        <v>100</v>
      </c>
      <c r="V439" s="1">
        <v>3</v>
      </c>
      <c r="W439" s="21">
        <f t="shared" si="330"/>
        <v>100</v>
      </c>
      <c r="X439" s="1">
        <v>3</v>
      </c>
      <c r="Y439" s="21">
        <f t="shared" si="331"/>
        <v>100</v>
      </c>
      <c r="Z439" s="21">
        <v>4</v>
      </c>
      <c r="AA439" s="21">
        <f t="shared" si="332"/>
        <v>100</v>
      </c>
      <c r="AB439" s="1">
        <v>3</v>
      </c>
      <c r="AC439" s="21">
        <f t="shared" si="333"/>
        <v>100</v>
      </c>
      <c r="AD439" s="1">
        <v>1</v>
      </c>
      <c r="AE439" s="1">
        <f t="shared" si="334"/>
        <v>100</v>
      </c>
      <c r="AF439" s="1">
        <v>3</v>
      </c>
      <c r="AG439" s="1">
        <f t="shared" si="335"/>
        <v>100</v>
      </c>
      <c r="AH439" s="1">
        <v>1</v>
      </c>
      <c r="AI439" s="1">
        <f t="shared" si="336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98"/>
      <c r="AT439" s="21">
        <f t="shared" si="337"/>
        <v>100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</v>
      </c>
      <c r="E440" s="21">
        <f t="shared" si="321"/>
        <v>100</v>
      </c>
      <c r="F440" s="21">
        <v>3</v>
      </c>
      <c r="G440" s="21">
        <f t="shared" si="322"/>
        <v>100</v>
      </c>
      <c r="H440" s="21">
        <v>3</v>
      </c>
      <c r="I440" s="21">
        <f t="shared" si="323"/>
        <v>100</v>
      </c>
      <c r="J440" s="21">
        <v>3</v>
      </c>
      <c r="K440" s="21">
        <f t="shared" si="324"/>
        <v>100</v>
      </c>
      <c r="L440" s="21">
        <v>4</v>
      </c>
      <c r="M440" s="21">
        <f t="shared" si="325"/>
        <v>100</v>
      </c>
      <c r="N440" s="21">
        <v>3</v>
      </c>
      <c r="O440" s="21">
        <f t="shared" si="326"/>
        <v>100</v>
      </c>
      <c r="P440" s="1">
        <v>5</v>
      </c>
      <c r="Q440" s="21">
        <f t="shared" si="327"/>
        <v>100</v>
      </c>
      <c r="R440" s="1">
        <v>3</v>
      </c>
      <c r="S440" s="21">
        <f t="shared" si="328"/>
        <v>100</v>
      </c>
      <c r="T440" s="1">
        <v>3</v>
      </c>
      <c r="U440" s="21">
        <f t="shared" si="329"/>
        <v>100</v>
      </c>
      <c r="V440" s="1">
        <v>3</v>
      </c>
      <c r="W440" s="21">
        <f t="shared" si="330"/>
        <v>100</v>
      </c>
      <c r="X440" s="1">
        <v>3</v>
      </c>
      <c r="Y440" s="21">
        <f t="shared" si="331"/>
        <v>100</v>
      </c>
      <c r="Z440" s="21">
        <v>4</v>
      </c>
      <c r="AA440" s="21">
        <f t="shared" si="332"/>
        <v>100</v>
      </c>
      <c r="AB440" s="1">
        <v>3</v>
      </c>
      <c r="AC440" s="21">
        <f t="shared" si="333"/>
        <v>100</v>
      </c>
      <c r="AD440" s="1">
        <v>1</v>
      </c>
      <c r="AE440" s="1">
        <f t="shared" si="334"/>
        <v>100</v>
      </c>
      <c r="AF440" s="1">
        <v>3</v>
      </c>
      <c r="AG440" s="1">
        <f t="shared" si="335"/>
        <v>100</v>
      </c>
      <c r="AH440" s="1">
        <v>1</v>
      </c>
      <c r="AI440" s="1">
        <f t="shared" si="336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98"/>
      <c r="AT440" s="21">
        <f t="shared" si="337"/>
        <v>100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</v>
      </c>
      <c r="E441" s="21">
        <f t="shared" si="321"/>
        <v>100</v>
      </c>
      <c r="F441" s="21">
        <v>3</v>
      </c>
      <c r="G441" s="21">
        <f t="shared" si="322"/>
        <v>100</v>
      </c>
      <c r="H441" s="21">
        <v>3</v>
      </c>
      <c r="I441" s="21">
        <f t="shared" si="323"/>
        <v>100</v>
      </c>
      <c r="J441" s="21">
        <v>3</v>
      </c>
      <c r="K441" s="21">
        <f t="shared" si="324"/>
        <v>100</v>
      </c>
      <c r="L441" s="21">
        <v>4</v>
      </c>
      <c r="M441" s="21">
        <f t="shared" si="325"/>
        <v>100</v>
      </c>
      <c r="N441" s="21">
        <v>3</v>
      </c>
      <c r="O441" s="21">
        <f t="shared" si="326"/>
        <v>100</v>
      </c>
      <c r="P441" s="1">
        <v>5</v>
      </c>
      <c r="Q441" s="21">
        <f t="shared" si="327"/>
        <v>100</v>
      </c>
      <c r="R441" s="1">
        <v>3</v>
      </c>
      <c r="S441" s="21">
        <f t="shared" si="328"/>
        <v>100</v>
      </c>
      <c r="T441" s="1">
        <v>3</v>
      </c>
      <c r="U441" s="21">
        <f t="shared" si="329"/>
        <v>100</v>
      </c>
      <c r="V441" s="1">
        <v>3</v>
      </c>
      <c r="W441" s="21">
        <f t="shared" si="330"/>
        <v>100</v>
      </c>
      <c r="X441" s="1">
        <v>3</v>
      </c>
      <c r="Y441" s="21">
        <f t="shared" si="331"/>
        <v>100</v>
      </c>
      <c r="Z441" s="21">
        <v>4</v>
      </c>
      <c r="AA441" s="21">
        <f t="shared" si="332"/>
        <v>100</v>
      </c>
      <c r="AB441" s="1">
        <v>3</v>
      </c>
      <c r="AC441" s="21">
        <f t="shared" si="333"/>
        <v>100</v>
      </c>
      <c r="AD441" s="1">
        <v>1</v>
      </c>
      <c r="AE441" s="1">
        <f t="shared" si="334"/>
        <v>100</v>
      </c>
      <c r="AF441" s="1">
        <v>3</v>
      </c>
      <c r="AG441" s="1">
        <f t="shared" si="335"/>
        <v>100</v>
      </c>
      <c r="AH441" s="1">
        <v>1</v>
      </c>
      <c r="AI441" s="1">
        <f t="shared" si="336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98"/>
      <c r="AT441" s="21">
        <f t="shared" si="337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3</v>
      </c>
      <c r="E442" s="21">
        <f t="shared" si="321"/>
        <v>100</v>
      </c>
      <c r="F442" s="21">
        <v>3</v>
      </c>
      <c r="G442" s="21">
        <f t="shared" si="322"/>
        <v>100</v>
      </c>
      <c r="H442" s="21">
        <v>3</v>
      </c>
      <c r="I442" s="21">
        <f t="shared" si="323"/>
        <v>100</v>
      </c>
      <c r="J442" s="21">
        <v>3</v>
      </c>
      <c r="K442" s="21">
        <f t="shared" si="324"/>
        <v>100</v>
      </c>
      <c r="L442" s="21">
        <v>4</v>
      </c>
      <c r="M442" s="21">
        <f t="shared" si="325"/>
        <v>100</v>
      </c>
      <c r="N442" s="21">
        <v>3</v>
      </c>
      <c r="O442" s="21">
        <f t="shared" si="326"/>
        <v>100</v>
      </c>
      <c r="P442" s="1">
        <v>5</v>
      </c>
      <c r="Q442" s="21">
        <f t="shared" si="327"/>
        <v>100</v>
      </c>
      <c r="R442" s="1">
        <v>3</v>
      </c>
      <c r="S442" s="21">
        <f t="shared" si="328"/>
        <v>100</v>
      </c>
      <c r="T442" s="1">
        <v>3</v>
      </c>
      <c r="U442" s="21">
        <f t="shared" si="329"/>
        <v>100</v>
      </c>
      <c r="V442" s="1">
        <v>3</v>
      </c>
      <c r="W442" s="21">
        <f t="shared" si="330"/>
        <v>100</v>
      </c>
      <c r="X442" s="1">
        <v>3</v>
      </c>
      <c r="Y442" s="21">
        <f t="shared" si="331"/>
        <v>100</v>
      </c>
      <c r="Z442" s="21">
        <v>4</v>
      </c>
      <c r="AA442" s="21">
        <f t="shared" si="332"/>
        <v>100</v>
      </c>
      <c r="AB442" s="1">
        <v>3</v>
      </c>
      <c r="AC442" s="21">
        <f t="shared" si="333"/>
        <v>100</v>
      </c>
      <c r="AD442" s="1">
        <v>1</v>
      </c>
      <c r="AE442" s="1">
        <f t="shared" si="334"/>
        <v>100</v>
      </c>
      <c r="AF442" s="1">
        <v>3</v>
      </c>
      <c r="AG442" s="1">
        <f t="shared" si="335"/>
        <v>100</v>
      </c>
      <c r="AH442" s="1">
        <v>1</v>
      </c>
      <c r="AI442" s="1">
        <f t="shared" si="336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98"/>
      <c r="AT442" s="21">
        <f t="shared" si="337"/>
        <v>100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4"/>
        <v>100</v>
      </c>
      <c r="L443" s="21">
        <v>4</v>
      </c>
      <c r="M443" s="21">
        <f t="shared" si="325"/>
        <v>100</v>
      </c>
      <c r="N443" s="21">
        <v>3</v>
      </c>
      <c r="O443" s="21">
        <f t="shared" si="326"/>
        <v>100</v>
      </c>
      <c r="P443" s="1">
        <v>5</v>
      </c>
      <c r="Q443" s="21">
        <f t="shared" si="327"/>
        <v>100</v>
      </c>
      <c r="R443" s="1">
        <v>3</v>
      </c>
      <c r="S443" s="21">
        <f t="shared" si="328"/>
        <v>100</v>
      </c>
      <c r="T443" s="1">
        <v>3</v>
      </c>
      <c r="U443" s="21">
        <f t="shared" si="329"/>
        <v>100</v>
      </c>
      <c r="V443" s="1">
        <v>3</v>
      </c>
      <c r="W443" s="21">
        <f t="shared" si="330"/>
        <v>100</v>
      </c>
      <c r="X443" s="1">
        <v>3</v>
      </c>
      <c r="Y443" s="21">
        <f t="shared" si="331"/>
        <v>100</v>
      </c>
      <c r="Z443" s="21">
        <v>4</v>
      </c>
      <c r="AA443" s="21">
        <f t="shared" si="332"/>
        <v>100</v>
      </c>
      <c r="AB443" s="1">
        <v>3</v>
      </c>
      <c r="AC443" s="21">
        <f t="shared" si="333"/>
        <v>100</v>
      </c>
      <c r="AD443" s="1">
        <v>1</v>
      </c>
      <c r="AE443" s="1">
        <f t="shared" si="334"/>
        <v>100</v>
      </c>
      <c r="AF443" s="1">
        <v>3</v>
      </c>
      <c r="AG443" s="1">
        <f t="shared" si="335"/>
        <v>100</v>
      </c>
      <c r="AH443" s="1">
        <v>1</v>
      </c>
      <c r="AI443" s="1">
        <f t="shared" si="336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98"/>
      <c r="AT443" s="21">
        <f t="shared" si="337"/>
        <v>100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3</v>
      </c>
      <c r="E444" s="21">
        <f t="shared" si="321"/>
        <v>100</v>
      </c>
      <c r="F444" s="21">
        <v>3</v>
      </c>
      <c r="G444" s="21">
        <f t="shared" si="322"/>
        <v>100</v>
      </c>
      <c r="H444" s="21">
        <v>3</v>
      </c>
      <c r="I444" s="21">
        <f t="shared" si="323"/>
        <v>100</v>
      </c>
      <c r="J444" s="21">
        <v>3</v>
      </c>
      <c r="K444" s="21">
        <f t="shared" si="324"/>
        <v>100</v>
      </c>
      <c r="L444" s="21">
        <v>4</v>
      </c>
      <c r="M444" s="21">
        <f t="shared" si="325"/>
        <v>100</v>
      </c>
      <c r="N444" s="21">
        <v>3</v>
      </c>
      <c r="O444" s="21">
        <f t="shared" si="326"/>
        <v>100</v>
      </c>
      <c r="P444" s="1">
        <f>5-1</f>
        <v>4</v>
      </c>
      <c r="Q444" s="21">
        <f t="shared" si="327"/>
        <v>80</v>
      </c>
      <c r="R444" s="1">
        <v>3</v>
      </c>
      <c r="S444" s="21">
        <f t="shared" si="328"/>
        <v>100</v>
      </c>
      <c r="T444" s="1">
        <v>3</v>
      </c>
      <c r="U444" s="21">
        <f t="shared" si="329"/>
        <v>100</v>
      </c>
      <c r="V444" s="1">
        <v>3</v>
      </c>
      <c r="W444" s="21">
        <f t="shared" si="330"/>
        <v>100</v>
      </c>
      <c r="X444" s="1">
        <v>3</v>
      </c>
      <c r="Y444" s="21">
        <f t="shared" si="331"/>
        <v>100</v>
      </c>
      <c r="Z444" s="21">
        <v>4</v>
      </c>
      <c r="AA444" s="21">
        <f t="shared" si="332"/>
        <v>100</v>
      </c>
      <c r="AB444" s="1">
        <v>3</v>
      </c>
      <c r="AC444" s="21">
        <f t="shared" si="333"/>
        <v>100</v>
      </c>
      <c r="AD444" s="1">
        <v>1</v>
      </c>
      <c r="AE444" s="1">
        <f t="shared" si="334"/>
        <v>100</v>
      </c>
      <c r="AF444" s="1">
        <v>3</v>
      </c>
      <c r="AG444" s="1">
        <f t="shared" si="335"/>
        <v>100</v>
      </c>
      <c r="AH444" s="1">
        <v>1</v>
      </c>
      <c r="AI444" s="1">
        <f t="shared" si="336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98"/>
      <c r="AT444" s="21">
        <f t="shared" si="337"/>
        <v>98.666666666666671</v>
      </c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REKAP TOTAL</vt:lpstr>
      <vt:lpstr>EVALUASI</vt:lpstr>
      <vt:lpstr>REKAP</vt:lpstr>
      <vt:lpstr>SHOLAT JAMAAH</vt:lpstr>
      <vt:lpstr>TAHSIN-TAHFIDZ</vt:lpstr>
      <vt:lpstr>TA'LIM</vt:lpstr>
      <vt:lpstr>REKAP!_2Excel_BuiltIn_Print_Area_3_1_1</vt:lpstr>
      <vt:lpstr>'REKAP TOTAL'!_2Excel_BuiltIn_Print_Area_3_1_1</vt:lpstr>
      <vt:lpstr>'TAHSIN-TAHFIDZ'!_2Excel_BuiltIn_Print_Area_3_1_1</vt:lpstr>
      <vt:lpstr>'TA''LIM'!_2Excel_BuiltIn_Print_Area_3_1_1</vt:lpstr>
      <vt:lpstr>_2Excel_BuiltIn_Print_Area_3_1_1</vt:lpstr>
      <vt:lpstr>REKAP!_4Excel_BuiltIn_Print_Area_3_1_1_1</vt:lpstr>
      <vt:lpstr>'REKAP TOTAL'!_4Excel_BuiltIn_Print_Area_3_1_1_1</vt:lpstr>
      <vt:lpstr>'TAHSIN-TAHFIDZ'!_4Excel_BuiltIn_Print_Area_3_1_1_1</vt:lpstr>
      <vt:lpstr>'TA''LIM'!_4Excel_BuiltIn_Print_Area_3_1_1_1</vt:lpstr>
      <vt:lpstr>_4Excel_BuiltIn_Print_Area_3_1_1_1</vt:lpstr>
      <vt:lpstr>REKAP!_6Excel_BuiltIn_Print_Area_3_1_1_1_1</vt:lpstr>
      <vt:lpstr>'REKAP TOTAL'!_6Excel_BuiltIn_Print_Area_3_1_1_1_1</vt:lpstr>
      <vt:lpstr>'TAHSIN-TAHFIDZ'!_6Excel_BuiltIn_Print_Area_3_1_1_1_1</vt:lpstr>
      <vt:lpstr>'TA''LIM'!_6Excel_BuiltIn_Print_Area_3_1_1_1_1</vt:lpstr>
      <vt:lpstr>_6Excel_BuiltIn_Print_Area_3_1_1_1_1</vt:lpstr>
      <vt:lpstr>REKAP!Excel_BuiltIn_Print_Area_3</vt:lpstr>
      <vt:lpstr>'REKAP TOTAL'!Excel_BuiltIn_Print_Area_3</vt:lpstr>
      <vt:lpstr>'TAHSIN-TAHFIDZ'!Excel_BuiltIn_Print_Area_3</vt:lpstr>
      <vt:lpstr>'TA''LIM'!Excel_BuiltIn_Print_Area_3</vt:lpstr>
      <vt:lpstr>Excel_BuiltIn_Print_Area_3</vt:lpstr>
      <vt:lpstr>REKAP!Excel_BuiltIn_Print_Area_3_1</vt:lpstr>
      <vt:lpstr>'REKAP TOTAL'!Excel_BuiltIn_Print_Area_3_1</vt:lpstr>
      <vt:lpstr>'TAHSIN-TAHFIDZ'!Excel_BuiltIn_Print_Area_3_1</vt:lpstr>
      <vt:lpstr>'TA''LIM'!Excel_BuiltIn_Print_Area_3_1</vt:lpstr>
      <vt:lpstr>Excel_BuiltIn_Print_Area_3_1</vt:lpstr>
      <vt:lpstr>REKAP!Excel_BuiltIn_Print_Area_3_1_1</vt:lpstr>
      <vt:lpstr>'REKAP TOTAL'!Excel_BuiltIn_Print_Area_3_1_1</vt:lpstr>
      <vt:lpstr>'TAHSIN-TAHFIDZ'!Excel_BuiltIn_Print_Area_3_1_1</vt:lpstr>
      <vt:lpstr>'TA''LIM'!Excel_BuiltIn_Print_Area_3_1_1</vt:lpstr>
      <vt:lpstr>Excel_BuiltIn_Print_Area_3_1_1</vt:lpstr>
      <vt:lpstr>REKAP!Excel_BuiltIn_Print_Area_3_1_1_1</vt:lpstr>
      <vt:lpstr>'REKAP TOTAL'!Excel_BuiltIn_Print_Area_3_1_1_1</vt:lpstr>
      <vt:lpstr>'TAHSIN-TAHFIDZ'!Excel_BuiltIn_Print_Area_3_1_1_1</vt:lpstr>
      <vt:lpstr>'TA''LIM'!Excel_BuiltIn_Print_Area_3_1_1_1</vt:lpstr>
      <vt:lpstr>Excel_BuiltIn_Print_Area_3_1_1_1</vt:lpstr>
      <vt:lpstr>REKAP!Excel_BuiltIn_Print_Area_3_1_1_1_1</vt:lpstr>
      <vt:lpstr>'REKAP TOTAL'!Excel_BuiltIn_Print_Area_3_1_1_1_1</vt:lpstr>
      <vt:lpstr>'TAHSIN-TAHFIDZ'!Excel_BuiltIn_Print_Area_3_1_1_1_1</vt:lpstr>
      <vt:lpstr>'TA''LIM'!Excel_BuiltIn_Print_Area_3_1_1_1_1</vt:lpstr>
      <vt:lpstr>Excel_BuiltIn_Print_Area_3_1_1_1_1</vt:lpstr>
      <vt:lpstr>REKAP!Excel_BuiltIn_Print_Area_3_1_1_1_1_1</vt:lpstr>
      <vt:lpstr>'REKAP TOTAL'!Excel_BuiltIn_Print_Area_3_1_1_1_1_1</vt:lpstr>
      <vt:lpstr>'TAHSIN-TAHFIDZ'!Excel_BuiltIn_Print_Area_3_1_1_1_1_1</vt:lpstr>
      <vt:lpstr>'TA''LIM'!Excel_BuiltIn_Print_Area_3_1_1_1_1_1</vt:lpstr>
      <vt:lpstr>Excel_BuiltIn_Print_Area_3_1_1_1_1_1</vt:lpstr>
      <vt:lpstr>EVALUASI!Print_Area</vt:lpstr>
      <vt:lpstr>REKAP!Print_Area</vt:lpstr>
      <vt:lpstr>'REKAP TOTAL'!Print_Area</vt:lpstr>
      <vt:lpstr>'SHOLAT JAMAAH'!Print_Area</vt:lpstr>
      <vt:lpstr>'TA''LIM'!Print_Area</vt:lpstr>
    </vt:vector>
  </TitlesOfParts>
  <Company>tazkia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Windows User</cp:lastModifiedBy>
  <cp:lastPrinted>2019-01-30T09:44:40Z</cp:lastPrinted>
  <dcterms:created xsi:type="dcterms:W3CDTF">2015-09-27T03:15:09Z</dcterms:created>
  <dcterms:modified xsi:type="dcterms:W3CDTF">2019-02-05T02:44:13Z</dcterms:modified>
</cp:coreProperties>
</file>