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19425" windowHeight="10425"/>
  </bookViews>
  <sheets>
    <sheet name="Sheet1" sheetId="1" r:id="rId1"/>
    <sheet name="Sheet2" sheetId="2" r:id="rId2"/>
  </sheets>
  <definedNames>
    <definedName name="RSRuns">Sheet1!$G$3:$G$17</definedName>
    <definedName name="VKRuns">Sheet1!$C$3:$C$17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6" i="1"/>
  <c r="K40"/>
  <c r="K43"/>
  <c r="K44"/>
  <c r="E42"/>
  <c r="E44"/>
  <c r="E36"/>
  <c r="G26"/>
  <c r="C26"/>
  <c r="I3"/>
  <c r="I6"/>
  <c r="I9"/>
  <c r="H18"/>
  <c r="G28" s="1"/>
  <c r="G3"/>
  <c r="J39" s="1" a="1"/>
  <c r="J39" s="1"/>
  <c r="G4"/>
  <c r="G5"/>
  <c r="I5" s="1"/>
  <c r="G8"/>
  <c r="J42" s="1" a="1"/>
  <c r="J42" s="1"/>
  <c r="G10"/>
  <c r="I10" s="1"/>
  <c r="G11"/>
  <c r="I11" s="1"/>
  <c r="G13"/>
  <c r="I13" s="1"/>
  <c r="G14"/>
  <c r="I14" s="1"/>
  <c r="G15"/>
  <c r="I15" s="1"/>
  <c r="G16"/>
  <c r="I16" s="1"/>
  <c r="G17"/>
  <c r="K39" s="1"/>
  <c r="E14"/>
  <c r="E13"/>
  <c r="E11"/>
  <c r="E9"/>
  <c r="E8"/>
  <c r="E3"/>
  <c r="D18"/>
  <c r="C28" s="1"/>
  <c r="C4"/>
  <c r="C5"/>
  <c r="C6"/>
  <c r="C7"/>
  <c r="E7" s="1"/>
  <c r="C10"/>
  <c r="E10" s="1"/>
  <c r="C12"/>
  <c r="E12" s="1"/>
  <c r="C15"/>
  <c r="E15" s="1"/>
  <c r="C16"/>
  <c r="E16" s="1"/>
  <c r="C17"/>
  <c r="E17" s="1"/>
  <c r="J38" l="1" a="1"/>
  <c r="J38" s="1"/>
  <c r="G22"/>
  <c r="J44" a="1"/>
  <c r="J44" s="1"/>
  <c r="K42"/>
  <c r="J40" a="1"/>
  <c r="J40" s="1"/>
  <c r="K38"/>
  <c r="J36" a="1"/>
  <c r="J36" s="1"/>
  <c r="I8"/>
  <c r="I17"/>
  <c r="H38" a="1"/>
  <c r="H38" s="1"/>
  <c r="L38" s="1"/>
  <c r="J43" a="1"/>
  <c r="J43" s="1"/>
  <c r="K41"/>
  <c r="K37"/>
  <c r="K45" s="1"/>
  <c r="I38" a="1"/>
  <c r="I38" s="1"/>
  <c r="J41" a="1"/>
  <c r="J41" s="1"/>
  <c r="J37" a="1"/>
  <c r="J37" s="1"/>
  <c r="C25"/>
  <c r="G21"/>
  <c r="G23"/>
  <c r="H36" a="1"/>
  <c r="H36" s="1"/>
  <c r="H41" a="1"/>
  <c r="H41" s="1"/>
  <c r="H37" a="1"/>
  <c r="H37" s="1"/>
  <c r="I43" a="1"/>
  <c r="I43" s="1"/>
  <c r="I39" a="1"/>
  <c r="I39" s="1"/>
  <c r="I44" a="1"/>
  <c r="I44" s="1"/>
  <c r="I40" a="1"/>
  <c r="I40" s="1"/>
  <c r="M38"/>
  <c r="H42" a="1"/>
  <c r="H42" s="1"/>
  <c r="I4"/>
  <c r="G25"/>
  <c r="G31"/>
  <c r="G32" s="1"/>
  <c r="H43" a="1"/>
  <c r="H43" s="1"/>
  <c r="H39" a="1"/>
  <c r="H39" s="1"/>
  <c r="I36" a="1"/>
  <c r="I36" s="1"/>
  <c r="I41" a="1"/>
  <c r="I41" s="1"/>
  <c r="I37" a="1"/>
  <c r="I37" s="1"/>
  <c r="G18"/>
  <c r="G24"/>
  <c r="H44" a="1"/>
  <c r="H44" s="1"/>
  <c r="H40" a="1"/>
  <c r="H40" s="1"/>
  <c r="I42" a="1"/>
  <c r="I42" s="1"/>
  <c r="E5"/>
  <c r="C18"/>
  <c r="C24"/>
  <c r="E41"/>
  <c r="E37"/>
  <c r="B36" a="1"/>
  <c r="B36" s="1"/>
  <c r="G36" s="1"/>
  <c r="B41" a="1"/>
  <c r="B41" s="1"/>
  <c r="G41" s="1"/>
  <c r="B37" a="1"/>
  <c r="B37" s="1"/>
  <c r="D42" a="1"/>
  <c r="D42" s="1"/>
  <c r="C42" s="1" a="1"/>
  <c r="C42" s="1"/>
  <c r="D38" a="1"/>
  <c r="D38" s="1"/>
  <c r="F36"/>
  <c r="E38"/>
  <c r="B42" a="1"/>
  <c r="B42" s="1"/>
  <c r="B38" a="1"/>
  <c r="B38" s="1"/>
  <c r="D43" a="1"/>
  <c r="D43" s="1"/>
  <c r="C43" s="1" a="1"/>
  <c r="C43" s="1"/>
  <c r="D39" a="1"/>
  <c r="D39" s="1"/>
  <c r="C22"/>
  <c r="C23"/>
  <c r="C31"/>
  <c r="C32" s="1"/>
  <c r="E43"/>
  <c r="E39"/>
  <c r="B43" a="1"/>
  <c r="B43" s="1"/>
  <c r="G43" s="1"/>
  <c r="B39" a="1"/>
  <c r="B39" s="1"/>
  <c r="D44" a="1"/>
  <c r="D44" s="1"/>
  <c r="C44" s="1" a="1"/>
  <c r="C44" s="1"/>
  <c r="D40" a="1"/>
  <c r="D40" s="1"/>
  <c r="C40" s="1" a="1"/>
  <c r="C40" s="1"/>
  <c r="C38" a="1"/>
  <c r="C38" s="1"/>
  <c r="E40"/>
  <c r="F40" s="1"/>
  <c r="B44" a="1"/>
  <c r="B44" s="1"/>
  <c r="B40" a="1"/>
  <c r="B40" s="1"/>
  <c r="G40" s="1"/>
  <c r="D36" a="1"/>
  <c r="D36" s="1"/>
  <c r="D41" a="1"/>
  <c r="D41" s="1"/>
  <c r="C41" s="1" a="1"/>
  <c r="C41" s="1"/>
  <c r="D37" a="1"/>
  <c r="D37" s="1"/>
  <c r="C37" s="1" a="1"/>
  <c r="C37" s="1"/>
  <c r="C39" a="1"/>
  <c r="C39" s="1"/>
  <c r="E6"/>
  <c r="C21"/>
  <c r="E4"/>
  <c r="C19"/>
  <c r="C30" s="1"/>
  <c r="D20"/>
  <c r="C29" s="1"/>
  <c r="G39" l="1"/>
  <c r="F43"/>
  <c r="F37"/>
  <c r="I45"/>
  <c r="J45"/>
  <c r="F42"/>
  <c r="G42"/>
  <c r="B45"/>
  <c r="G38"/>
  <c r="G19"/>
  <c r="G30" s="1"/>
  <c r="G27"/>
  <c r="I18"/>
  <c r="H20"/>
  <c r="G29" s="1"/>
  <c r="L39"/>
  <c r="M39"/>
  <c r="L41"/>
  <c r="M41"/>
  <c r="L37"/>
  <c r="M37"/>
  <c r="F44"/>
  <c r="G44"/>
  <c r="M44"/>
  <c r="L44"/>
  <c r="G37"/>
  <c r="M40"/>
  <c r="L40"/>
  <c r="L43"/>
  <c r="M43"/>
  <c r="L42"/>
  <c r="M42"/>
  <c r="H45"/>
  <c r="L36"/>
  <c r="M36"/>
  <c r="E18"/>
  <c r="C27"/>
  <c r="F39"/>
  <c r="F38"/>
  <c r="D45"/>
  <c r="C36" a="1"/>
  <c r="C36" s="1"/>
  <c r="C45" s="1"/>
  <c r="F41"/>
  <c r="E45"/>
</calcChain>
</file>

<file path=xl/sharedStrings.xml><?xml version="1.0" encoding="utf-8"?>
<sst xmlns="http://schemas.openxmlformats.org/spreadsheetml/2006/main" count="93" uniqueCount="56">
  <si>
    <t>Against</t>
  </si>
  <si>
    <t>NewZealand</t>
  </si>
  <si>
    <t xml:space="preserve">Australia </t>
  </si>
  <si>
    <t xml:space="preserve">West Indies </t>
  </si>
  <si>
    <t>England</t>
  </si>
  <si>
    <t>Srilanka</t>
  </si>
  <si>
    <t>Zimbabwe</t>
  </si>
  <si>
    <t>Bangladesh</t>
  </si>
  <si>
    <t>SriLanka</t>
  </si>
  <si>
    <t>Pakistan</t>
  </si>
  <si>
    <t>Virat Kholi</t>
  </si>
  <si>
    <t>Rohit Sharma</t>
  </si>
  <si>
    <t># Balls Faced R</t>
  </si>
  <si>
    <t># Balls Faced K</t>
  </si>
  <si>
    <t>Strike Rate</t>
  </si>
  <si>
    <t>Average</t>
  </si>
  <si>
    <t>Average = Total no. of runs scored / (total no. of innings played - total no. of innings not out).</t>
  </si>
  <si>
    <r>
      <t> </t>
    </r>
    <r>
      <rPr>
        <b/>
        <i/>
        <sz val="7"/>
        <rFont val="Arial"/>
        <family val="2"/>
      </rPr>
      <t>Strike rate =  ( Runs scored / No.of balls faced ) * 100</t>
    </r>
  </si>
  <si>
    <t>102*</t>
  </si>
  <si>
    <t>South Africa</t>
  </si>
  <si>
    <t>101*</t>
  </si>
  <si>
    <t>141*</t>
  </si>
  <si>
    <t>Strike Rate K</t>
  </si>
  <si>
    <t>Strike Rate R</t>
  </si>
  <si>
    <t>Batting Average</t>
  </si>
  <si>
    <t>59*</t>
  </si>
  <si>
    <t>39*</t>
  </si>
  <si>
    <t>112*</t>
  </si>
  <si>
    <t>Column1</t>
  </si>
  <si>
    <t>VK - Formatted</t>
  </si>
  <si>
    <t>Strike rate</t>
  </si>
  <si>
    <t>Total Runs</t>
  </si>
  <si>
    <t>Std Deviation</t>
  </si>
  <si>
    <t>Median</t>
  </si>
  <si>
    <t>Custom column</t>
  </si>
  <si>
    <t>RS - Formatted</t>
  </si>
  <si>
    <t>Custom Column</t>
  </si>
  <si>
    <t>Column2</t>
  </si>
  <si>
    <t>Range</t>
  </si>
  <si>
    <t>Highest score</t>
  </si>
  <si>
    <t>Lowest score</t>
  </si>
  <si>
    <t xml:space="preserve">Total runs </t>
  </si>
  <si>
    <t>Total balls faced</t>
  </si>
  <si>
    <t>Overall Strike rate</t>
  </si>
  <si>
    <t>DNB</t>
  </si>
  <si>
    <t>Hundreds</t>
  </si>
  <si>
    <t>Fiftees</t>
  </si>
  <si>
    <t>Country</t>
  </si>
  <si>
    <t>Batting Avg</t>
  </si>
  <si>
    <t xml:space="preserve">Innings </t>
  </si>
  <si>
    <t>Total</t>
  </si>
  <si>
    <t>Strike Rate Avg</t>
  </si>
  <si>
    <t>Virat Kohli</t>
  </si>
  <si>
    <t>1. Kohli's batting average is above 35 across all nations
2. Kohli fails to convert 50's to 100's on most occasions
3. Whenever Kohli plays an attacking game (200+) strike rate, he loses his wicket early
4. His hundreds are against a good pace bowling attack - Newzealand + Pakistan</t>
  </si>
  <si>
    <t>1. Rohit's is a hit or miss player - inconsistent batting average
2. Rohit converts 50's to 100's on all occasions
3. Rohit loses his wicket early against quality bowling attack - NZ, WI, SA, PK, ENG
4. On an average, Rohit hits a big score once every 4 games.</t>
  </si>
  <si>
    <t>No of innings - Played +Out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</si>
</sst>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name val="Segoe UI"/>
      <family val="2"/>
    </font>
    <font>
      <b/>
      <sz val="7"/>
      <name val="Arial"/>
      <family val="2"/>
    </font>
    <font>
      <b/>
      <i/>
      <sz val="7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0" borderId="0" xfId="0" applyFont="1" applyBorder="1"/>
    <xf numFmtId="0" fontId="0" fillId="0" borderId="0" xfId="0" applyBorder="1"/>
    <xf numFmtId="0" fontId="0" fillId="0" borderId="0" xfId="0" applyNumberFormat="1" applyBorder="1"/>
    <xf numFmtId="0" fontId="0" fillId="0" borderId="2" xfId="0" applyBorder="1"/>
    <xf numFmtId="0" fontId="5" fillId="3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NumberFormat="1" applyFont="1" applyBorder="1"/>
    <xf numFmtId="0" fontId="1" fillId="0" borderId="9" xfId="0" applyFont="1" applyBorder="1"/>
    <xf numFmtId="0" fontId="1" fillId="0" borderId="0" xfId="0" applyFont="1"/>
    <xf numFmtId="0" fontId="1" fillId="0" borderId="6" xfId="0" applyFont="1" applyBorder="1"/>
    <xf numFmtId="2" fontId="0" fillId="0" borderId="0" xfId="0" applyNumberFormat="1"/>
    <xf numFmtId="0" fontId="1" fillId="0" borderId="10" xfId="0" applyFont="1" applyBorder="1"/>
    <xf numFmtId="2" fontId="0" fillId="0" borderId="6" xfId="0" applyNumberFormat="1" applyBorder="1"/>
    <xf numFmtId="2" fontId="0" fillId="3" borderId="6" xfId="0" applyNumberFormat="1" applyFill="1" applyBorder="1"/>
    <xf numFmtId="2" fontId="0" fillId="4" borderId="6" xfId="0" applyNumberFormat="1" applyFill="1" applyBorder="1"/>
    <xf numFmtId="2" fontId="0" fillId="5" borderId="6" xfId="0" applyNumberFormat="1" applyFill="1" applyBorder="1"/>
    <xf numFmtId="0" fontId="0" fillId="0" borderId="0" xfId="0" applyFill="1"/>
    <xf numFmtId="0" fontId="0" fillId="0" borderId="3" xfId="0" applyBorder="1" applyAlignment="1">
      <alignment wrapText="1"/>
    </xf>
    <xf numFmtId="0" fontId="1" fillId="0" borderId="8" xfId="0" applyFont="1" applyBorder="1"/>
    <xf numFmtId="2" fontId="1" fillId="0" borderId="6" xfId="0" applyNumberFormat="1" applyFont="1" applyBorder="1"/>
    <xf numFmtId="0" fontId="1" fillId="0" borderId="0" xfId="0" applyFont="1" applyFill="1" applyBorder="1"/>
    <xf numFmtId="0" fontId="0" fillId="6" borderId="11" xfId="0" applyFont="1" applyFill="1" applyBorder="1"/>
    <xf numFmtId="0" fontId="0" fillId="0" borderId="12" xfId="0" applyFont="1" applyBorder="1"/>
    <xf numFmtId="0" fontId="0" fillId="6" borderId="12" xfId="0" applyFont="1" applyFill="1" applyBorder="1"/>
    <xf numFmtId="0" fontId="1" fillId="3" borderId="0" xfId="0" applyFont="1" applyFill="1"/>
    <xf numFmtId="0" fontId="1" fillId="3" borderId="0" xfId="0" applyFont="1" applyFill="1" applyBorder="1"/>
    <xf numFmtId="1" fontId="0" fillId="0" borderId="0" xfId="0" applyNumberFormat="1" applyBorder="1"/>
    <xf numFmtId="1" fontId="0" fillId="0" borderId="0" xfId="0" applyNumberFormat="1"/>
    <xf numFmtId="0" fontId="0" fillId="0" borderId="1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1" fillId="0" borderId="0" xfId="0" applyNumberFormat="1" applyFont="1"/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0" xfId="0" applyFill="1"/>
    <xf numFmtId="0" fontId="6" fillId="0" borderId="0" xfId="0" applyFont="1"/>
    <xf numFmtId="2" fontId="1" fillId="0" borderId="26" xfId="0" applyNumberFormat="1" applyFont="1" applyBorder="1" applyAlignment="1">
      <alignment horizontal="center" vertical="center"/>
    </xf>
    <xf numFmtId="2" fontId="6" fillId="0" borderId="26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2" formatCode="0.00"/>
      <border diagonalUp="0" diagonalDown="0" outline="0">
        <left/>
        <right style="medium">
          <color indexed="64"/>
        </right>
        <top/>
        <bottom/>
      </border>
    </dxf>
    <dxf>
      <numFmt numFmtId="0" formatCode="General"/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2" formatCode="0.00"/>
      <border diagonalUp="0" diagonalDown="0">
        <left/>
        <right style="medium">
          <color indexed="64"/>
        </right>
        <top/>
        <bottom/>
      </border>
    </dxf>
    <dxf>
      <numFmt numFmtId="0" formatCode="General"/>
    </dxf>
    <dxf>
      <border diagonalUp="0" diagonalDown="0">
        <left style="medium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2:K19" totalsRowShown="0">
  <autoFilter ref="A2:K19">
    <filterColumn colId="2"/>
    <filterColumn colId="6"/>
    <filterColumn colId="9"/>
    <filterColumn colId="10"/>
  </autoFilter>
  <tableColumns count="11">
    <tableColumn id="1" name="Against"/>
    <tableColumn id="2" name="Virat Kholi" dataDxfId="7"/>
    <tableColumn id="10" name="VK - Formatted" dataDxfId="6">
      <calculatedColumnFormula>Table2[[#This Row],[Virat Kholi]]</calculatedColumnFormula>
    </tableColumn>
    <tableColumn id="3" name="# Balls Faced K"/>
    <tableColumn id="6" name="Strike Rate K" dataDxfId="5">
      <calculatedColumnFormula>IF(ISERR(C3/D3*100),"DNB",(C3/D3*100))</calculatedColumnFormula>
    </tableColumn>
    <tableColumn id="4" name="Rohit Sharma" dataDxfId="4"/>
    <tableColumn id="11" name="RS - Formatted" dataDxfId="3">
      <calculatedColumnFormula>F3</calculatedColumnFormula>
    </tableColumn>
    <tableColumn id="5" name="# Balls Faced R"/>
    <tableColumn id="7" name="Strike Rate R" dataDxfId="2">
      <calculatedColumnFormula>Table2[[#This Row],[RS - Formatted]]/Table2[[#This Row],['# Balls Faced R]]*100</calculatedColumnFormula>
    </tableColumn>
    <tableColumn id="8" name="Column1" dataDxfId="1"/>
    <tableColumn id="9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zoomScale="110" zoomScaleNormal="110" workbookViewId="0">
      <selection activeCell="H47" sqref="H47:M55"/>
    </sheetView>
  </sheetViews>
  <sheetFormatPr defaultColWidth="24.5703125" defaultRowHeight="15"/>
  <cols>
    <col min="2" max="2" width="12.5703125" bestFit="1" customWidth="1"/>
    <col min="3" max="3" width="16.7109375" bestFit="1" customWidth="1"/>
    <col min="4" max="4" width="16.140625" bestFit="1" customWidth="1"/>
    <col min="5" max="5" width="15.140625" bestFit="1" customWidth="1"/>
    <col min="6" max="6" width="15" bestFit="1" customWidth="1"/>
    <col min="7" max="7" width="16.42578125" bestFit="1" customWidth="1"/>
    <col min="8" max="8" width="16.140625" bestFit="1" customWidth="1"/>
    <col min="9" max="9" width="14.85546875" bestFit="1" customWidth="1"/>
    <col min="10" max="10" width="11.140625" bestFit="1" customWidth="1"/>
    <col min="11" max="11" width="22.85546875" bestFit="1" customWidth="1"/>
    <col min="12" max="12" width="11" bestFit="1" customWidth="1"/>
    <col min="13" max="13" width="14.42578125" customWidth="1"/>
  </cols>
  <sheetData>
    <row r="1" spans="1:11" ht="15.75" thickBot="1">
      <c r="C1" t="s">
        <v>34</v>
      </c>
      <c r="E1" t="s">
        <v>36</v>
      </c>
      <c r="G1" t="s">
        <v>36</v>
      </c>
      <c r="I1" t="s">
        <v>34</v>
      </c>
    </row>
    <row r="2" spans="1:11">
      <c r="A2" t="s">
        <v>0</v>
      </c>
      <c r="B2" s="7" t="s">
        <v>10</v>
      </c>
      <c r="C2" s="8" t="s">
        <v>29</v>
      </c>
      <c r="D2" s="9" t="s">
        <v>13</v>
      </c>
      <c r="E2" s="20" t="s">
        <v>22</v>
      </c>
      <c r="F2" s="7" t="s">
        <v>11</v>
      </c>
      <c r="G2" s="8" t="s">
        <v>35</v>
      </c>
      <c r="H2" s="26" t="s">
        <v>12</v>
      </c>
      <c r="I2" s="20" t="s">
        <v>23</v>
      </c>
      <c r="J2" s="25" t="s">
        <v>28</v>
      </c>
      <c r="K2" s="25" t="s">
        <v>37</v>
      </c>
    </row>
    <row r="3" spans="1:11">
      <c r="A3" t="s">
        <v>1</v>
      </c>
      <c r="B3" s="10" t="s">
        <v>18</v>
      </c>
      <c r="C3" s="35">
        <v>102</v>
      </c>
      <c r="D3" s="11">
        <v>80</v>
      </c>
      <c r="E3" s="21">
        <f t="shared" ref="E3:E18" si="0">IF(ISERR(C3/D3*100),"DNB",(C3/D3*100))</f>
        <v>127.49999999999999</v>
      </c>
      <c r="F3" s="10">
        <v>3</v>
      </c>
      <c r="G3" s="6">
        <f t="shared" ref="G3:G17" si="1">F3</f>
        <v>3</v>
      </c>
      <c r="H3" s="5">
        <v>5</v>
      </c>
      <c r="I3" s="21">
        <f>Table2[[#This Row],[RS - Formatted]]/Table2[[#This Row],['# Balls Faced R]]*100</f>
        <v>60</v>
      </c>
      <c r="J3" s="25"/>
      <c r="K3" s="25"/>
    </row>
    <row r="4" spans="1:11">
      <c r="A4" t="s">
        <v>3</v>
      </c>
      <c r="B4" s="10">
        <v>47</v>
      </c>
      <c r="C4" s="35">
        <f>Table2[[#This Row],[Virat Kholi]]</f>
        <v>47</v>
      </c>
      <c r="D4" s="11">
        <v>21</v>
      </c>
      <c r="E4" s="24">
        <f t="shared" si="0"/>
        <v>223.80952380952382</v>
      </c>
      <c r="F4" s="10">
        <v>20</v>
      </c>
      <c r="G4" s="6">
        <f t="shared" si="1"/>
        <v>20</v>
      </c>
      <c r="H4" s="5">
        <v>24</v>
      </c>
      <c r="I4" s="21">
        <f>Table2[[#This Row],[RS - Formatted]]/Table2[[#This Row],['# Balls Faced R]]*100</f>
        <v>83.333333333333343</v>
      </c>
      <c r="J4" s="25"/>
      <c r="K4" s="25"/>
    </row>
    <row r="5" spans="1:11">
      <c r="A5" t="s">
        <v>6</v>
      </c>
      <c r="B5" s="10">
        <v>56</v>
      </c>
      <c r="C5" s="35">
        <f>Table2[[#This Row],[Virat Kholi]]</f>
        <v>56</v>
      </c>
      <c r="D5" s="11">
        <v>49</v>
      </c>
      <c r="E5" s="21">
        <f t="shared" si="0"/>
        <v>114.28571428571428</v>
      </c>
      <c r="F5" s="10">
        <v>0</v>
      </c>
      <c r="G5" s="6">
        <f t="shared" si="1"/>
        <v>0</v>
      </c>
      <c r="H5" s="5">
        <v>2</v>
      </c>
      <c r="I5" s="21">
        <f>Table2[[#This Row],[RS - Formatted]]/Table2[[#This Row],['# Balls Faced R]]*100</f>
        <v>0</v>
      </c>
      <c r="J5" s="25"/>
      <c r="K5" s="25"/>
    </row>
    <row r="6" spans="1:11">
      <c r="A6" t="s">
        <v>2</v>
      </c>
      <c r="B6" s="10">
        <v>43</v>
      </c>
      <c r="C6" s="35">
        <f>Table2[[#This Row],[Virat Kholi]]</f>
        <v>43</v>
      </c>
      <c r="D6" s="11">
        <v>52</v>
      </c>
      <c r="E6" s="21">
        <f t="shared" si="0"/>
        <v>82.692307692307693</v>
      </c>
      <c r="F6" s="10" t="s">
        <v>21</v>
      </c>
      <c r="G6" s="6">
        <v>141</v>
      </c>
      <c r="H6" s="5">
        <v>123</v>
      </c>
      <c r="I6" s="21">
        <f>Table2[[#This Row],[RS - Formatted]]/Table2[[#This Row],['# Balls Faced R]]*100</f>
        <v>114.63414634146341</v>
      </c>
      <c r="J6" s="25"/>
      <c r="K6" s="25"/>
    </row>
    <row r="7" spans="1:11">
      <c r="A7" t="s">
        <v>19</v>
      </c>
      <c r="B7" s="10">
        <v>21</v>
      </c>
      <c r="C7" s="35">
        <f>Table2[[#This Row],[Virat Kholi]]</f>
        <v>21</v>
      </c>
      <c r="D7" s="11">
        <v>33</v>
      </c>
      <c r="E7" s="23">
        <f t="shared" si="0"/>
        <v>63.636363636363633</v>
      </c>
      <c r="F7" s="10"/>
      <c r="G7" s="6"/>
      <c r="H7" s="5"/>
      <c r="I7" s="21" t="s">
        <v>44</v>
      </c>
      <c r="J7" s="25"/>
      <c r="K7" s="25"/>
    </row>
    <row r="8" spans="1:11">
      <c r="A8" t="s">
        <v>4</v>
      </c>
      <c r="B8" s="10"/>
      <c r="C8" s="35"/>
      <c r="D8" s="11"/>
      <c r="E8" s="21" t="str">
        <f t="shared" si="0"/>
        <v>DNB</v>
      </c>
      <c r="F8" s="10">
        <v>15</v>
      </c>
      <c r="G8" s="6">
        <f t="shared" si="1"/>
        <v>15</v>
      </c>
      <c r="H8" s="5">
        <v>12</v>
      </c>
      <c r="I8" s="21">
        <f>Table2[[#This Row],[RS - Formatted]]/Table2[[#This Row],['# Balls Faced R]]*100</f>
        <v>125</v>
      </c>
      <c r="J8" s="25"/>
      <c r="K8" s="25"/>
    </row>
    <row r="9" spans="1:11">
      <c r="A9" t="s">
        <v>5</v>
      </c>
      <c r="B9" s="10" t="s">
        <v>25</v>
      </c>
      <c r="C9" s="35">
        <v>59</v>
      </c>
      <c r="D9" s="11">
        <v>50</v>
      </c>
      <c r="E9" s="21">
        <f t="shared" si="0"/>
        <v>118</v>
      </c>
      <c r="F9" s="10" t="s">
        <v>20</v>
      </c>
      <c r="G9" s="6">
        <v>101</v>
      </c>
      <c r="H9" s="5">
        <v>100</v>
      </c>
      <c r="I9" s="21">
        <f>Table2[[#This Row],[RS - Formatted]]/Table2[[#This Row],['# Balls Faced R]]*100</f>
        <v>101</v>
      </c>
      <c r="J9" s="25"/>
      <c r="K9" s="25"/>
    </row>
    <row r="10" spans="1:11">
      <c r="A10" t="s">
        <v>19</v>
      </c>
      <c r="B10" s="10">
        <v>66</v>
      </c>
      <c r="C10" s="35">
        <f>Table2[[#This Row],[Virat Kholi]]</f>
        <v>66</v>
      </c>
      <c r="D10" s="11">
        <v>101</v>
      </c>
      <c r="E10" s="23">
        <f t="shared" si="0"/>
        <v>65.346534653465355</v>
      </c>
      <c r="F10" s="10">
        <v>18</v>
      </c>
      <c r="G10" s="6">
        <f t="shared" si="1"/>
        <v>18</v>
      </c>
      <c r="H10" s="5">
        <v>22</v>
      </c>
      <c r="I10" s="21">
        <f>Table2[[#This Row],[RS - Formatted]]/Table2[[#This Row],['# Balls Faced R]]*100</f>
        <v>81.818181818181827</v>
      </c>
      <c r="J10" s="25"/>
      <c r="K10" s="25"/>
    </row>
    <row r="11" spans="1:11">
      <c r="A11" t="s">
        <v>6</v>
      </c>
      <c r="B11" s="10" t="s">
        <v>26</v>
      </c>
      <c r="C11" s="35">
        <v>39</v>
      </c>
      <c r="D11" s="11">
        <v>25</v>
      </c>
      <c r="E11" s="22">
        <f t="shared" si="0"/>
        <v>156</v>
      </c>
      <c r="F11" s="10">
        <v>114</v>
      </c>
      <c r="G11" s="6">
        <f t="shared" si="1"/>
        <v>114</v>
      </c>
      <c r="H11" s="5">
        <v>119</v>
      </c>
      <c r="I11" s="21">
        <f>Table2[[#This Row],[RS - Formatted]]/Table2[[#This Row],['# Balls Faced R]]*100</f>
        <v>95.798319327731093</v>
      </c>
      <c r="J11" s="25"/>
      <c r="K11" s="25"/>
    </row>
    <row r="12" spans="1:11">
      <c r="A12" t="s">
        <v>7</v>
      </c>
      <c r="B12" s="10">
        <v>60</v>
      </c>
      <c r="C12" s="35">
        <f>Table2[[#This Row],[Virat Kholi]]</f>
        <v>60</v>
      </c>
      <c r="D12" s="11">
        <v>56</v>
      </c>
      <c r="E12" s="21">
        <f t="shared" si="0"/>
        <v>107.14285714285714</v>
      </c>
      <c r="F12" s="10"/>
      <c r="G12" s="6"/>
      <c r="H12" s="5"/>
      <c r="I12" s="21" t="s">
        <v>44</v>
      </c>
      <c r="J12" s="25"/>
      <c r="K12" s="25"/>
    </row>
    <row r="13" spans="1:11">
      <c r="A13" t="s">
        <v>9</v>
      </c>
      <c r="B13" s="10" t="s">
        <v>27</v>
      </c>
      <c r="C13" s="35">
        <v>112</v>
      </c>
      <c r="D13" s="11">
        <v>95</v>
      </c>
      <c r="E13" s="21">
        <f t="shared" si="0"/>
        <v>117.89473684210525</v>
      </c>
      <c r="F13" s="10">
        <v>7</v>
      </c>
      <c r="G13" s="6">
        <f t="shared" si="1"/>
        <v>7</v>
      </c>
      <c r="H13" s="5">
        <v>12</v>
      </c>
      <c r="I13" s="21">
        <f>Table2[[#This Row],[RS - Formatted]]/Table2[[#This Row],['# Balls Faced R]]*100</f>
        <v>58.333333333333336</v>
      </c>
      <c r="J13" s="25"/>
      <c r="K13" s="25"/>
    </row>
    <row r="14" spans="1:11">
      <c r="A14" t="s">
        <v>8</v>
      </c>
      <c r="B14" s="10"/>
      <c r="C14" s="35"/>
      <c r="D14" s="11"/>
      <c r="E14" s="21" t="str">
        <f t="shared" si="0"/>
        <v>DNB</v>
      </c>
      <c r="F14" s="10">
        <v>264</v>
      </c>
      <c r="G14" s="6">
        <f t="shared" si="1"/>
        <v>264</v>
      </c>
      <c r="H14" s="5">
        <v>173</v>
      </c>
      <c r="I14" s="24">
        <f>Table2[[#This Row],[RS - Formatted]]/Table2[[#This Row],['# Balls Faced R]]*100</f>
        <v>152.60115606936415</v>
      </c>
      <c r="J14" s="25"/>
      <c r="K14" s="25"/>
    </row>
    <row r="15" spans="1:11">
      <c r="A15" t="s">
        <v>4</v>
      </c>
      <c r="B15" s="10">
        <v>73</v>
      </c>
      <c r="C15" s="35">
        <f>Table2[[#This Row],[Virat Kholi]]</f>
        <v>73</v>
      </c>
      <c r="D15" s="11">
        <v>53</v>
      </c>
      <c r="E15" s="21">
        <f t="shared" si="0"/>
        <v>137.73584905660377</v>
      </c>
      <c r="F15" s="10">
        <v>30</v>
      </c>
      <c r="G15" s="6">
        <f t="shared" si="1"/>
        <v>30</v>
      </c>
      <c r="H15" s="5">
        <v>50</v>
      </c>
      <c r="I15" s="21">
        <f>Table2[[#This Row],[RS - Formatted]]/Table2[[#This Row],['# Balls Faced R]]*100</f>
        <v>60</v>
      </c>
      <c r="J15" s="25"/>
      <c r="K15" s="25"/>
    </row>
    <row r="16" spans="1:11">
      <c r="A16" t="s">
        <v>3</v>
      </c>
      <c r="B16" s="10">
        <v>24</v>
      </c>
      <c r="C16" s="35">
        <f>Table2[[#This Row],[Virat Kholi]]</f>
        <v>24</v>
      </c>
      <c r="D16" s="11">
        <v>12</v>
      </c>
      <c r="E16" s="24">
        <f t="shared" si="0"/>
        <v>200</v>
      </c>
      <c r="F16" s="10">
        <v>12</v>
      </c>
      <c r="G16" s="6">
        <f t="shared" si="1"/>
        <v>12</v>
      </c>
      <c r="H16" s="5">
        <v>10</v>
      </c>
      <c r="I16" s="21">
        <f>Table2[[#This Row],[RS - Formatted]]/Table2[[#This Row],['# Balls Faced R]]*100</f>
        <v>120</v>
      </c>
      <c r="J16" s="25"/>
      <c r="K16" s="25"/>
    </row>
    <row r="17" spans="1:13">
      <c r="A17" t="s">
        <v>2</v>
      </c>
      <c r="B17" s="10">
        <v>42</v>
      </c>
      <c r="C17" s="35">
        <f>Table2[[#This Row],[Virat Kholi]]</f>
        <v>42</v>
      </c>
      <c r="D17" s="11">
        <v>29</v>
      </c>
      <c r="E17" s="21">
        <f t="shared" si="0"/>
        <v>144.82758620689654</v>
      </c>
      <c r="F17" s="10">
        <v>14</v>
      </c>
      <c r="G17" s="6">
        <f t="shared" si="1"/>
        <v>14</v>
      </c>
      <c r="H17" s="5">
        <v>20</v>
      </c>
      <c r="I17" s="21">
        <f>Table2[[#This Row],[RS - Formatted]]/Table2[[#This Row],['# Balls Faced R]]*100</f>
        <v>70</v>
      </c>
      <c r="J17" s="25"/>
      <c r="K17" s="25"/>
    </row>
    <row r="18" spans="1:13">
      <c r="A18" s="4" t="s">
        <v>31</v>
      </c>
      <c r="B18" s="10"/>
      <c r="C18" s="15">
        <f>SUM(C3:C17)</f>
        <v>744</v>
      </c>
      <c r="D18" s="18">
        <f>SUM(D3:D17)</f>
        <v>656</v>
      </c>
      <c r="E18" s="28">
        <f t="shared" si="0"/>
        <v>113.41463414634146</v>
      </c>
      <c r="F18" s="10"/>
      <c r="G18" s="15">
        <f>SUM(G3:G17)</f>
        <v>739</v>
      </c>
      <c r="H18" s="4">
        <f>SUM(H3:H17)</f>
        <v>672</v>
      </c>
      <c r="I18" s="28">
        <f>Table2[[#This Row],[RS - Formatted]]/Table2[[#This Row],['# Balls Faced R]]*100</f>
        <v>109.97023809523809</v>
      </c>
      <c r="J18" s="25"/>
      <c r="K18" s="25"/>
    </row>
    <row r="19" spans="1:13">
      <c r="A19" s="4" t="s">
        <v>24</v>
      </c>
      <c r="B19" s="10"/>
      <c r="C19" s="15">
        <f>C18/(COUNT(B3:B17))</f>
        <v>82.666666666666671</v>
      </c>
      <c r="D19" s="11"/>
      <c r="E19" s="21"/>
      <c r="F19" s="10"/>
      <c r="G19" s="15">
        <f>G18/(COUNT(F3:F17))</f>
        <v>67.181818181818187</v>
      </c>
      <c r="H19" s="5"/>
      <c r="I19" s="21"/>
      <c r="J19" s="25"/>
      <c r="K19" s="25"/>
    </row>
    <row r="20" spans="1:13" ht="20.25" thickBot="1">
      <c r="A20" s="17" t="s">
        <v>30</v>
      </c>
      <c r="B20" s="12"/>
      <c r="C20" s="13"/>
      <c r="D20" s="16">
        <f>C18/D18*100</f>
        <v>113.41463414634146</v>
      </c>
      <c r="E20" s="14"/>
      <c r="F20" s="12"/>
      <c r="G20" s="13"/>
      <c r="H20" s="27">
        <f>G18/H18*100</f>
        <v>109.97023809523809</v>
      </c>
      <c r="I20" s="14"/>
      <c r="J20" s="1" t="s">
        <v>14</v>
      </c>
      <c r="K20" s="3" t="s">
        <v>17</v>
      </c>
      <c r="L20" s="1"/>
      <c r="M20" s="3"/>
    </row>
    <row r="21" spans="1:13" ht="43.5">
      <c r="A21" s="17" t="s">
        <v>32</v>
      </c>
      <c r="B21" s="17"/>
      <c r="C21" s="48">
        <f>STDEVP(C3:C17)</f>
        <v>25.76567139597195</v>
      </c>
      <c r="D21" s="17"/>
      <c r="E21" s="17"/>
      <c r="F21" s="17"/>
      <c r="G21" s="48">
        <f>STDEVP(G3:G17)</f>
        <v>74.941870964559186</v>
      </c>
      <c r="J21" s="1" t="s">
        <v>15</v>
      </c>
      <c r="K21" s="2" t="s">
        <v>16</v>
      </c>
      <c r="L21" s="1"/>
      <c r="M21" s="2"/>
    </row>
    <row r="22" spans="1:13">
      <c r="A22" s="17" t="s">
        <v>33</v>
      </c>
      <c r="B22" s="17"/>
      <c r="C22" s="17">
        <f>MEDIAN(C3:C17)</f>
        <v>56</v>
      </c>
      <c r="D22" s="17"/>
      <c r="E22" s="17"/>
      <c r="F22" s="17"/>
      <c r="G22" s="17">
        <f>MEDIAN(G3:G17)</f>
        <v>18</v>
      </c>
    </row>
    <row r="23" spans="1:13">
      <c r="A23" s="17" t="s">
        <v>38</v>
      </c>
      <c r="C23">
        <f>MAX(C3:C17)-MIN(C3:C17)</f>
        <v>91</v>
      </c>
      <c r="G23" s="63">
        <f>MAX(G3:G17)-MIN(G3:G17)</f>
        <v>264</v>
      </c>
    </row>
    <row r="24" spans="1:13">
      <c r="A24" s="29" t="s">
        <v>39</v>
      </c>
      <c r="C24">
        <f>MAX(C3:C17)</f>
        <v>112</v>
      </c>
      <c r="G24" s="62">
        <f>MAX(G3:G17)</f>
        <v>264</v>
      </c>
    </row>
    <row r="25" spans="1:13">
      <c r="A25" s="29" t="s">
        <v>40</v>
      </c>
      <c r="C25">
        <f>MIN(C3:C17)</f>
        <v>21</v>
      </c>
      <c r="G25">
        <f>MIN(G3:G17)</f>
        <v>0</v>
      </c>
    </row>
    <row r="26" spans="1:13">
      <c r="A26" s="29" t="s">
        <v>55</v>
      </c>
      <c r="C26">
        <f>COUNT(B3:B17)</f>
        <v>9</v>
      </c>
      <c r="G26">
        <f>COUNT(F3:F17)</f>
        <v>11</v>
      </c>
    </row>
    <row r="27" spans="1:13">
      <c r="A27" s="29" t="s">
        <v>41</v>
      </c>
      <c r="C27">
        <f>C18</f>
        <v>744</v>
      </c>
      <c r="G27">
        <f>G18</f>
        <v>739</v>
      </c>
    </row>
    <row r="28" spans="1:13">
      <c r="A28" s="29" t="s">
        <v>42</v>
      </c>
      <c r="C28" s="17">
        <f>D18</f>
        <v>656</v>
      </c>
      <c r="G28" s="17">
        <f>H18</f>
        <v>672</v>
      </c>
    </row>
    <row r="29" spans="1:13">
      <c r="A29" s="29" t="s">
        <v>43</v>
      </c>
      <c r="C29" s="48">
        <f>D20</f>
        <v>113.41463414634146</v>
      </c>
      <c r="G29" s="48">
        <f>H20</f>
        <v>109.97023809523809</v>
      </c>
    </row>
    <row r="30" spans="1:13">
      <c r="A30" s="29" t="s">
        <v>24</v>
      </c>
      <c r="C30" s="19">
        <f>C19</f>
        <v>82.666666666666671</v>
      </c>
      <c r="G30" s="19">
        <f>G19</f>
        <v>67.181818181818187</v>
      </c>
    </row>
    <row r="31" spans="1:13">
      <c r="A31" s="29" t="s">
        <v>45</v>
      </c>
      <c r="C31">
        <f>COUNTIF($C$3:$C$17,"&gt;=100")</f>
        <v>2</v>
      </c>
      <c r="G31">
        <f>COUNTIF($G$3:$G$17,"&gt;=100")</f>
        <v>4</v>
      </c>
    </row>
    <row r="32" spans="1:13">
      <c r="A32" s="29" t="s">
        <v>46</v>
      </c>
      <c r="C32" s="36">
        <f>COUNTIF($C$3:$C$17,"&gt;=50")-C31</f>
        <v>5</v>
      </c>
      <c r="G32">
        <f>COUNTIF($G$3:$G$17,"&gt;=50")-G31</f>
        <v>0</v>
      </c>
    </row>
    <row r="33" spans="1:13" ht="15.75" thickBot="1">
      <c r="A33" s="29"/>
      <c r="C33" s="36"/>
    </row>
    <row r="34" spans="1:13" ht="15.75" thickBot="1">
      <c r="B34" s="55" t="s">
        <v>52</v>
      </c>
      <c r="C34" s="56"/>
      <c r="D34" s="56"/>
      <c r="E34" s="56"/>
      <c r="F34" s="56"/>
      <c r="G34" s="57"/>
      <c r="H34" s="58" t="s">
        <v>11</v>
      </c>
      <c r="I34" s="59"/>
      <c r="J34" s="59"/>
      <c r="K34" s="59"/>
      <c r="L34" s="59"/>
      <c r="M34" s="60"/>
    </row>
    <row r="35" spans="1:13">
      <c r="A35" s="34" t="s">
        <v>47</v>
      </c>
      <c r="B35" s="49" t="s">
        <v>49</v>
      </c>
      <c r="C35" s="50" t="s">
        <v>46</v>
      </c>
      <c r="D35" s="50" t="s">
        <v>45</v>
      </c>
      <c r="E35" s="50" t="s">
        <v>31</v>
      </c>
      <c r="F35" s="50" t="s">
        <v>48</v>
      </c>
      <c r="G35" s="51" t="s">
        <v>51</v>
      </c>
      <c r="H35" s="52" t="s">
        <v>49</v>
      </c>
      <c r="I35" s="53" t="s">
        <v>46</v>
      </c>
      <c r="J35" s="53" t="s">
        <v>45</v>
      </c>
      <c r="K35" s="53" t="s">
        <v>31</v>
      </c>
      <c r="L35" s="53" t="s">
        <v>48</v>
      </c>
      <c r="M35" s="54" t="s">
        <v>51</v>
      </c>
    </row>
    <row r="36" spans="1:13">
      <c r="A36" t="s">
        <v>1</v>
      </c>
      <c r="B36" s="40">
        <f t="array" ref="B36">COUNTIF($A$3:$A$17,A36)-SUM(IF(VKRuns="",IF($A$3:$A$17=A36,1,0),0))</f>
        <v>1</v>
      </c>
      <c r="C36" s="41">
        <f t="array" ref="C36">SUM(IF(VKRuns&gt;=50,IF($A$3:$A$17=A36,1,0),0))-D36</f>
        <v>0</v>
      </c>
      <c r="D36" s="61">
        <f t="array" ref="D36">SUM(IF(VKRuns&gt;=100,IF($A$3:$A$17=A36,1,0),0))</f>
        <v>1</v>
      </c>
      <c r="E36" s="41">
        <f>SUMIF($A$3:$A$17,A36,$C$3:$C$17)</f>
        <v>102</v>
      </c>
      <c r="F36" s="41">
        <f>E36/B36</f>
        <v>102</v>
      </c>
      <c r="G36" s="64">
        <f>SUMIF($A$3:$A$17,A36,$E$3:$E$17)/B36</f>
        <v>127.49999999999999</v>
      </c>
      <c r="H36" s="40">
        <f t="array" ref="H36">COUNTIF($A$3:$A$17,A36)-SUM(IF(RSRuns="",IF($A$3:$A$17=A36,1,0),0))</f>
        <v>1</v>
      </c>
      <c r="I36" s="41">
        <f t="array" ref="I36">SUM(IF(RSRuns&gt;=50,IF($A$3:$A$17=A36,1,0),0))-J36</f>
        <v>0</v>
      </c>
      <c r="J36" s="41">
        <f t="array" ref="J36">SUM(IF(RSRuns&gt;=100,IF($A$3:$A$17=A36,1,0),0))</f>
        <v>0</v>
      </c>
      <c r="K36" s="41">
        <f t="shared" ref="K36:K44" si="2">SUMIF($A$3:$A$17,A36,RSRuns)</f>
        <v>3</v>
      </c>
      <c r="L36" s="66">
        <f>IF(ISERR(K36/H36),"",K36/H36)</f>
        <v>3</v>
      </c>
      <c r="M36" s="47">
        <f>IF(ISERR(SUMIF($A$3:$A$17,A36,$I$3:$I$17)/H36),"",SUMIF($A$3:$A$17,A36,$I$3:$I$17)/H36)</f>
        <v>60</v>
      </c>
    </row>
    <row r="37" spans="1:13">
      <c r="A37" t="s">
        <v>3</v>
      </c>
      <c r="B37" s="40">
        <f t="array" ref="B37">COUNTIF($A$3:$A$17,A37)-SUM(IF(VKRuns="",IF($A$3:$A$17=A37,1,0),0))</f>
        <v>2</v>
      </c>
      <c r="C37" s="41">
        <f t="array" ref="C37">SUM(IF(VKRuns&gt;=50,IF($A$3:$A$17=A37,1,0),0))-D37</f>
        <v>0</v>
      </c>
      <c r="D37" s="41">
        <f t="array" ref="D37">SUM(IF(VKRuns&gt;=100,IF($A$3:$A$17=A37,1,0),0))</f>
        <v>0</v>
      </c>
      <c r="E37" s="41">
        <f t="shared" ref="E37:E44" si="3">SUMIF($A$3:$A$17,A37,$C$3:$C$17)</f>
        <v>71</v>
      </c>
      <c r="F37" s="41">
        <f t="shared" ref="F37:F44" si="4">E37/B37</f>
        <v>35.5</v>
      </c>
      <c r="G37" s="65">
        <f t="shared" ref="G37:G44" si="5">SUMIF($A$3:$A$17,A37,$E$3:$E$17)/B37</f>
        <v>211.90476190476193</v>
      </c>
      <c r="H37" s="40">
        <f t="array" ref="H37">COUNTIF($A$3:$A$17,A37)-SUM(IF(RSRuns="",IF($A$3:$A$17=A37,1,0),0))</f>
        <v>2</v>
      </c>
      <c r="I37" s="41">
        <f t="array" ref="I37">SUM(IF(RSRuns&gt;=50,IF($A$3:$A$17=A37,1,0),0))-J37</f>
        <v>0</v>
      </c>
      <c r="J37" s="41">
        <f t="array" ref="J37">SUM(IF(RSRuns&gt;=100,IF($A$3:$A$17=A37,1,0),0))</f>
        <v>0</v>
      </c>
      <c r="K37" s="41">
        <f t="shared" si="2"/>
        <v>32</v>
      </c>
      <c r="L37" s="66">
        <f>IF(ISERR(K37/H37),"",K37/H37)</f>
        <v>16</v>
      </c>
      <c r="M37" s="47">
        <f t="shared" ref="M37:M44" si="6">IF(ISERR(SUMIF($A$3:$A$17,A37,$I$3:$I$17)/H37),"",SUMIF($A$3:$A$17,A37,$I$3:$I$17)/H37)</f>
        <v>101.66666666666667</v>
      </c>
    </row>
    <row r="38" spans="1:13">
      <c r="A38" t="s">
        <v>6</v>
      </c>
      <c r="B38" s="40">
        <f t="array" ref="B38">COUNTIF($A$3:$A$17,A38)-SUM(IF(VKRuns="",IF($A$3:$A$17=A38,1,0),0))</f>
        <v>2</v>
      </c>
      <c r="C38" s="61">
        <f t="array" ref="C38">SUM(IF(VKRuns&gt;=50,IF($A$3:$A$17=A38,1,0),0))-D38</f>
        <v>1</v>
      </c>
      <c r="D38" s="41">
        <f t="array" ref="D38">SUM(IF(VKRuns&gt;=100,IF($A$3:$A$17=A38,1,0),0))</f>
        <v>0</v>
      </c>
      <c r="E38" s="41">
        <f t="shared" si="3"/>
        <v>95</v>
      </c>
      <c r="F38" s="41">
        <f t="shared" si="4"/>
        <v>47.5</v>
      </c>
      <c r="G38" s="64">
        <f t="shared" si="5"/>
        <v>135.14285714285714</v>
      </c>
      <c r="H38" s="40">
        <f t="array" ref="H38">COUNTIF($A$3:$A$17,A38)-SUM(IF(RSRuns="",IF($A$3:$A$17=A38,1,0),0))</f>
        <v>2</v>
      </c>
      <c r="I38" s="41">
        <f t="array" ref="I38">SUM(IF(RSRuns&gt;=50,IF($A$3:$A$17=A38,1,0),0))-J38</f>
        <v>0</v>
      </c>
      <c r="J38" s="61">
        <f t="array" ref="J38">SUM(IF(RSRuns&gt;=100,IF($A$3:$A$17=A38,1,0),0))</f>
        <v>1</v>
      </c>
      <c r="K38" s="41">
        <f t="shared" si="2"/>
        <v>114</v>
      </c>
      <c r="L38" s="37">
        <f>IF(ISERR(K38/H38),"",K38/H38)</f>
        <v>57</v>
      </c>
      <c r="M38" s="47">
        <f t="shared" si="6"/>
        <v>47.899159663865547</v>
      </c>
    </row>
    <row r="39" spans="1:13">
      <c r="A39" t="s">
        <v>2</v>
      </c>
      <c r="B39" s="40">
        <f t="array" ref="B39">COUNTIF($A$3:$A$17,A39)-SUM(IF(VKRuns="",IF($A$3:$A$17=A39,1,0),0))</f>
        <v>2</v>
      </c>
      <c r="C39" s="41">
        <f t="array" ref="C39">SUM(IF(VKRuns&gt;=50,IF($A$3:$A$17=A39,1,0),0))-D39</f>
        <v>0</v>
      </c>
      <c r="D39" s="41">
        <f t="array" ref="D39">SUM(IF(VKRuns&gt;=100,IF($A$3:$A$17=A39,1,0),0))</f>
        <v>0</v>
      </c>
      <c r="E39" s="41">
        <f t="shared" si="3"/>
        <v>85</v>
      </c>
      <c r="F39" s="41">
        <f t="shared" si="4"/>
        <v>42.5</v>
      </c>
      <c r="G39" s="64">
        <f t="shared" si="5"/>
        <v>113.75994694960212</v>
      </c>
      <c r="H39" s="40">
        <f t="array" ref="H39">COUNTIF($A$3:$A$17,A39)-SUM(IF(RSRuns="",IF($A$3:$A$17=A39,1,0),0))</f>
        <v>2</v>
      </c>
      <c r="I39" s="41">
        <f t="array" ref="I39">SUM(IF(RSRuns&gt;=50,IF($A$3:$A$17=A39,1,0),0))-J39</f>
        <v>0</v>
      </c>
      <c r="J39" s="61">
        <f t="array" ref="J39">SUM(IF(RSRuns&gt;=100,IF($A$3:$A$17=A39,1,0),0))</f>
        <v>1</v>
      </c>
      <c r="K39" s="41">
        <f t="shared" si="2"/>
        <v>155</v>
      </c>
      <c r="L39" s="37">
        <f>IF(ISERR(K39/H39),"",K39/H39)</f>
        <v>77.5</v>
      </c>
      <c r="M39" s="47">
        <f t="shared" si="6"/>
        <v>92.317073170731703</v>
      </c>
    </row>
    <row r="40" spans="1:13">
      <c r="A40" t="s">
        <v>19</v>
      </c>
      <c r="B40" s="40">
        <f t="array" ref="B40">COUNTIF($A$3:$A$17,A40)-SUM(IF(VKRuns="",IF($A$3:$A$17=A40,1,0),0))</f>
        <v>2</v>
      </c>
      <c r="C40" s="61">
        <f t="array" ref="C40">SUM(IF(VKRuns&gt;=50,IF($A$3:$A$17=A40,1,0),0))-D40</f>
        <v>1</v>
      </c>
      <c r="D40" s="41">
        <f t="array" ref="D40">SUM(IF(VKRuns&gt;=100,IF($A$3:$A$17=A40,1,0),0))</f>
        <v>0</v>
      </c>
      <c r="E40" s="41">
        <f t="shared" si="3"/>
        <v>87</v>
      </c>
      <c r="F40" s="41">
        <f t="shared" si="4"/>
        <v>43.5</v>
      </c>
      <c r="G40" s="64">
        <f t="shared" si="5"/>
        <v>64.491449144914498</v>
      </c>
      <c r="H40" s="40">
        <f t="array" ref="H40">COUNTIF($A$3:$A$17,A40)-SUM(IF(RSRuns="",IF($A$3:$A$17=A40,1,0),0))</f>
        <v>1</v>
      </c>
      <c r="I40" s="41">
        <f t="array" ref="I40">SUM(IF(RSRuns&gt;=50,IF($A$3:$A$17=A40,1,0),0))-J40</f>
        <v>0</v>
      </c>
      <c r="J40" s="41">
        <f t="array" ref="J40">SUM(IF(RSRuns&gt;=100,IF($A$3:$A$17=A40,1,0),0))</f>
        <v>0</v>
      </c>
      <c r="K40" s="41">
        <f t="shared" si="2"/>
        <v>18</v>
      </c>
      <c r="L40" s="66">
        <f>IF(ISERR(K40/H40),"",K40/H40)</f>
        <v>18</v>
      </c>
      <c r="M40" s="47">
        <f t="shared" si="6"/>
        <v>81.818181818181827</v>
      </c>
    </row>
    <row r="41" spans="1:13">
      <c r="A41" t="s">
        <v>4</v>
      </c>
      <c r="B41" s="40">
        <f t="array" ref="B41">COUNTIF($A$3:$A$17,A41)-SUM(IF(VKRuns="",IF($A$3:$A$17=A41,1,0),0))</f>
        <v>1</v>
      </c>
      <c r="C41" s="61">
        <f t="array" ref="C41">SUM(IF(VKRuns&gt;=50,IF($A$3:$A$17=A41,1,0),0))-D41</f>
        <v>1</v>
      </c>
      <c r="D41" s="41">
        <f t="array" ref="D41">SUM(IF(VKRuns&gt;=100,IF($A$3:$A$17=A41,1,0),0))</f>
        <v>0</v>
      </c>
      <c r="E41" s="41">
        <f t="shared" si="3"/>
        <v>73</v>
      </c>
      <c r="F41" s="41">
        <f t="shared" si="4"/>
        <v>73</v>
      </c>
      <c r="G41" s="64">
        <f t="shared" si="5"/>
        <v>137.73584905660377</v>
      </c>
      <c r="H41" s="40">
        <f t="array" ref="H41">COUNTIF($A$3:$A$17,A41)-SUM(IF(RSRuns="",IF($A$3:$A$17=A41,1,0),0))</f>
        <v>2</v>
      </c>
      <c r="I41" s="41">
        <f t="array" ref="I41">SUM(IF(RSRuns&gt;=50,IF($A$3:$A$17=A41,1,0),0))-J41</f>
        <v>0</v>
      </c>
      <c r="J41" s="41">
        <f t="array" ref="J41">SUM(IF(RSRuns&gt;=100,IF($A$3:$A$17=A41,1,0),0))</f>
        <v>0</v>
      </c>
      <c r="K41" s="41">
        <f t="shared" si="2"/>
        <v>45</v>
      </c>
      <c r="L41" s="66">
        <f>IF(ISERR(K41/H41),"",K41/H41)</f>
        <v>22.5</v>
      </c>
      <c r="M41" s="47">
        <f t="shared" si="6"/>
        <v>92.5</v>
      </c>
    </row>
    <row r="42" spans="1:13">
      <c r="A42" t="s">
        <v>5</v>
      </c>
      <c r="B42" s="40">
        <f t="array" ref="B42">COUNTIF($A$3:$A$17,A42)-SUM(IF(VKRuns="",IF($A$3:$A$17=A42,1,0),0))</f>
        <v>1</v>
      </c>
      <c r="C42" s="61">
        <f t="array" ref="C42">SUM(IF(VKRuns&gt;=50,IF($A$3:$A$17=A42,1,0),0))-D42</f>
        <v>1</v>
      </c>
      <c r="D42" s="41">
        <f t="array" ref="D42">SUM(IF(VKRuns&gt;=100,IF($A$3:$A$17=A42,1,0),0))</f>
        <v>0</v>
      </c>
      <c r="E42" s="41">
        <f t="shared" si="3"/>
        <v>59</v>
      </c>
      <c r="F42" s="41">
        <f t="shared" si="4"/>
        <v>59</v>
      </c>
      <c r="G42" s="64">
        <f t="shared" si="5"/>
        <v>118</v>
      </c>
      <c r="H42" s="40">
        <f t="array" ref="H42">COUNTIF($A$3:$A$17,A42)-SUM(IF(RSRuns="",IF($A$3:$A$17=A42,1,0),0))</f>
        <v>2</v>
      </c>
      <c r="I42" s="41">
        <f t="array" ref="I42">SUM(IF(RSRuns&gt;=50,IF($A$3:$A$17=A42,1,0),0))-J42</f>
        <v>0</v>
      </c>
      <c r="J42" s="61">
        <f t="array" ref="J42">SUM(IF(RSRuns&gt;=100,IF($A$3:$A$17=A42,1,0),0))</f>
        <v>2</v>
      </c>
      <c r="K42" s="41">
        <f t="shared" si="2"/>
        <v>365</v>
      </c>
      <c r="L42" s="37">
        <f>IF(ISERR(K42/H42),"",K42/H42)</f>
        <v>182.5</v>
      </c>
      <c r="M42" s="47">
        <f t="shared" si="6"/>
        <v>126.80057803468208</v>
      </c>
    </row>
    <row r="43" spans="1:13">
      <c r="A43" t="s">
        <v>7</v>
      </c>
      <c r="B43" s="40">
        <f t="array" ref="B43">COUNTIF($A$3:$A$17,A43)-SUM(IF(VKRuns="",IF($A$3:$A$17=A43,1,0),0))</f>
        <v>1</v>
      </c>
      <c r="C43" s="61">
        <f t="array" ref="C43">SUM(IF(VKRuns&gt;=50,IF($A$3:$A$17=A43,1,0),0))-D43</f>
        <v>1</v>
      </c>
      <c r="D43" s="41">
        <f t="array" ref="D43">SUM(IF(VKRuns&gt;=100,IF($A$3:$A$17=A43,1,0),0))</f>
        <v>0</v>
      </c>
      <c r="E43" s="41">
        <f t="shared" si="3"/>
        <v>60</v>
      </c>
      <c r="F43" s="41">
        <f t="shared" si="4"/>
        <v>60</v>
      </c>
      <c r="G43" s="64">
        <f t="shared" si="5"/>
        <v>107.14285714285714</v>
      </c>
      <c r="H43" s="40">
        <f t="array" ref="H43">COUNTIF($A$3:$A$17,A43)-SUM(IF(RSRuns="",IF($A$3:$A$17=A43,1,0),0))</f>
        <v>0</v>
      </c>
      <c r="I43" s="41">
        <f t="array" ref="I43">SUM(IF(RSRuns&gt;=50,IF($A$3:$A$17=A43,1,0),0))-J43</f>
        <v>0</v>
      </c>
      <c r="J43" s="41">
        <f t="array" ref="J43">SUM(IF(RSRuns&gt;=100,IF($A$3:$A$17=A43,1,0),0))</f>
        <v>0</v>
      </c>
      <c r="K43" s="41">
        <f t="shared" si="2"/>
        <v>0</v>
      </c>
      <c r="L43" s="37" t="str">
        <f>IF(ISERR(K43/H43),"",K43/H43)</f>
        <v/>
      </c>
      <c r="M43" s="47" t="str">
        <f t="shared" si="6"/>
        <v/>
      </c>
    </row>
    <row r="44" spans="1:13">
      <c r="A44" t="s">
        <v>9</v>
      </c>
      <c r="B44" s="40">
        <f t="array" ref="B44">COUNTIF($A$3:$A$17,A44)-SUM(IF(VKRuns="",IF($A$3:$A$17=A44,1,0),0))</f>
        <v>1</v>
      </c>
      <c r="C44" s="41">
        <f t="array" ref="C44">SUM(IF(VKRuns&gt;=50,IF($A$3:$A$17=A44,1,0),0))-D44</f>
        <v>0</v>
      </c>
      <c r="D44" s="61">
        <f t="array" ref="D44">SUM(IF(VKRuns&gt;=100,IF($A$3:$A$17=A44,1,0),0))</f>
        <v>1</v>
      </c>
      <c r="E44" s="41">
        <f t="shared" si="3"/>
        <v>112</v>
      </c>
      <c r="F44" s="41">
        <f t="shared" si="4"/>
        <v>112</v>
      </c>
      <c r="G44" s="64">
        <f t="shared" si="5"/>
        <v>117.89473684210525</v>
      </c>
      <c r="H44" s="40">
        <f t="array" ref="H44">COUNTIF($A$3:$A$17,A44)-SUM(IF(RSRuns="",IF($A$3:$A$17=A44,1,0),0))</f>
        <v>1</v>
      </c>
      <c r="I44" s="41">
        <f t="array" ref="I44">SUM(IF(RSRuns&gt;=50,IF($A$3:$A$17=A44,1,0),0))-J44</f>
        <v>0</v>
      </c>
      <c r="J44" s="41">
        <f t="array" ref="J44">SUM(IF(RSRuns&gt;=100,IF($A$3:$A$17=A44,1,0),0))</f>
        <v>0</v>
      </c>
      <c r="K44" s="41">
        <f t="shared" si="2"/>
        <v>7</v>
      </c>
      <c r="L44" s="66">
        <f>IF(ISERR(K44/H44),"",K44/H44)</f>
        <v>7</v>
      </c>
      <c r="M44" s="47">
        <f t="shared" si="6"/>
        <v>58.333333333333336</v>
      </c>
    </row>
    <row r="45" spans="1:13" ht="15.75" thickBot="1">
      <c r="A45" s="33" t="s">
        <v>50</v>
      </c>
      <c r="B45" s="42">
        <f>SUM(B36:B44)</f>
        <v>13</v>
      </c>
      <c r="C45" s="43">
        <f>SUM(C36:C44)</f>
        <v>5</v>
      </c>
      <c r="D45" s="43">
        <f>SUM(D36:D44)</f>
        <v>2</v>
      </c>
      <c r="E45" s="43">
        <f>SUM(E36:E44)</f>
        <v>744</v>
      </c>
      <c r="F45" s="44"/>
      <c r="G45" s="45"/>
      <c r="H45" s="38">
        <f>SUM(H36:H44)</f>
        <v>13</v>
      </c>
      <c r="I45" s="39">
        <f>SUM(I36:I44)</f>
        <v>0</v>
      </c>
      <c r="J45" s="39">
        <f>SUM(J36:J44)</f>
        <v>4</v>
      </c>
      <c r="K45" s="39">
        <f>SUM(K36:K44)</f>
        <v>739</v>
      </c>
      <c r="L45" s="39"/>
      <c r="M45" s="46"/>
    </row>
    <row r="46" spans="1:13" ht="15.75" thickBot="1"/>
    <row r="47" spans="1:13">
      <c r="B47" s="67" t="s">
        <v>53</v>
      </c>
      <c r="C47" s="68"/>
      <c r="D47" s="68"/>
      <c r="E47" s="68"/>
      <c r="F47" s="68"/>
      <c r="G47" s="69"/>
      <c r="H47" s="67" t="s">
        <v>54</v>
      </c>
      <c r="I47" s="68"/>
      <c r="J47" s="68"/>
      <c r="K47" s="68"/>
      <c r="L47" s="68"/>
      <c r="M47" s="69"/>
    </row>
    <row r="48" spans="1:13">
      <c r="B48" s="70"/>
      <c r="C48" s="71"/>
      <c r="D48" s="71"/>
      <c r="E48" s="71"/>
      <c r="F48" s="71"/>
      <c r="G48" s="72"/>
      <c r="H48" s="70"/>
      <c r="I48" s="71"/>
      <c r="J48" s="71"/>
      <c r="K48" s="71"/>
      <c r="L48" s="71"/>
      <c r="M48" s="72"/>
    </row>
    <row r="49" spans="2:13">
      <c r="B49" s="70"/>
      <c r="C49" s="71"/>
      <c r="D49" s="71"/>
      <c r="E49" s="71"/>
      <c r="F49" s="71"/>
      <c r="G49" s="72"/>
      <c r="H49" s="70"/>
      <c r="I49" s="71"/>
      <c r="J49" s="71"/>
      <c r="K49" s="71"/>
      <c r="L49" s="71"/>
      <c r="M49" s="72"/>
    </row>
    <row r="50" spans="2:13">
      <c r="B50" s="70"/>
      <c r="C50" s="71"/>
      <c r="D50" s="71"/>
      <c r="E50" s="71"/>
      <c r="F50" s="71"/>
      <c r="G50" s="72"/>
      <c r="H50" s="70"/>
      <c r="I50" s="71"/>
      <c r="J50" s="71"/>
      <c r="K50" s="71"/>
      <c r="L50" s="71"/>
      <c r="M50" s="72"/>
    </row>
    <row r="51" spans="2:13">
      <c r="B51" s="70"/>
      <c r="C51" s="71"/>
      <c r="D51" s="71"/>
      <c r="E51" s="71"/>
      <c r="F51" s="71"/>
      <c r="G51" s="72"/>
      <c r="H51" s="70"/>
      <c r="I51" s="71"/>
      <c r="J51" s="71"/>
      <c r="K51" s="71"/>
      <c r="L51" s="71"/>
      <c r="M51" s="72"/>
    </row>
    <row r="52" spans="2:13">
      <c r="B52" s="70"/>
      <c r="C52" s="71"/>
      <c r="D52" s="71"/>
      <c r="E52" s="71"/>
      <c r="F52" s="71"/>
      <c r="G52" s="72"/>
      <c r="H52" s="70"/>
      <c r="I52" s="71"/>
      <c r="J52" s="71"/>
      <c r="K52" s="71"/>
      <c r="L52" s="71"/>
      <c r="M52" s="72"/>
    </row>
    <row r="53" spans="2:13">
      <c r="B53" s="70"/>
      <c r="C53" s="71"/>
      <c r="D53" s="71"/>
      <c r="E53" s="71"/>
      <c r="F53" s="71"/>
      <c r="G53" s="72"/>
      <c r="H53" s="70"/>
      <c r="I53" s="71"/>
      <c r="J53" s="71"/>
      <c r="K53" s="71"/>
      <c r="L53" s="71"/>
      <c r="M53" s="72"/>
    </row>
    <row r="54" spans="2:13">
      <c r="B54" s="70"/>
      <c r="C54" s="71"/>
      <c r="D54" s="71"/>
      <c r="E54" s="71"/>
      <c r="F54" s="71"/>
      <c r="G54" s="72"/>
      <c r="H54" s="70"/>
      <c r="I54" s="71"/>
      <c r="J54" s="71"/>
      <c r="K54" s="71"/>
      <c r="L54" s="71"/>
      <c r="M54" s="72"/>
    </row>
    <row r="55" spans="2:13" ht="15.75" thickBot="1">
      <c r="B55" s="73"/>
      <c r="C55" s="74"/>
      <c r="D55" s="74"/>
      <c r="E55" s="74"/>
      <c r="F55" s="74"/>
      <c r="G55" s="75"/>
      <c r="H55" s="73"/>
      <c r="I55" s="74"/>
      <c r="J55" s="74"/>
      <c r="K55" s="74"/>
      <c r="L55" s="74"/>
      <c r="M55" s="75"/>
    </row>
  </sheetData>
  <mergeCells count="4">
    <mergeCell ref="B34:G34"/>
    <mergeCell ref="H34:M34"/>
    <mergeCell ref="B47:G55"/>
    <mergeCell ref="H47:M55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sqref="A1:A9"/>
    </sheetView>
  </sheetViews>
  <sheetFormatPr defaultRowHeight="15"/>
  <sheetData>
    <row r="1" spans="1:1">
      <c r="A1" s="30" t="s">
        <v>1</v>
      </c>
    </row>
    <row r="2" spans="1:1">
      <c r="A2" s="31" t="s">
        <v>3</v>
      </c>
    </row>
    <row r="3" spans="1:1">
      <c r="A3" s="32" t="s">
        <v>6</v>
      </c>
    </row>
    <row r="4" spans="1:1">
      <c r="A4" s="31" t="s">
        <v>2</v>
      </c>
    </row>
    <row r="5" spans="1:1">
      <c r="A5" s="32" t="s">
        <v>19</v>
      </c>
    </row>
    <row r="6" spans="1:1">
      <c r="A6" s="31" t="s">
        <v>4</v>
      </c>
    </row>
    <row r="7" spans="1:1">
      <c r="A7" s="32" t="s">
        <v>5</v>
      </c>
    </row>
    <row r="8" spans="1:1">
      <c r="A8" s="31" t="s">
        <v>7</v>
      </c>
    </row>
    <row r="9" spans="1:1">
      <c r="A9" s="3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RSRuns</vt:lpstr>
      <vt:lpstr>VKRuns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Laxminarayen N V</dc:creator>
  <cp:lastModifiedBy>Hafizul Azeez</cp:lastModifiedBy>
  <dcterms:created xsi:type="dcterms:W3CDTF">2020-02-29T01:13:29Z</dcterms:created>
  <dcterms:modified xsi:type="dcterms:W3CDTF">2020-03-01T04:02:39Z</dcterms:modified>
</cp:coreProperties>
</file>