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nba\1 - No code\docs\"/>
    </mc:Choice>
  </mc:AlternateContent>
  <xr:revisionPtr revIDLastSave="0" documentId="13_ncr:1_{8CA9E2F9-E0D0-41C6-9100-80898574CEF5}" xr6:coauthVersionLast="47" xr6:coauthVersionMax="47" xr10:uidLastSave="{00000000-0000-0000-0000-000000000000}"/>
  <bookViews>
    <workbookView xWindow="-120" yWindow="-120" windowWidth="20730" windowHeight="11760" tabRatio="772" firstSheet="3" activeTab="9" xr2:uid="{551C4716-7C71-4BA4-91AC-0CDE482C7BD1}"/>
  </bookViews>
  <sheets>
    <sheet name="Nymburk - Opava" sheetId="3" r:id="rId1"/>
    <sheet name="Hoja2" sheetId="4" r:id="rId2"/>
    <sheet name="Hoja2 (2)" sheetId="5" r:id="rId3"/>
    <sheet name="AVG_MATCH - AVG_Q1-Q3" sheetId="16" r:id="rId4"/>
    <sheet name="AVG_MATCH - AVG_Q1" sheetId="17" r:id="rId5"/>
    <sheet name="AVG_MACTH - BOTH" sheetId="18" r:id="rId6"/>
    <sheet name="Hoja4" sheetId="8" r:id="rId7"/>
    <sheet name="Hoja5" sheetId="30" r:id="rId8"/>
    <sheet name="Both" sheetId="35" r:id="rId9"/>
    <sheet name="Avg_Match" sheetId="34" r:id="rId10"/>
    <sheet name="Hoja8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34" l="1"/>
  <c r="J35" i="34"/>
  <c r="K35" i="34"/>
  <c r="L35" i="34"/>
  <c r="M26" i="34"/>
  <c r="M29" i="34"/>
  <c r="M25" i="34"/>
  <c r="M32" i="34"/>
  <c r="M27" i="34"/>
  <c r="M28" i="34"/>
  <c r="M30" i="34"/>
  <c r="M31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I45" i="34"/>
  <c r="E48" i="34"/>
  <c r="E47" i="34"/>
  <c r="K26" i="30"/>
  <c r="I44" i="34"/>
  <c r="I26" i="34"/>
  <c r="L26" i="34" s="1"/>
  <c r="I27" i="34"/>
  <c r="I28" i="34"/>
  <c r="I29" i="34"/>
  <c r="I30" i="34"/>
  <c r="I31" i="34"/>
  <c r="I32" i="34"/>
  <c r="I33" i="34"/>
  <c r="I34" i="34"/>
  <c r="I36" i="34"/>
  <c r="I37" i="34"/>
  <c r="I38" i="34"/>
  <c r="I39" i="34"/>
  <c r="I40" i="34"/>
  <c r="I41" i="34"/>
  <c r="I42" i="34"/>
  <c r="I43" i="34"/>
  <c r="I25" i="34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K25" i="34" l="1"/>
  <c r="J25" i="34"/>
  <c r="K43" i="34"/>
  <c r="J43" i="34"/>
  <c r="K42" i="34"/>
  <c r="J42" i="34"/>
  <c r="K41" i="34"/>
  <c r="J41" i="34"/>
  <c r="K40" i="34"/>
  <c r="J40" i="34"/>
  <c r="K39" i="34"/>
  <c r="J39" i="34"/>
  <c r="K38" i="34"/>
  <c r="J38" i="34"/>
  <c r="K37" i="34"/>
  <c r="J37" i="34"/>
  <c r="K36" i="34"/>
  <c r="J36" i="34"/>
  <c r="K34" i="34"/>
  <c r="J34" i="34"/>
  <c r="K33" i="34"/>
  <c r="J33" i="34"/>
  <c r="K32" i="34"/>
  <c r="J32" i="34"/>
  <c r="K31" i="34"/>
  <c r="J31" i="34"/>
  <c r="K30" i="34"/>
  <c r="J30" i="34"/>
  <c r="K29" i="34"/>
  <c r="J29" i="34"/>
  <c r="K28" i="34"/>
  <c r="J28" i="34"/>
  <c r="K27" i="34"/>
  <c r="J27" i="34"/>
  <c r="K26" i="34"/>
  <c r="J26" i="34"/>
  <c r="K44" i="34"/>
  <c r="J44" i="34"/>
  <c r="K45" i="34"/>
  <c r="J45" i="34"/>
  <c r="L25" i="34"/>
  <c r="L43" i="34"/>
  <c r="L42" i="34"/>
  <c r="L41" i="34"/>
  <c r="L40" i="34"/>
  <c r="L39" i="34"/>
  <c r="L38" i="34"/>
  <c r="L37" i="34"/>
  <c r="L36" i="34"/>
  <c r="L34" i="34"/>
  <c r="L33" i="34"/>
  <c r="L32" i="34"/>
  <c r="L31" i="34"/>
  <c r="L30" i="34"/>
  <c r="L29" i="34"/>
  <c r="L28" i="34"/>
  <c r="L27" i="34"/>
  <c r="L44" i="34"/>
  <c r="L45" i="34"/>
  <c r="I41" i="16" l="1"/>
  <c r="C67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49" i="16"/>
  <c r="B73" i="16" l="1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72" i="16"/>
  <c r="D52" i="16"/>
  <c r="D50" i="16"/>
  <c r="D51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49" i="16"/>
  <c r="H24" i="17"/>
  <c r="I41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24" i="18"/>
  <c r="H40" i="17"/>
  <c r="H39" i="17"/>
  <c r="H38" i="17"/>
  <c r="H37" i="17"/>
  <c r="H36" i="17"/>
  <c r="H35" i="17"/>
  <c r="H34" i="17"/>
  <c r="H33" i="17"/>
  <c r="H32" i="17"/>
  <c r="H31" i="17"/>
  <c r="H29" i="17"/>
  <c r="H28" i="17"/>
  <c r="H27" i="17"/>
  <c r="H26" i="17"/>
  <c r="H25" i="17"/>
  <c r="H30" i="17"/>
  <c r="H23" i="17"/>
  <c r="H14" i="5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H19" i="5"/>
  <c r="I19" i="5" s="1"/>
  <c r="J19" i="5" s="1"/>
  <c r="H20" i="5"/>
  <c r="I20" i="5" s="1"/>
  <c r="J20" i="5" s="1"/>
  <c r="H21" i="5"/>
  <c r="I21" i="5" s="1"/>
  <c r="J21" i="5" s="1"/>
  <c r="H22" i="5"/>
  <c r="I22" i="5" s="1"/>
  <c r="J22" i="5" s="1"/>
  <c r="H23" i="5"/>
  <c r="I23" i="5" s="1"/>
  <c r="J23" i="5" s="1"/>
  <c r="H24" i="5"/>
  <c r="I24" i="5" s="1"/>
  <c r="J24" i="5" s="1"/>
  <c r="H25" i="5"/>
  <c r="I25" i="5" s="1"/>
  <c r="J25" i="5" s="1"/>
  <c r="H26" i="5"/>
  <c r="I26" i="5" s="1"/>
  <c r="J26" i="5" s="1"/>
  <c r="H27" i="5"/>
  <c r="I27" i="5" s="1"/>
  <c r="J27" i="5" s="1"/>
  <c r="H28" i="5"/>
  <c r="I28" i="5" s="1"/>
  <c r="J28" i="5" s="1"/>
  <c r="H29" i="5"/>
  <c r="I29" i="5" s="1"/>
  <c r="J29" i="5" s="1"/>
  <c r="H30" i="5"/>
  <c r="I30" i="5" s="1"/>
  <c r="J30" i="5" s="1"/>
  <c r="H31" i="5"/>
  <c r="I31" i="5" s="1"/>
  <c r="J31" i="5" s="1"/>
  <c r="H32" i="5"/>
  <c r="I32" i="5" s="1"/>
  <c r="J32" i="5" s="1"/>
  <c r="H33" i="5"/>
  <c r="I33" i="5" s="1"/>
  <c r="J33" i="5" s="1"/>
  <c r="H34" i="5"/>
  <c r="I34" i="5" s="1"/>
  <c r="J34" i="5" s="1"/>
  <c r="H35" i="5"/>
  <c r="I35" i="5" s="1"/>
  <c r="J35" i="5" s="1"/>
  <c r="H36" i="5"/>
  <c r="I36" i="5" s="1"/>
  <c r="J36" i="5" s="1"/>
  <c r="H37" i="5"/>
  <c r="I37" i="5" s="1"/>
  <c r="J37" i="5" s="1"/>
  <c r="H38" i="5"/>
  <c r="I38" i="5" s="1"/>
  <c r="J38" i="5" s="1"/>
  <c r="H39" i="5"/>
  <c r="I39" i="5" s="1"/>
  <c r="J39" i="5" s="1"/>
  <c r="H40" i="5"/>
  <c r="I40" i="5" s="1"/>
  <c r="J40" i="5" s="1"/>
  <c r="H41" i="5"/>
  <c r="I41" i="5" s="1"/>
  <c r="J41" i="5" s="1"/>
  <c r="H42" i="5"/>
  <c r="I42" i="5" s="1"/>
  <c r="J42" i="5" s="1"/>
  <c r="H43" i="5"/>
  <c r="I43" i="5" s="1"/>
  <c r="J43" i="5" s="1"/>
  <c r="H44" i="5"/>
  <c r="I44" i="5" s="1"/>
  <c r="J44" i="5" s="1"/>
  <c r="H45" i="5"/>
  <c r="I45" i="5" s="1"/>
  <c r="J45" i="5" s="1"/>
  <c r="H46" i="5"/>
  <c r="I46" i="5" s="1"/>
  <c r="J46" i="5" s="1"/>
  <c r="H47" i="5"/>
  <c r="I47" i="5" s="1"/>
  <c r="J47" i="5" s="1"/>
  <c r="H48" i="5"/>
  <c r="I48" i="5" s="1"/>
  <c r="J48" i="5" s="1"/>
  <c r="H49" i="5"/>
  <c r="I49" i="5" s="1"/>
  <c r="J49" i="5" s="1"/>
  <c r="H50" i="5"/>
  <c r="I50" i="5" s="1"/>
  <c r="J50" i="5" s="1"/>
  <c r="H51" i="5"/>
  <c r="I51" i="5" s="1"/>
  <c r="J51" i="5" s="1"/>
  <c r="H52" i="5"/>
  <c r="I52" i="5" s="1"/>
  <c r="J52" i="5" s="1"/>
  <c r="H53" i="5"/>
  <c r="I53" i="5" s="1"/>
  <c r="J53" i="5" s="1"/>
  <c r="H13" i="5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23" i="16"/>
  <c r="I14" i="5" l="1"/>
  <c r="J14" i="5" s="1"/>
  <c r="M43" i="18" l="1"/>
  <c r="M42" i="18"/>
  <c r="M41" i="18"/>
  <c r="M46" i="18"/>
  <c r="M45" i="18"/>
  <c r="M44" i="18"/>
  <c r="AO22" i="8"/>
  <c r="AN21" i="8"/>
  <c r="AO21" i="8" s="1"/>
  <c r="AO23" i="8" s="1"/>
  <c r="AO16" i="8"/>
  <c r="AN15" i="8"/>
  <c r="AO15" i="8" s="1"/>
  <c r="AO17" i="8" s="1"/>
  <c r="AO10" i="8"/>
  <c r="AN9" i="8"/>
  <c r="AO9" i="8" s="1"/>
  <c r="AO11" i="8" s="1"/>
  <c r="AO4" i="8"/>
  <c r="AN3" i="8"/>
  <c r="AO3" i="8" s="1"/>
  <c r="AO5" i="8" s="1"/>
  <c r="AH22" i="8"/>
  <c r="AG21" i="8"/>
  <c r="AH21" i="8" s="1"/>
  <c r="AH23" i="8" s="1"/>
  <c r="AH16" i="8"/>
  <c r="AG15" i="8"/>
  <c r="AH15" i="8" s="1"/>
  <c r="AH17" i="8" s="1"/>
  <c r="AH10" i="8"/>
  <c r="AG9" i="8"/>
  <c r="AH9" i="8" s="1"/>
  <c r="AH11" i="8" s="1"/>
  <c r="AH4" i="8"/>
  <c r="AG3" i="8"/>
  <c r="AH3" i="8" s="1"/>
  <c r="AH5" i="8" s="1"/>
  <c r="AA22" i="8"/>
  <c r="Z21" i="8"/>
  <c r="AA21" i="8" s="1"/>
  <c r="AA23" i="8" s="1"/>
  <c r="AA16" i="8"/>
  <c r="Z15" i="8"/>
  <c r="AA15" i="8" s="1"/>
  <c r="AA17" i="8" s="1"/>
  <c r="AA10" i="8"/>
  <c r="Z9" i="8"/>
  <c r="AA9" i="8" s="1"/>
  <c r="AA11" i="8" s="1"/>
  <c r="AA4" i="8"/>
  <c r="Z3" i="8"/>
  <c r="AA3" i="8" s="1"/>
  <c r="AA5" i="8" s="1"/>
  <c r="F43" i="17"/>
  <c r="L44" i="17"/>
  <c r="L43" i="17"/>
  <c r="L42" i="17"/>
  <c r="S21" i="8"/>
  <c r="S15" i="8"/>
  <c r="S9" i="8"/>
  <c r="S3" i="8"/>
  <c r="L42" i="16"/>
  <c r="L41" i="16"/>
  <c r="L40" i="16"/>
  <c r="B20" i="16"/>
  <c r="L21" i="8"/>
  <c r="L15" i="8"/>
  <c r="M10" i="8"/>
  <c r="L9" i="8"/>
  <c r="M9" i="8" s="1"/>
  <c r="T22" i="8"/>
  <c r="T21" i="8"/>
  <c r="T23" i="8" s="1"/>
  <c r="T16" i="8"/>
  <c r="T15" i="8"/>
  <c r="T17" i="8" s="1"/>
  <c r="T10" i="8"/>
  <c r="T9" i="8"/>
  <c r="T11" i="8" s="1"/>
  <c r="T4" i="8"/>
  <c r="T3" i="8"/>
  <c r="T5" i="8" s="1"/>
  <c r="M22" i="8"/>
  <c r="M21" i="8"/>
  <c r="M23" i="8" s="1"/>
  <c r="M16" i="8"/>
  <c r="M15" i="8"/>
  <c r="M17" i="8" s="1"/>
  <c r="M11" i="8"/>
  <c r="M4" i="8"/>
  <c r="L3" i="8"/>
  <c r="M3" i="8" s="1"/>
  <c r="M5" i="8" s="1"/>
  <c r="F22" i="8"/>
  <c r="E21" i="8"/>
  <c r="F21" i="8" s="1"/>
  <c r="F23" i="8" s="1"/>
  <c r="F16" i="8"/>
  <c r="E15" i="8"/>
  <c r="F15" i="8" s="1"/>
  <c r="F17" i="8" s="1"/>
  <c r="B20" i="17"/>
  <c r="F10" i="8" l="1"/>
  <c r="E9" i="8"/>
  <c r="F9" i="8" s="1"/>
  <c r="F11" i="8" s="1"/>
  <c r="F4" i="8"/>
  <c r="E3" i="8"/>
  <c r="F3" i="8" s="1"/>
  <c r="G20" i="3"/>
  <c r="H18" i="3"/>
  <c r="G18" i="3"/>
  <c r="H17" i="3"/>
  <c r="G17" i="3"/>
  <c r="G19" i="3" s="1"/>
  <c r="H12" i="3"/>
  <c r="F12" i="3"/>
  <c r="E12" i="3"/>
  <c r="D12" i="3"/>
  <c r="J11" i="3"/>
  <c r="G11" i="3"/>
  <c r="G12" i="3" s="1"/>
  <c r="H10" i="3"/>
  <c r="F10" i="3"/>
  <c r="E10" i="3"/>
  <c r="D10" i="3"/>
  <c r="G9" i="3"/>
  <c r="G10" i="3" s="1"/>
  <c r="H6" i="3"/>
  <c r="H14" i="3" s="1"/>
  <c r="F6" i="3"/>
  <c r="F14" i="3" s="1"/>
  <c r="E6" i="3"/>
  <c r="E14" i="3" s="1"/>
  <c r="D6" i="3"/>
  <c r="D14" i="3" s="1"/>
  <c r="J5" i="3"/>
  <c r="J13" i="3" s="1"/>
  <c r="G5" i="3"/>
  <c r="G6" i="3" s="1"/>
  <c r="G14" i="3" s="1"/>
  <c r="H4" i="3"/>
  <c r="F4" i="3"/>
  <c r="E4" i="3"/>
  <c r="D4" i="3"/>
  <c r="G3" i="3"/>
  <c r="G4" i="3" s="1"/>
  <c r="F5" i="8" l="1"/>
  <c r="H20" i="3"/>
  <c r="H19" i="3"/>
</calcChain>
</file>

<file path=xl/sharedStrings.xml><?xml version="1.0" encoding="utf-8"?>
<sst xmlns="http://schemas.openxmlformats.org/spreadsheetml/2006/main" count="529" uniqueCount="116">
  <si>
    <t>q1</t>
  </si>
  <si>
    <t>q2</t>
  </si>
  <si>
    <t>q3</t>
  </si>
  <si>
    <t>AVG</t>
  </si>
  <si>
    <t>HOME</t>
  </si>
  <si>
    <t>AWAY</t>
  </si>
  <si>
    <t>Historial</t>
  </si>
  <si>
    <t>q4</t>
  </si>
  <si>
    <t>Life</t>
  </si>
  <si>
    <t>Puntos</t>
  </si>
  <si>
    <t>ITEM</t>
  </si>
  <si>
    <t>Puntos avg</t>
  </si>
  <si>
    <t>SUM</t>
  </si>
  <si>
    <t>SUM_AVG</t>
  </si>
  <si>
    <t>MEDIA</t>
  </si>
  <si>
    <t>MEDIANA</t>
  </si>
  <si>
    <t>DIST_MAX</t>
  </si>
  <si>
    <t>DIST_MIN</t>
  </si>
  <si>
    <t>Final</t>
  </si>
  <si>
    <t>De local</t>
  </si>
  <si>
    <t>De visitante</t>
  </si>
  <si>
    <t>Va perdiendo por _ _ puntos al finalizar el Q_3</t>
  </si>
  <si>
    <t>Va ganando por _ _ puntos al finalizar el Q_3</t>
  </si>
  <si>
    <t>Alcanza o supera un avg_q_1 (home o away) de:</t>
  </si>
  <si>
    <t>Alcanza o supera un avg_q_2 (home o away) de:</t>
  </si>
  <si>
    <t>Alcanza o supera un avg_q_3 (home o away) de:</t>
  </si>
  <si>
    <t>El equipo supera su media historica  del Q_4, cuando al minuto 5 del q_4 del partido actual:</t>
  </si>
  <si>
    <t>Su media del 4to cuarto avg_q_4 del partido actual (home o away) esta:</t>
  </si>
  <si>
    <t>Abajo_AVG: (↓avg_gral_[h or a])</t>
  </si>
  <si>
    <t>Arriba_AVG:(↑avg_gral_[h or a])</t>
  </si>
  <si>
    <t>Abajo_AVG: (↓avg_q4_[h or a])</t>
  </si>
  <si>
    <t>Arriba_AVG:(↑avg_q4_[h or a])</t>
  </si>
  <si>
    <t>Igual_AVG: (→avg_q4_[h or a])</t>
  </si>
  <si>
    <t>Igual_AVG: (→avg_gral_[h or a])</t>
  </si>
  <si>
    <t>Abajo_MDN: (↓mdn_gral_[h or a])</t>
  </si>
  <si>
    <t>Igual_MDN: (→mdn_gral_[h or a])</t>
  </si>
  <si>
    <t>Arriba_MDN:(↑mdn_gral_[h or a])</t>
  </si>
  <si>
    <t>Su media total comprendida entre q_1 a q_3 del aprtido actual (home o away) esta:</t>
  </si>
  <si>
    <t xml:space="preserve">Su mediana total comprendida entre q_1 a q_3 del aprtido actual (home o away) esta: </t>
  </si>
  <si>
    <t>Su media total comprendida entre q_1 a q_3 de un partido específico (home o away) esta:</t>
  </si>
  <si>
    <t>Su media del 4to cuarto avg_q_4 de un partido específico (home o away) esta:</t>
  </si>
  <si>
    <t>Su mediana … esta:</t>
  </si>
  <si>
    <t>AVG_Q1_Q3</t>
  </si>
  <si>
    <t>AVG_MATCH</t>
  </si>
  <si>
    <t>Q_1</t>
  </si>
  <si>
    <t>Correlación</t>
  </si>
  <si>
    <t>Odd's</t>
  </si>
  <si>
    <t>Home</t>
  </si>
  <si>
    <t>Away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</si>
  <si>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</si>
  <si>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</si>
  <si>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</si>
  <si>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</si>
  <si>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</si>
  <si>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</si>
  <si>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</si>
  <si>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</si>
  <si>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</si>
  <si>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</si>
  <si>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</si>
  <si>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</si>
  <si>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</si>
  <si>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</si>
  <si>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</si>
  <si>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</si>
  <si>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</si>
  <si>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</si>
  <si>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</si>
  <si>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</si>
  <si>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</si>
  <si>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</si>
  <si>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</si>
  <si>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</si>
  <si>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</si>
  <si>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</si>
  <si>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AVG_MATCH</t>
  </si>
  <si>
    <t>f(x)</t>
  </si>
  <si>
    <t>y</t>
  </si>
  <si>
    <t>f(x,</t>
  </si>
  <si>
    <t>y)</t>
  </si>
  <si>
    <t>z</t>
  </si>
  <si>
    <t>Betplay:</t>
  </si>
  <si>
    <t>Diferencia:</t>
  </si>
  <si>
    <t>Vivo:</t>
  </si>
  <si>
    <t>Pronostico</t>
  </si>
  <si>
    <t>STD f(x)</t>
  </si>
  <si>
    <t>STD y</t>
  </si>
  <si>
    <t>DIFF</t>
  </si>
  <si>
    <t>STD f(x,</t>
  </si>
  <si>
    <t>STD y,)</t>
  </si>
  <si>
    <t>STD z</t>
  </si>
  <si>
    <t>Correlación x, y</t>
  </si>
  <si>
    <t>Correlación x,z</t>
  </si>
  <si>
    <t>Correlación y,z</t>
  </si>
  <si>
    <t>AVG_MACTH</t>
  </si>
  <si>
    <t>POINTS</t>
  </si>
  <si>
    <t>DIFF - DECIMAS</t>
  </si>
  <si>
    <t>DIFF -CENTIMAS</t>
  </si>
  <si>
    <t>MINUTES PER MATCH</t>
  </si>
  <si>
    <t>Pronosticos</t>
  </si>
  <si>
    <t>Pronóstico</t>
  </si>
  <si>
    <t>Resultados de datos de probabilidad</t>
  </si>
  <si>
    <t>Percentil</t>
  </si>
  <si>
    <t>↑ Avg_match</t>
  </si>
  <si>
    <t>Avg_Match</t>
  </si>
  <si>
    <t>Avg_Q1_Q3</t>
  </si>
  <si>
    <t>Diff_End_Q3</t>
  </si>
  <si>
    <t>Pronóstico Avg_Match</t>
  </si>
  <si>
    <t>Is_Win</t>
  </si>
  <si>
    <t>Diff_Q3</t>
  </si>
  <si>
    <t>Diff_Final</t>
  </si>
  <si>
    <t>Mediana</t>
  </si>
  <si>
    <t>SDT</t>
  </si>
  <si>
    <t>Diferencia entre el pronostico y avg_q1_q3</t>
  </si>
  <si>
    <t>Pronostico + sdt_error</t>
  </si>
  <si>
    <t>Pronostico - sdt_error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</si>
</sst>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0.0000"/>
    <numFmt numFmtId="168" formatCode="0.000000"/>
    <numFmt numFmtId="169" formatCode="0.0000000000"/>
    <numFmt numFmtId="173" formatCode="0.00000E+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name val="Consolas"/>
      <family val="3"/>
    </font>
    <font>
      <sz val="11"/>
      <name val="Consolas"/>
      <family val="3"/>
    </font>
    <font>
      <sz val="11"/>
      <color rgb="FFFF0000"/>
      <name val="Consolas"/>
      <family val="3"/>
    </font>
    <font>
      <b/>
      <sz val="11"/>
      <color rgb="FF0070C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Continuous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0" fillId="6" borderId="1" xfId="0" applyFont="1" applyFill="1" applyBorder="1" applyAlignment="1">
      <alignment horizontal="center"/>
    </xf>
    <xf numFmtId="165" fontId="10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165" fontId="1" fillId="8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2" xfId="0" applyFont="1" applyBorder="1"/>
    <xf numFmtId="2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0" fillId="0" borderId="6" xfId="0" applyBorder="1"/>
    <xf numFmtId="0" fontId="13" fillId="0" borderId="5" xfId="0" applyFont="1" applyBorder="1" applyAlignment="1">
      <alignment horizontal="center"/>
    </xf>
    <xf numFmtId="0" fontId="6" fillId="0" borderId="4" xfId="0" applyFont="1" applyBorder="1"/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indent="1"/>
    </xf>
    <xf numFmtId="0" fontId="14" fillId="3" borderId="1" xfId="0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168" fontId="16" fillId="0" borderId="1" xfId="0" applyNumberFormat="1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" fillId="2" borderId="4" xfId="0" applyFont="1" applyFill="1" applyBorder="1"/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73" fontId="0" fillId="0" borderId="0" xfId="0" applyNumberFormat="1"/>
    <xf numFmtId="2" fontId="11" fillId="2" borderId="7" xfId="0" applyNumberFormat="1" applyFont="1" applyFill="1" applyBorder="1" applyAlignment="1">
      <alignment horizontal="center"/>
    </xf>
    <xf numFmtId="2" fontId="11" fillId="5" borderId="7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Continuous"/>
    </xf>
    <xf numFmtId="0" fontId="16" fillId="0" borderId="1" xfId="0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2" borderId="1" xfId="0" applyFont="1" applyFill="1" applyBorder="1" applyAlignment="1"/>
    <xf numFmtId="2" fontId="11" fillId="5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16" fillId="9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166" fontId="1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AVG_Q1-Q3'!$B$71</c:f>
              <c:strCache>
                <c:ptCount val="1"/>
                <c:pt idx="0">
                  <c:v>Pronosticos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AVG_Q1-Q3'!$B$72:$B$89</c:f>
              <c:numCache>
                <c:formatCode>General</c:formatCode>
                <c:ptCount val="18"/>
                <c:pt idx="0">
                  <c:v>0</c:v>
                </c:pt>
                <c:pt idx="1">
                  <c:v>4.00007780045155E-2</c:v>
                </c:pt>
                <c:pt idx="2">
                  <c:v>0.20000064833709655</c:v>
                </c:pt>
                <c:pt idx="3">
                  <c:v>0.2399998054988712</c:v>
                </c:pt>
                <c:pt idx="4">
                  <c:v>0.28000058350338669</c:v>
                </c:pt>
                <c:pt idx="5">
                  <c:v>0.28000058350338669</c:v>
                </c:pt>
                <c:pt idx="6">
                  <c:v>0.28000058350338669</c:v>
                </c:pt>
                <c:pt idx="7">
                  <c:v>0.3199997406651614</c:v>
                </c:pt>
                <c:pt idx="8">
                  <c:v>0.39999967583145152</c:v>
                </c:pt>
                <c:pt idx="9">
                  <c:v>0.44000045383596775</c:v>
                </c:pt>
                <c:pt idx="10">
                  <c:v>0.55999954616403258</c:v>
                </c:pt>
                <c:pt idx="11">
                  <c:v>0.55999954616403258</c:v>
                </c:pt>
                <c:pt idx="12">
                  <c:v>0.60000032416854809</c:v>
                </c:pt>
                <c:pt idx="13">
                  <c:v>0.68000025933483865</c:v>
                </c:pt>
                <c:pt idx="14">
                  <c:v>0.7199994164966137</c:v>
                </c:pt>
                <c:pt idx="15">
                  <c:v>0.79999935166290348</c:v>
                </c:pt>
                <c:pt idx="16">
                  <c:v>0.92000006483370944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C-4928-81F6-5AC3A93D85C6}"/>
            </c:ext>
          </c:extLst>
        </c:ser>
        <c:ser>
          <c:idx val="1"/>
          <c:order val="1"/>
          <c:tx>
            <c:strRef>
              <c:f>'AVG_MATCH - AVG_Q1-Q3'!$C$71</c:f>
              <c:strCache>
                <c:ptCount val="1"/>
                <c:pt idx="0">
                  <c:v>Residuos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AVG_Q1-Q3'!$C$72:$C$89</c:f>
              <c:numCache>
                <c:formatCode>General</c:formatCode>
                <c:ptCount val="18"/>
                <c:pt idx="0">
                  <c:v>-6.4825622927846549E-2</c:v>
                </c:pt>
                <c:pt idx="1">
                  <c:v>3.0495355368931554E-2</c:v>
                </c:pt>
                <c:pt idx="2">
                  <c:v>0.13178148962357561</c:v>
                </c:pt>
                <c:pt idx="3">
                  <c:v>-9.2896791723802385E-2</c:v>
                </c:pt>
                <c:pt idx="4">
                  <c:v>-1.75758134270243E-2</c:v>
                </c:pt>
                <c:pt idx="5">
                  <c:v>-0.16757581342702421</c:v>
                </c:pt>
                <c:pt idx="6">
                  <c:v>0.16242418657297586</c:v>
                </c:pt>
                <c:pt idx="7">
                  <c:v>8.7745905225597554E-2</c:v>
                </c:pt>
                <c:pt idx="8">
                  <c:v>3.8388602174997732E-2</c:v>
                </c:pt>
                <c:pt idx="9">
                  <c:v>-0.21628967917238007</c:v>
                </c:pt>
                <c:pt idx="10">
                  <c:v>8.9674736429642188E-2</c:v>
                </c:pt>
                <c:pt idx="11">
                  <c:v>-3.0325263570357919E-2</c:v>
                </c:pt>
                <c:pt idx="12">
                  <c:v>-8.5003544917736207E-2</c:v>
                </c:pt>
                <c:pt idx="13">
                  <c:v>8.5639152031663723E-2</c:v>
                </c:pt>
                <c:pt idx="14">
                  <c:v>0.12096087068428618</c:v>
                </c:pt>
                <c:pt idx="15">
                  <c:v>-8.3964323663137108E-3</c:v>
                </c:pt>
                <c:pt idx="16">
                  <c:v>4.7567983235708322E-2</c:v>
                </c:pt>
                <c:pt idx="17">
                  <c:v>-0.11178931981489137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C-4928-81F6-5AC3A93D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56543"/>
        <c:axId val="2134745503"/>
      </c:scatterChart>
      <c:valAx>
        <c:axId val="21347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45503"/>
        <c:crosses val="autoZero"/>
        <c:crossBetween val="midCat"/>
      </c:valAx>
      <c:valAx>
        <c:axId val="21347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DIFF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AVG_MATCH</c:v>
          </c:tx>
          <c:spPr>
            <a:ln w="19050">
              <a:noFill/>
            </a:ln>
          </c:spPr>
          <c:xVal>
            <c:numRef>
              <c:f>'AVG_MATCH - AVG_Q1-Q3'!$G$23:$G$40</c:f>
              <c:numCache>
                <c:formatCode>General</c:formatCode>
                <c:ptCount val="18"/>
                <c:pt idx="0">
                  <c:v>-13</c:v>
                </c:pt>
                <c:pt idx="1">
                  <c:v>-14</c:v>
                </c:pt>
                <c:pt idx="2">
                  <c:v>-12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3</c:v>
                </c:pt>
                <c:pt idx="7">
                  <c:v>-7</c:v>
                </c:pt>
                <c:pt idx="8">
                  <c:v>2</c:v>
                </c:pt>
                <c:pt idx="9">
                  <c:v>15</c:v>
                </c:pt>
                <c:pt idx="10">
                  <c:v>-1</c:v>
                </c:pt>
                <c:pt idx="11">
                  <c:v>-6</c:v>
                </c:pt>
                <c:pt idx="12">
                  <c:v>16</c:v>
                </c:pt>
                <c:pt idx="13">
                  <c:v>5</c:v>
                </c:pt>
                <c:pt idx="14">
                  <c:v>0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</c:numCache>
            </c:numRef>
          </c:xVal>
          <c:yVal>
            <c:numRef>
              <c:f>'AVG_MATCH - AVG_Q1-Q3'!$H$23:$H$40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AC-499C-BD22-F921F47B636A}"/>
            </c:ext>
          </c:extLst>
        </c:ser>
        <c:ser>
          <c:idx val="1"/>
          <c:order val="1"/>
          <c:tx>
            <c:v>Pronóstico AVG_MATCH</c:v>
          </c:tx>
          <c:spPr>
            <a:ln w="19050">
              <a:noFill/>
            </a:ln>
          </c:spPr>
          <c:xVal>
            <c:numRef>
              <c:f>'AVG_MATCH - AVG_Q1-Q3'!$G$23:$G$40</c:f>
              <c:numCache>
                <c:formatCode>General</c:formatCode>
                <c:ptCount val="18"/>
                <c:pt idx="0">
                  <c:v>-13</c:v>
                </c:pt>
                <c:pt idx="1">
                  <c:v>-14</c:v>
                </c:pt>
                <c:pt idx="2">
                  <c:v>-12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3</c:v>
                </c:pt>
                <c:pt idx="7">
                  <c:v>-7</c:v>
                </c:pt>
                <c:pt idx="8">
                  <c:v>2</c:v>
                </c:pt>
                <c:pt idx="9">
                  <c:v>15</c:v>
                </c:pt>
                <c:pt idx="10">
                  <c:v>-1</c:v>
                </c:pt>
                <c:pt idx="11">
                  <c:v>-6</c:v>
                </c:pt>
                <c:pt idx="12">
                  <c:v>16</c:v>
                </c:pt>
                <c:pt idx="13">
                  <c:v>5</c:v>
                </c:pt>
                <c:pt idx="14">
                  <c:v>0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</c:numCache>
            </c:numRef>
          </c:xVal>
          <c:yVal>
            <c:numRef>
              <c:f>Hoja5!$C$26:$C$43</c:f>
              <c:numCache>
                <c:formatCode>General</c:formatCode>
                <c:ptCount val="18"/>
                <c:pt idx="0">
                  <c:v>1.7743421633044323</c:v>
                </c:pt>
                <c:pt idx="1">
                  <c:v>1.8145412541138521</c:v>
                </c:pt>
                <c:pt idx="2">
                  <c:v>1.9320296908081933</c:v>
                </c:pt>
                <c:pt idx="3">
                  <c:v>1.8856178756716584</c:v>
                </c:pt>
                <c:pt idx="4">
                  <c:v>1.9402519525673803</c:v>
                </c:pt>
                <c:pt idx="5">
                  <c:v>1.9330344595242293</c:v>
                </c:pt>
                <c:pt idx="6">
                  <c:v>1.8897295012653241</c:v>
                </c:pt>
                <c:pt idx="7">
                  <c:v>1.9948850400349571</c:v>
                </c:pt>
                <c:pt idx="8">
                  <c:v>1.9958898087509926</c:v>
                </c:pt>
                <c:pt idx="9">
                  <c:v>1.9350430075281562</c:v>
                </c:pt>
                <c:pt idx="10">
                  <c:v>2.1494657106610888</c:v>
                </c:pt>
                <c:pt idx="11">
                  <c:v>2.1855531758768429</c:v>
                </c:pt>
                <c:pt idx="12">
                  <c:v>2.0597489372656481</c:v>
                </c:pt>
                <c:pt idx="13">
                  <c:v>2.2051035668447017</c:v>
                </c:pt>
                <c:pt idx="14">
                  <c:v>2.2741716403985808</c:v>
                </c:pt>
                <c:pt idx="15">
                  <c:v>2.1957839856399564</c:v>
                </c:pt>
                <c:pt idx="16">
                  <c:v>2.3235967722550783</c:v>
                </c:pt>
                <c:pt idx="17">
                  <c:v>2.4112114574889252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AC-499C-BD22-F921F47B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08799"/>
        <c:axId val="1351309759"/>
      </c:scatterChart>
      <c:valAx>
        <c:axId val="135130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DIFF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309759"/>
        <c:crosses val="autoZero"/>
        <c:crossBetween val="midCat"/>
      </c:valAx>
      <c:valAx>
        <c:axId val="135130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AVG_MATCH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1308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Hoja5!$H$25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Hoja5!$G$26:$G$43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xVal>
          <c:yVal>
            <c:numRef>
              <c:f>Hoja5!$H$26:$H$43</c:f>
              <c:numCache>
                <c:formatCode>General</c:formatCode>
                <c:ptCount val="18"/>
                <c:pt idx="0">
                  <c:v>-13</c:v>
                </c:pt>
                <c:pt idx="1">
                  <c:v>-14</c:v>
                </c:pt>
                <c:pt idx="2">
                  <c:v>-12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3</c:v>
                </c:pt>
                <c:pt idx="7">
                  <c:v>-7</c:v>
                </c:pt>
                <c:pt idx="8">
                  <c:v>2</c:v>
                </c:pt>
                <c:pt idx="9">
                  <c:v>15</c:v>
                </c:pt>
                <c:pt idx="10">
                  <c:v>-1</c:v>
                </c:pt>
                <c:pt idx="11">
                  <c:v>-6</c:v>
                </c:pt>
                <c:pt idx="12">
                  <c:v>16</c:v>
                </c:pt>
                <c:pt idx="13">
                  <c:v>5</c:v>
                </c:pt>
                <c:pt idx="14">
                  <c:v>0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E-481B-8EDB-DF748E79CBB3}"/>
            </c:ext>
          </c:extLst>
        </c:ser>
        <c:ser>
          <c:idx val="1"/>
          <c:order val="1"/>
          <c:tx>
            <c:strRef>
              <c:f>Hoja5!$I$25</c:f>
              <c:strCache>
                <c:ptCount val="1"/>
                <c:pt idx="0">
                  <c:v>AVG_MATCH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Hoja5!$G$26:$G$43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xVal>
          <c:yVal>
            <c:numRef>
              <c:f>Hoja5!$I$26:$I$43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E-481B-8EDB-DF748E79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65647"/>
        <c:axId val="1351334111"/>
      </c:scatterChart>
      <c:valAx>
        <c:axId val="139456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1334111"/>
        <c:crosses val="autoZero"/>
        <c:crossBetween val="midCat"/>
      </c:valAx>
      <c:valAx>
        <c:axId val="13513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456564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Avg_Q1_Q3 Gráfico de los residuales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Hoja8!$B$4:$B$23</c:f>
              <c:numCache>
                <c:formatCode>0.0000</c:formatCode>
                <c:ptCount val="20"/>
                <c:pt idx="0">
                  <c:v>1.5333330000000001</c:v>
                </c:pt>
                <c:pt idx="1">
                  <c:v>1.8666670000000001</c:v>
                </c:pt>
                <c:pt idx="2">
                  <c:v>1.6333329999999999</c:v>
                </c:pt>
                <c:pt idx="3">
                  <c:v>1.8333330000000001</c:v>
                </c:pt>
                <c:pt idx="4">
                  <c:v>1.7</c:v>
                </c:pt>
                <c:pt idx="5">
                  <c:v>1.8333330000000001</c:v>
                </c:pt>
                <c:pt idx="6">
                  <c:v>2</c:v>
                </c:pt>
                <c:pt idx="7">
                  <c:v>1.7</c:v>
                </c:pt>
                <c:pt idx="8">
                  <c:v>1.6666669999999999</c:v>
                </c:pt>
                <c:pt idx="9">
                  <c:v>1.9</c:v>
                </c:pt>
                <c:pt idx="10">
                  <c:v>1.8333330000000001</c:v>
                </c:pt>
                <c:pt idx="11">
                  <c:v>2</c:v>
                </c:pt>
                <c:pt idx="12">
                  <c:v>2.0333329999999998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2.0666669999999998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2.1666669999999999</c:v>
                </c:pt>
                <c:pt idx="19">
                  <c:v>2.4666670000000002</c:v>
                </c:pt>
              </c:numCache>
            </c:numRef>
          </c:xVal>
          <c:yVal>
            <c:numRef>
              <c:f>Both!$C$26:$C$45</c:f>
              <c:numCache>
                <c:formatCode>General</c:formatCode>
                <c:ptCount val="20"/>
                <c:pt idx="0">
                  <c:v>-0.13320405217161468</c:v>
                </c:pt>
                <c:pt idx="1">
                  <c:v>-0.20660333142720022</c:v>
                </c:pt>
                <c:pt idx="2">
                  <c:v>-4.9606484491833136E-3</c:v>
                </c:pt>
                <c:pt idx="3">
                  <c:v>-0.11631783043425226</c:v>
                </c:pt>
                <c:pt idx="4">
                  <c:v>1.32144026513068E-2</c:v>
                </c:pt>
                <c:pt idx="5">
                  <c:v>-5.6671027263231588E-2</c:v>
                </c:pt>
                <c:pt idx="6">
                  <c:v>-0.16919298195337129</c:v>
                </c:pt>
                <c:pt idx="7">
                  <c:v>0.10195979895178264</c:v>
                </c:pt>
                <c:pt idx="8">
                  <c:v>0.14706804474433133</c:v>
                </c:pt>
                <c:pt idx="9">
                  <c:v>6.50728217232448E-2</c:v>
                </c:pt>
                <c:pt idx="10">
                  <c:v>0.14493677326527177</c:v>
                </c:pt>
                <c:pt idx="11">
                  <c:v>-1.5977380896364579E-2</c:v>
                </c:pt>
                <c:pt idx="12">
                  <c:v>2.8207979653127602E-2</c:v>
                </c:pt>
                <c:pt idx="13">
                  <c:v>-4.9648757067896288E-2</c:v>
                </c:pt>
                <c:pt idx="14">
                  <c:v>-0.11783655545947802</c:v>
                </c:pt>
                <c:pt idx="15">
                  <c:v>6.9883476017662982E-2</c:v>
                </c:pt>
                <c:pt idx="16">
                  <c:v>0.10120643233912752</c:v>
                </c:pt>
                <c:pt idx="17">
                  <c:v>9.9291652445165468E-2</c:v>
                </c:pt>
                <c:pt idx="18">
                  <c:v>0.1429502813256045</c:v>
                </c:pt>
                <c:pt idx="19">
                  <c:v>-4.3379097994040272E-2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9A-44D1-AC9D-62CF7605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77951"/>
        <c:axId val="2113570271"/>
      </c:scatterChart>
      <c:valAx>
        <c:axId val="2113577951"/>
        <c:scaling>
          <c:orientation val="minMax"/>
          <c:min val="1.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Avg_Q1_Q3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70271"/>
        <c:crosses val="autoZero"/>
        <c:crossBetween val="midCat"/>
      </c:valAx>
      <c:valAx>
        <c:axId val="21135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7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Diff_End_Q3 Gráfico de los residuales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Hoja8!$C$4:$C$23</c:f>
              <c:numCache>
                <c:formatCode>General</c:formatCode>
                <c:ptCount val="20"/>
                <c:pt idx="0">
                  <c:v>-27</c:v>
                </c:pt>
                <c:pt idx="1">
                  <c:v>-18</c:v>
                </c:pt>
                <c:pt idx="2">
                  <c:v>-17</c:v>
                </c:pt>
                <c:pt idx="3">
                  <c:v>-17</c:v>
                </c:pt>
                <c:pt idx="4">
                  <c:v>-12</c:v>
                </c:pt>
                <c:pt idx="5">
                  <c:v>-23</c:v>
                </c:pt>
                <c:pt idx="6">
                  <c:v>10</c:v>
                </c:pt>
                <c:pt idx="7">
                  <c:v>-5</c:v>
                </c:pt>
                <c:pt idx="8">
                  <c:v>-7</c:v>
                </c:pt>
                <c:pt idx="9">
                  <c:v>-14</c:v>
                </c:pt>
                <c:pt idx="10">
                  <c:v>-24</c:v>
                </c:pt>
                <c:pt idx="11">
                  <c:v>8</c:v>
                </c:pt>
                <c:pt idx="12">
                  <c:v>-2</c:v>
                </c:pt>
                <c:pt idx="13">
                  <c:v>-3</c:v>
                </c:pt>
                <c:pt idx="14">
                  <c:v>11</c:v>
                </c:pt>
                <c:pt idx="15">
                  <c:v>2</c:v>
                </c:pt>
                <c:pt idx="16">
                  <c:v>0</c:v>
                </c:pt>
                <c:pt idx="17">
                  <c:v>-21</c:v>
                </c:pt>
                <c:pt idx="18">
                  <c:v>9</c:v>
                </c:pt>
                <c:pt idx="19">
                  <c:v>21</c:v>
                </c:pt>
              </c:numCache>
            </c:numRef>
          </c:xVal>
          <c:yVal>
            <c:numRef>
              <c:f>Both!$C$26:$C$45</c:f>
              <c:numCache>
                <c:formatCode>General</c:formatCode>
                <c:ptCount val="20"/>
                <c:pt idx="0">
                  <c:v>-0.13320405217161468</c:v>
                </c:pt>
                <c:pt idx="1">
                  <c:v>-0.20660333142720022</c:v>
                </c:pt>
                <c:pt idx="2">
                  <c:v>-4.9606484491833136E-3</c:v>
                </c:pt>
                <c:pt idx="3">
                  <c:v>-0.11631783043425226</c:v>
                </c:pt>
                <c:pt idx="4">
                  <c:v>1.32144026513068E-2</c:v>
                </c:pt>
                <c:pt idx="5">
                  <c:v>-5.6671027263231588E-2</c:v>
                </c:pt>
                <c:pt idx="6">
                  <c:v>-0.16919298195337129</c:v>
                </c:pt>
                <c:pt idx="7">
                  <c:v>0.10195979895178264</c:v>
                </c:pt>
                <c:pt idx="8">
                  <c:v>0.14706804474433133</c:v>
                </c:pt>
                <c:pt idx="9">
                  <c:v>6.50728217232448E-2</c:v>
                </c:pt>
                <c:pt idx="10">
                  <c:v>0.14493677326527177</c:v>
                </c:pt>
                <c:pt idx="11">
                  <c:v>-1.5977380896364579E-2</c:v>
                </c:pt>
                <c:pt idx="12">
                  <c:v>2.8207979653127602E-2</c:v>
                </c:pt>
                <c:pt idx="13">
                  <c:v>-4.9648757067896288E-2</c:v>
                </c:pt>
                <c:pt idx="14">
                  <c:v>-0.11783655545947802</c:v>
                </c:pt>
                <c:pt idx="15">
                  <c:v>6.9883476017662982E-2</c:v>
                </c:pt>
                <c:pt idx="16">
                  <c:v>0.10120643233912752</c:v>
                </c:pt>
                <c:pt idx="17">
                  <c:v>9.9291652445165468E-2</c:v>
                </c:pt>
                <c:pt idx="18">
                  <c:v>0.1429502813256045</c:v>
                </c:pt>
                <c:pt idx="19">
                  <c:v>-4.3379097994040272E-2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1-4EBE-A2D8-EA8F22E2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57791"/>
        <c:axId val="2113580351"/>
      </c:scatterChart>
      <c:valAx>
        <c:axId val="2113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Diff_End_Q3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80351"/>
        <c:crosses val="autoZero"/>
        <c:crossBetween val="midCat"/>
      </c:valAx>
      <c:valAx>
        <c:axId val="21135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5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Avg_Q1_Q3 Curva de regresión ajustada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Avg_Match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229802398764617E-2"/>
                  <c:y val="-1.4934531488648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Hoja8!$B$4:$B$23</c:f>
              <c:numCache>
                <c:formatCode>0.0000</c:formatCode>
                <c:ptCount val="20"/>
                <c:pt idx="0">
                  <c:v>1.5333330000000001</c:v>
                </c:pt>
                <c:pt idx="1">
                  <c:v>1.8666670000000001</c:v>
                </c:pt>
                <c:pt idx="2">
                  <c:v>1.6333329999999999</c:v>
                </c:pt>
                <c:pt idx="3">
                  <c:v>1.8333330000000001</c:v>
                </c:pt>
                <c:pt idx="4">
                  <c:v>1.7</c:v>
                </c:pt>
                <c:pt idx="5">
                  <c:v>1.8333330000000001</c:v>
                </c:pt>
                <c:pt idx="6">
                  <c:v>2</c:v>
                </c:pt>
                <c:pt idx="7">
                  <c:v>1.7</c:v>
                </c:pt>
                <c:pt idx="8">
                  <c:v>1.6666669999999999</c:v>
                </c:pt>
                <c:pt idx="9">
                  <c:v>1.9</c:v>
                </c:pt>
                <c:pt idx="10">
                  <c:v>1.8333330000000001</c:v>
                </c:pt>
                <c:pt idx="11">
                  <c:v>2</c:v>
                </c:pt>
                <c:pt idx="12">
                  <c:v>2.0333329999999998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2.0666669999999998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2.1666669999999999</c:v>
                </c:pt>
                <c:pt idx="19">
                  <c:v>2.4666670000000002</c:v>
                </c:pt>
              </c:numCache>
            </c:numRef>
          </c:xVal>
          <c:yVal>
            <c:numRef>
              <c:f>Hoja8!$D$4:$D$23</c:f>
              <c:numCache>
                <c:formatCode>General</c:formatCode>
                <c:ptCount val="20"/>
                <c:pt idx="0">
                  <c:v>1.52</c:v>
                </c:pt>
                <c:pt idx="1">
                  <c:v>1.68</c:v>
                </c:pt>
                <c:pt idx="2">
                  <c:v>1.73</c:v>
                </c:pt>
                <c:pt idx="3">
                  <c:v>1.75</c:v>
                </c:pt>
                <c:pt idx="4">
                  <c:v>1.8</c:v>
                </c:pt>
                <c:pt idx="5">
                  <c:v>1.8</c:v>
                </c:pt>
                <c:pt idx="6">
                  <c:v>1.85</c:v>
                </c:pt>
                <c:pt idx="7">
                  <c:v>1.9</c:v>
                </c:pt>
                <c:pt idx="8">
                  <c:v>1.92</c:v>
                </c:pt>
                <c:pt idx="9">
                  <c:v>1.98</c:v>
                </c:pt>
                <c:pt idx="10">
                  <c:v>2</c:v>
                </c:pt>
                <c:pt idx="11">
                  <c:v>2</c:v>
                </c:pt>
                <c:pt idx="12">
                  <c:v>2.0499999999999998</c:v>
                </c:pt>
                <c:pt idx="13">
                  <c:v>2.08</c:v>
                </c:pt>
                <c:pt idx="14">
                  <c:v>2.1</c:v>
                </c:pt>
                <c:pt idx="15">
                  <c:v>2.12</c:v>
                </c:pt>
                <c:pt idx="16">
                  <c:v>2.17</c:v>
                </c:pt>
                <c:pt idx="17">
                  <c:v>2.2000000000000002</c:v>
                </c:pt>
                <c:pt idx="18">
                  <c:v>2.27</c:v>
                </c:pt>
                <c:pt idx="1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2-44A4-803B-52B03398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45151"/>
        <c:axId val="1510752351"/>
      </c:scatterChart>
      <c:valAx>
        <c:axId val="1510745151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Avg_Q1_Q3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52351"/>
        <c:crosses val="autoZero"/>
        <c:crossBetween val="midCat"/>
      </c:valAx>
      <c:valAx>
        <c:axId val="151075235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Avg_Match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4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Diff_End_Q3 Curva de regresión ajustada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Avg_Match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500384820318513E-2"/>
                  <c:y val="-5.9945057888172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Hoja8!$C$4:$C$23</c:f>
              <c:numCache>
                <c:formatCode>General</c:formatCode>
                <c:ptCount val="20"/>
                <c:pt idx="0">
                  <c:v>-27</c:v>
                </c:pt>
                <c:pt idx="1">
                  <c:v>-18</c:v>
                </c:pt>
                <c:pt idx="2">
                  <c:v>-17</c:v>
                </c:pt>
                <c:pt idx="3">
                  <c:v>-17</c:v>
                </c:pt>
                <c:pt idx="4">
                  <c:v>-12</c:v>
                </c:pt>
                <c:pt idx="5">
                  <c:v>-23</c:v>
                </c:pt>
                <c:pt idx="6">
                  <c:v>10</c:v>
                </c:pt>
                <c:pt idx="7">
                  <c:v>-5</c:v>
                </c:pt>
                <c:pt idx="8">
                  <c:v>-7</c:v>
                </c:pt>
                <c:pt idx="9">
                  <c:v>-14</c:v>
                </c:pt>
                <c:pt idx="10">
                  <c:v>-24</c:v>
                </c:pt>
                <c:pt idx="11">
                  <c:v>8</c:v>
                </c:pt>
                <c:pt idx="12">
                  <c:v>-2</c:v>
                </c:pt>
                <c:pt idx="13">
                  <c:v>-3</c:v>
                </c:pt>
                <c:pt idx="14">
                  <c:v>11</c:v>
                </c:pt>
                <c:pt idx="15">
                  <c:v>2</c:v>
                </c:pt>
                <c:pt idx="16">
                  <c:v>0</c:v>
                </c:pt>
                <c:pt idx="17">
                  <c:v>-21</c:v>
                </c:pt>
                <c:pt idx="18">
                  <c:v>9</c:v>
                </c:pt>
                <c:pt idx="19">
                  <c:v>21</c:v>
                </c:pt>
              </c:numCache>
            </c:numRef>
          </c:xVal>
          <c:yVal>
            <c:numRef>
              <c:f>Hoja8!$D$4:$D$23</c:f>
              <c:numCache>
                <c:formatCode>General</c:formatCode>
                <c:ptCount val="20"/>
                <c:pt idx="0">
                  <c:v>1.52</c:v>
                </c:pt>
                <c:pt idx="1">
                  <c:v>1.68</c:v>
                </c:pt>
                <c:pt idx="2">
                  <c:v>1.73</c:v>
                </c:pt>
                <c:pt idx="3">
                  <c:v>1.75</c:v>
                </c:pt>
                <c:pt idx="4">
                  <c:v>1.8</c:v>
                </c:pt>
                <c:pt idx="5">
                  <c:v>1.8</c:v>
                </c:pt>
                <c:pt idx="6">
                  <c:v>1.85</c:v>
                </c:pt>
                <c:pt idx="7">
                  <c:v>1.9</c:v>
                </c:pt>
                <c:pt idx="8">
                  <c:v>1.92</c:v>
                </c:pt>
                <c:pt idx="9">
                  <c:v>1.98</c:v>
                </c:pt>
                <c:pt idx="10">
                  <c:v>2</c:v>
                </c:pt>
                <c:pt idx="11">
                  <c:v>2</c:v>
                </c:pt>
                <c:pt idx="12">
                  <c:v>2.0499999999999998</c:v>
                </c:pt>
                <c:pt idx="13">
                  <c:v>2.08</c:v>
                </c:pt>
                <c:pt idx="14">
                  <c:v>2.1</c:v>
                </c:pt>
                <c:pt idx="15">
                  <c:v>2.12</c:v>
                </c:pt>
                <c:pt idx="16">
                  <c:v>2.17</c:v>
                </c:pt>
                <c:pt idx="17">
                  <c:v>2.2000000000000002</c:v>
                </c:pt>
                <c:pt idx="18">
                  <c:v>2.27</c:v>
                </c:pt>
                <c:pt idx="1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F6-4E9E-9417-C0942FE0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42751"/>
        <c:axId val="1510755231"/>
      </c:scatterChart>
      <c:valAx>
        <c:axId val="1510742751"/>
        <c:scaling>
          <c:orientation val="minMax"/>
          <c:max val="22"/>
          <c:min val="-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Diff_End_Q3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55231"/>
        <c:crosses val="autoZero"/>
        <c:crossBetween val="midCat"/>
      </c:valAx>
      <c:valAx>
        <c:axId val="151075523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Avg_Match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4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Both!$E$26:$E$45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Both!$F$26:$F$45</c:f>
              <c:numCache>
                <c:formatCode>General</c:formatCode>
                <c:ptCount val="20"/>
                <c:pt idx="0">
                  <c:v>1.52</c:v>
                </c:pt>
                <c:pt idx="1">
                  <c:v>1.68</c:v>
                </c:pt>
                <c:pt idx="2">
                  <c:v>1.73</c:v>
                </c:pt>
                <c:pt idx="3">
                  <c:v>1.75</c:v>
                </c:pt>
                <c:pt idx="4">
                  <c:v>1.8</c:v>
                </c:pt>
                <c:pt idx="5">
                  <c:v>1.8</c:v>
                </c:pt>
                <c:pt idx="6">
                  <c:v>1.85</c:v>
                </c:pt>
                <c:pt idx="7">
                  <c:v>1.9</c:v>
                </c:pt>
                <c:pt idx="8">
                  <c:v>1.92</c:v>
                </c:pt>
                <c:pt idx="9">
                  <c:v>1.98</c:v>
                </c:pt>
                <c:pt idx="10">
                  <c:v>2</c:v>
                </c:pt>
                <c:pt idx="11">
                  <c:v>2</c:v>
                </c:pt>
                <c:pt idx="12">
                  <c:v>2.0499999999999998</c:v>
                </c:pt>
                <c:pt idx="13">
                  <c:v>2.08</c:v>
                </c:pt>
                <c:pt idx="14">
                  <c:v>2.1</c:v>
                </c:pt>
                <c:pt idx="15">
                  <c:v>2.12</c:v>
                </c:pt>
                <c:pt idx="16">
                  <c:v>2.17</c:v>
                </c:pt>
                <c:pt idx="17">
                  <c:v>2.2000000000000002</c:v>
                </c:pt>
                <c:pt idx="18">
                  <c:v>2.27</c:v>
                </c:pt>
                <c:pt idx="1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B-4BD5-80BC-BCE31B99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47071"/>
        <c:axId val="1510740351"/>
      </c:scatterChart>
      <c:valAx>
        <c:axId val="15107470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 percentil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40351"/>
        <c:crosses val="autoZero"/>
        <c:crossBetween val="midCat"/>
      </c:valAx>
      <c:valAx>
        <c:axId val="151074035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Avg_Match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Avg_Q1_Q3 Gráfico de los residuales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Hoja8!$B$4:$B$23</c:f>
              <c:numCache>
                <c:formatCode>0.0000</c:formatCode>
                <c:ptCount val="20"/>
                <c:pt idx="0">
                  <c:v>1.5333330000000001</c:v>
                </c:pt>
                <c:pt idx="1">
                  <c:v>1.8666670000000001</c:v>
                </c:pt>
                <c:pt idx="2">
                  <c:v>1.6333329999999999</c:v>
                </c:pt>
                <c:pt idx="3">
                  <c:v>1.8333330000000001</c:v>
                </c:pt>
                <c:pt idx="4">
                  <c:v>1.7</c:v>
                </c:pt>
                <c:pt idx="5">
                  <c:v>1.8333330000000001</c:v>
                </c:pt>
                <c:pt idx="6">
                  <c:v>2</c:v>
                </c:pt>
                <c:pt idx="7">
                  <c:v>1.7</c:v>
                </c:pt>
                <c:pt idx="8">
                  <c:v>1.6666669999999999</c:v>
                </c:pt>
                <c:pt idx="9">
                  <c:v>1.9</c:v>
                </c:pt>
                <c:pt idx="10">
                  <c:v>1.8333330000000001</c:v>
                </c:pt>
                <c:pt idx="11">
                  <c:v>2</c:v>
                </c:pt>
                <c:pt idx="12">
                  <c:v>2.0333329999999998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2.0666669999999998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2.1666669999999999</c:v>
                </c:pt>
                <c:pt idx="19">
                  <c:v>2.4666670000000002</c:v>
                </c:pt>
              </c:numCache>
            </c:numRef>
          </c:xVal>
          <c:yVal>
            <c:numRef>
              <c:f>Avg_Match!$C$25:$C$44</c:f>
              <c:numCache>
                <c:formatCode>General</c:formatCode>
                <c:ptCount val="20"/>
                <c:pt idx="0">
                  <c:v>-0.14004230335870482</c:v>
                </c:pt>
                <c:pt idx="1">
                  <c:v>-0.21984953103983851</c:v>
                </c:pt>
                <c:pt idx="2">
                  <c:v>-1.9843277789959313E-3</c:v>
                </c:pt>
                <c:pt idx="3">
                  <c:v>-0.1258683766195785</c:v>
                </c:pt>
                <c:pt idx="4">
                  <c:v>2.0054082800728512E-2</c:v>
                </c:pt>
                <c:pt idx="5">
                  <c:v>-7.5868376619578459E-2</c:v>
                </c:pt>
                <c:pt idx="6">
                  <c:v>-0.14577199046014511</c:v>
                </c:pt>
                <c:pt idx="7">
                  <c:v>0.12005408280072838</c:v>
                </c:pt>
                <c:pt idx="8">
                  <c:v>0.16403451780074407</c:v>
                </c:pt>
                <c:pt idx="9">
                  <c:v>5.6170033960146082E-2</c:v>
                </c:pt>
                <c:pt idx="10">
                  <c:v>0.1241316233804215</c:v>
                </c:pt>
                <c:pt idx="11">
                  <c:v>4.2280095398548045E-3</c:v>
                </c:pt>
                <c:pt idx="12">
                  <c:v>3.0247574539838951E-2</c:v>
                </c:pt>
                <c:pt idx="13">
                  <c:v>-5.9656039300727493E-2</c:v>
                </c:pt>
                <c:pt idx="14">
                  <c:v>-0.11159806372101855</c:v>
                </c:pt>
                <c:pt idx="15">
                  <c:v>7.6266420119579514E-2</c:v>
                </c:pt>
                <c:pt idx="16">
                  <c:v>0.10228598511956344</c:v>
                </c:pt>
                <c:pt idx="17">
                  <c:v>6.0343960699272614E-2</c:v>
                </c:pt>
                <c:pt idx="18">
                  <c:v>0.15432439569928791</c:v>
                </c:pt>
                <c:pt idx="19">
                  <c:v>-3.150167756158595E-2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0-4C9C-8C06-893CA01B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54271"/>
        <c:axId val="1510727871"/>
      </c:scatterChart>
      <c:valAx>
        <c:axId val="1510754271"/>
        <c:scaling>
          <c:orientation val="minMax"/>
          <c:min val="1.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Avg_Q1_Q3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27871"/>
        <c:crosses val="autoZero"/>
        <c:crossBetween val="midCat"/>
      </c:valAx>
      <c:valAx>
        <c:axId val="15107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5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Avg_Q1_Q3 Curva de regresión ajustada</a:t>
            </a:r>
          </a:p>
        </c:rich>
      </c:tx>
      <c:layout>
        <c:manualLayout>
          <c:xMode val="edge"/>
          <c:yMode val="edge"/>
          <c:x val="0.17222900262467192"/>
          <c:y val="1.9801980198019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Avg_Match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Hoja8!$B$4:$B$23</c:f>
              <c:numCache>
                <c:formatCode>0.0000</c:formatCode>
                <c:ptCount val="20"/>
                <c:pt idx="0">
                  <c:v>1.5333330000000001</c:v>
                </c:pt>
                <c:pt idx="1">
                  <c:v>1.8666670000000001</c:v>
                </c:pt>
                <c:pt idx="2">
                  <c:v>1.6333329999999999</c:v>
                </c:pt>
                <c:pt idx="3">
                  <c:v>1.8333330000000001</c:v>
                </c:pt>
                <c:pt idx="4">
                  <c:v>1.7</c:v>
                </c:pt>
                <c:pt idx="5">
                  <c:v>1.8333330000000001</c:v>
                </c:pt>
                <c:pt idx="6">
                  <c:v>2</c:v>
                </c:pt>
                <c:pt idx="7">
                  <c:v>1.7</c:v>
                </c:pt>
                <c:pt idx="8">
                  <c:v>1.6666669999999999</c:v>
                </c:pt>
                <c:pt idx="9">
                  <c:v>1.9</c:v>
                </c:pt>
                <c:pt idx="10">
                  <c:v>1.8333330000000001</c:v>
                </c:pt>
                <c:pt idx="11">
                  <c:v>2</c:v>
                </c:pt>
                <c:pt idx="12">
                  <c:v>2.0333329999999998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2.0666669999999998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2.1666669999999999</c:v>
                </c:pt>
                <c:pt idx="19">
                  <c:v>2.4666670000000002</c:v>
                </c:pt>
              </c:numCache>
            </c:numRef>
          </c:xVal>
          <c:yVal>
            <c:numRef>
              <c:f>Hoja8!$D$4:$D$23</c:f>
              <c:numCache>
                <c:formatCode>General</c:formatCode>
                <c:ptCount val="20"/>
                <c:pt idx="0">
                  <c:v>1.52</c:v>
                </c:pt>
                <c:pt idx="1">
                  <c:v>1.68</c:v>
                </c:pt>
                <c:pt idx="2">
                  <c:v>1.73</c:v>
                </c:pt>
                <c:pt idx="3">
                  <c:v>1.75</c:v>
                </c:pt>
                <c:pt idx="4">
                  <c:v>1.8</c:v>
                </c:pt>
                <c:pt idx="5">
                  <c:v>1.8</c:v>
                </c:pt>
                <c:pt idx="6">
                  <c:v>1.85</c:v>
                </c:pt>
                <c:pt idx="7">
                  <c:v>1.9</c:v>
                </c:pt>
                <c:pt idx="8">
                  <c:v>1.92</c:v>
                </c:pt>
                <c:pt idx="9">
                  <c:v>1.98</c:v>
                </c:pt>
                <c:pt idx="10">
                  <c:v>2</c:v>
                </c:pt>
                <c:pt idx="11">
                  <c:v>2</c:v>
                </c:pt>
                <c:pt idx="12">
                  <c:v>2.0499999999999998</c:v>
                </c:pt>
                <c:pt idx="13">
                  <c:v>2.08</c:v>
                </c:pt>
                <c:pt idx="14">
                  <c:v>2.1</c:v>
                </c:pt>
                <c:pt idx="15">
                  <c:v>2.12</c:v>
                </c:pt>
                <c:pt idx="16">
                  <c:v>2.17</c:v>
                </c:pt>
                <c:pt idx="17">
                  <c:v>2.2000000000000002</c:v>
                </c:pt>
                <c:pt idx="18">
                  <c:v>2.27</c:v>
                </c:pt>
                <c:pt idx="1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3-4413-A9DF-39F1FDCD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35551"/>
        <c:axId val="1510743711"/>
      </c:scatterChart>
      <c:valAx>
        <c:axId val="1510735551"/>
        <c:scaling>
          <c:orientation val="minMax"/>
          <c:max val="2.6"/>
          <c:min val="1.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Avg_Q1_Q3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43711"/>
        <c:crosses val="autoZero"/>
        <c:crossBetween val="midCat"/>
      </c:valAx>
      <c:valAx>
        <c:axId val="151074371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Avg_Match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3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Avg_Match!$V$31:$V$50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Avg_Match!$W$31:$W$50</c:f>
              <c:numCache>
                <c:formatCode>General</c:formatCode>
                <c:ptCount val="20"/>
                <c:pt idx="0">
                  <c:v>1.52</c:v>
                </c:pt>
                <c:pt idx="1">
                  <c:v>1.68</c:v>
                </c:pt>
                <c:pt idx="2">
                  <c:v>1.73</c:v>
                </c:pt>
                <c:pt idx="3">
                  <c:v>1.75</c:v>
                </c:pt>
                <c:pt idx="4">
                  <c:v>1.8</c:v>
                </c:pt>
                <c:pt idx="5">
                  <c:v>1.8</c:v>
                </c:pt>
                <c:pt idx="6">
                  <c:v>1.85</c:v>
                </c:pt>
                <c:pt idx="7">
                  <c:v>1.9</c:v>
                </c:pt>
                <c:pt idx="8">
                  <c:v>1.92</c:v>
                </c:pt>
                <c:pt idx="9">
                  <c:v>1.98</c:v>
                </c:pt>
                <c:pt idx="10">
                  <c:v>2</c:v>
                </c:pt>
                <c:pt idx="11">
                  <c:v>2</c:v>
                </c:pt>
                <c:pt idx="12">
                  <c:v>2.0499999999999998</c:v>
                </c:pt>
                <c:pt idx="13">
                  <c:v>2.08</c:v>
                </c:pt>
                <c:pt idx="14">
                  <c:v>2.1</c:v>
                </c:pt>
                <c:pt idx="15">
                  <c:v>2.12</c:v>
                </c:pt>
                <c:pt idx="16">
                  <c:v>2.17</c:v>
                </c:pt>
                <c:pt idx="17">
                  <c:v>2.2000000000000002</c:v>
                </c:pt>
                <c:pt idx="18">
                  <c:v>2.27</c:v>
                </c:pt>
                <c:pt idx="1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B-4F16-9911-CFC63B9C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9791"/>
        <c:axId val="1510728351"/>
      </c:scatterChart>
      <c:valAx>
        <c:axId val="15107297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 percentil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28351"/>
        <c:crosses val="autoZero"/>
        <c:crossBetween val="midCat"/>
      </c:valAx>
      <c:valAx>
        <c:axId val="151072835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Avg_Match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72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AVG_Q1-Q3'!$C$48</c:f>
              <c:strCache>
                <c:ptCount val="1"/>
                <c:pt idx="0">
                  <c:v>Residuos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'AVG_MATCH - AVG_Q1-Q3'!$B$49:$B$66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xVal>
          <c:yVal>
            <c:numRef>
              <c:f>'AVG_MATCH - AVG_Q1-Q3'!$C$49:$C$66</c:f>
              <c:numCache>
                <c:formatCode>General</c:formatCode>
                <c:ptCount val="18"/>
                <c:pt idx="0">
                  <c:v>-6.4825622927846549E-2</c:v>
                </c:pt>
                <c:pt idx="1">
                  <c:v>3.0495355368931554E-2</c:v>
                </c:pt>
                <c:pt idx="2">
                  <c:v>0.13178148962357561</c:v>
                </c:pt>
                <c:pt idx="3">
                  <c:v>-9.2896791723802385E-2</c:v>
                </c:pt>
                <c:pt idx="4">
                  <c:v>-1.75758134270243E-2</c:v>
                </c:pt>
                <c:pt idx="5">
                  <c:v>-0.16757581342702421</c:v>
                </c:pt>
                <c:pt idx="6">
                  <c:v>0.16242418657297586</c:v>
                </c:pt>
                <c:pt idx="7">
                  <c:v>8.7745905225597554E-2</c:v>
                </c:pt>
                <c:pt idx="8">
                  <c:v>3.8388602174997732E-2</c:v>
                </c:pt>
                <c:pt idx="9">
                  <c:v>-0.21628967917238007</c:v>
                </c:pt>
                <c:pt idx="10">
                  <c:v>8.9674736429642188E-2</c:v>
                </c:pt>
                <c:pt idx="11">
                  <c:v>-3.0325263570357919E-2</c:v>
                </c:pt>
                <c:pt idx="12">
                  <c:v>-8.5003544917736207E-2</c:v>
                </c:pt>
                <c:pt idx="13">
                  <c:v>8.5639152031663723E-2</c:v>
                </c:pt>
                <c:pt idx="14">
                  <c:v>0.12096087068428618</c:v>
                </c:pt>
                <c:pt idx="15">
                  <c:v>-8.3964323663137108E-3</c:v>
                </c:pt>
                <c:pt idx="16">
                  <c:v>4.7567983235708322E-2</c:v>
                </c:pt>
                <c:pt idx="17">
                  <c:v>-0.11178931981489137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D-4AE4-B811-A68210B19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60671"/>
        <c:axId val="2113570751"/>
      </c:scatterChart>
      <c:valAx>
        <c:axId val="211356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70751"/>
        <c:crosses val="autoZero"/>
        <c:crossBetween val="midCat"/>
      </c:valAx>
      <c:valAx>
        <c:axId val="2113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6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AVG_Q1-Q3'!$E$48</c:f>
              <c:strCache>
                <c:ptCount val="1"/>
                <c:pt idx="0">
                  <c:v>Residuos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'AVG_MATCH - AVG_Q1-Q3'!$D$49:$D$66</c:f>
              <c:numCache>
                <c:formatCode>General</c:formatCode>
                <c:ptCount val="18"/>
                <c:pt idx="0">
                  <c:v>0</c:v>
                </c:pt>
                <c:pt idx="1">
                  <c:v>4.000076799938556E-2</c:v>
                </c:pt>
                <c:pt idx="2">
                  <c:v>0.20000023999980809</c:v>
                </c:pt>
                <c:pt idx="3">
                  <c:v>0.23999980800015375</c:v>
                </c:pt>
                <c:pt idx="4">
                  <c:v>0.28000057599953931</c:v>
                </c:pt>
                <c:pt idx="5">
                  <c:v>0.28000057599953931</c:v>
                </c:pt>
                <c:pt idx="6">
                  <c:v>0.28000057599953931</c:v>
                </c:pt>
                <c:pt idx="7">
                  <c:v>0.32000014399988469</c:v>
                </c:pt>
                <c:pt idx="8">
                  <c:v>0.40000047999961591</c:v>
                </c:pt>
                <c:pt idx="9">
                  <c:v>0.44000004799996156</c:v>
                </c:pt>
                <c:pt idx="10">
                  <c:v>0.55999995200003838</c:v>
                </c:pt>
                <c:pt idx="11">
                  <c:v>0.55999995200003838</c:v>
                </c:pt>
                <c:pt idx="12">
                  <c:v>0.59999952000038381</c:v>
                </c:pt>
                <c:pt idx="13">
                  <c:v>0.67999985600011525</c:v>
                </c:pt>
                <c:pt idx="14">
                  <c:v>0.71999942400046069</c:v>
                </c:pt>
                <c:pt idx="15">
                  <c:v>0.79999976000019168</c:v>
                </c:pt>
                <c:pt idx="16">
                  <c:v>0.91999966400026856</c:v>
                </c:pt>
                <c:pt idx="17">
                  <c:v>1</c:v>
                </c:pt>
              </c:numCache>
            </c:numRef>
          </c:xVal>
          <c:yVal>
            <c:numRef>
              <c:f>'AVG_MATCH - AVG_Q1-Q3'!$E$49:$E$66</c:f>
              <c:numCache>
                <c:formatCode>General</c:formatCode>
                <c:ptCount val="18"/>
                <c:pt idx="0">
                  <c:v>0.39994325517084894</c:v>
                </c:pt>
                <c:pt idx="1">
                  <c:v>0.65163981798133541</c:v>
                </c:pt>
                <c:pt idx="2">
                  <c:v>0.91908747019575954</c:v>
                </c:pt>
                <c:pt idx="3">
                  <c:v>0.32582088645137181</c:v>
                </c:pt>
                <c:pt idx="4">
                  <c:v>0.5247071304195905</c:v>
                </c:pt>
                <c:pt idx="5">
                  <c:v>0.12862973910258321</c:v>
                </c:pt>
                <c:pt idx="6">
                  <c:v>1</c:v>
                </c:pt>
                <c:pt idx="7">
                  <c:v>0.80281080757261902</c:v>
                </c:pt>
                <c:pt idx="8">
                  <c:v>0.67248206200778871</c:v>
                </c:pt>
                <c:pt idx="9">
                  <c:v>0</c:v>
                </c:pt>
                <c:pt idx="10">
                  <c:v>0.80790391711654463</c:v>
                </c:pt>
                <c:pt idx="11">
                  <c:v>0.49104200406293835</c:v>
                </c:pt>
                <c:pt idx="12">
                  <c:v>0.3466631304778251</c:v>
                </c:pt>
                <c:pt idx="13">
                  <c:v>0.79724789217793846</c:v>
                </c:pt>
                <c:pt idx="14">
                  <c:v>0.89051545338303173</c:v>
                </c:pt>
                <c:pt idx="15">
                  <c:v>0.54894543244913052</c:v>
                </c:pt>
                <c:pt idx="16">
                  <c:v>0.69672036403732862</c:v>
                </c:pt>
                <c:pt idx="17">
                  <c:v>0.27593486484002638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4-4714-85AF-3D34F63FD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63551"/>
        <c:axId val="2113571231"/>
      </c:scatterChart>
      <c:valAx>
        <c:axId val="21135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71231"/>
        <c:crosses val="autoZero"/>
        <c:crossBetween val="midCat"/>
      </c:valAx>
      <c:valAx>
        <c:axId val="21135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AVG_Q1-Q3'!$H$22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550371828521436"/>
                  <c:y val="-1.5620443277923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'AVG_MATCH - AVG_Q1-Q3'!$F$23:$F$40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xVal>
          <c:yVal>
            <c:numRef>
              <c:f>'AVG_MATCH - AVG_Q1-Q3'!$H$23:$H$40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2-44AF-BBFB-18A3B0A4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64991"/>
        <c:axId val="2113565951"/>
      </c:scatterChart>
      <c:valAx>
        <c:axId val="2113564991"/>
        <c:scaling>
          <c:orientation val="minMax"/>
          <c:max val="2.5"/>
          <c:min val="1.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65951"/>
        <c:crosses val="autoZero"/>
        <c:crossBetween val="midCat"/>
      </c:valAx>
      <c:valAx>
        <c:axId val="2113565951"/>
        <c:scaling>
          <c:orientation val="minMax"/>
          <c:min val="1.650000000000000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356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AVG_Q1'!$F$22</c:f>
              <c:strCache>
                <c:ptCount val="1"/>
                <c:pt idx="0">
                  <c:v>Q_1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AVG_Q1'!$F$23:$F$40</c:f>
              <c:numCache>
                <c:formatCode>0.00</c:formatCode>
                <c:ptCount val="18"/>
                <c:pt idx="0">
                  <c:v>1.6</c:v>
                </c:pt>
                <c:pt idx="1">
                  <c:v>1.1000000000000001</c:v>
                </c:pt>
                <c:pt idx="2">
                  <c:v>2.1</c:v>
                </c:pt>
                <c:pt idx="3">
                  <c:v>2.2000000000000002</c:v>
                </c:pt>
                <c:pt idx="4">
                  <c:v>1.9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2.5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7-4BE7-B726-5DE017FB980E}"/>
            </c:ext>
          </c:extLst>
        </c:ser>
        <c:ser>
          <c:idx val="1"/>
          <c:order val="1"/>
          <c:tx>
            <c:strRef>
              <c:f>'AVG_MATCH - AVG_Q1'!$G$22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40938961577172"/>
                  <c:y val="-0.170690751891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'AVG_MATCH - AVG_Q1'!$G$23:$G$40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7-4BE7-B726-5DE017FB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85567"/>
        <c:axId val="2131201407"/>
      </c:scatterChart>
      <c:valAx>
        <c:axId val="213118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01407"/>
        <c:crosses val="autoZero"/>
        <c:crossBetween val="midCat"/>
      </c:valAx>
      <c:valAx>
        <c:axId val="2131201407"/>
        <c:scaling>
          <c:orientation val="minMax"/>
          <c:max val="3.2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18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'AVG_MACTH - BOTH'!$F$23</c:f>
              <c:strCache>
                <c:ptCount val="1"/>
                <c:pt idx="0">
                  <c:v>AVG_Q1_Q3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'AVG_MACTH - BOTH'!$F$24:$F$41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C-455F-A5FD-87075157E53C}"/>
            </c:ext>
          </c:extLst>
        </c:ser>
        <c:ser>
          <c:idx val="1"/>
          <c:order val="1"/>
          <c:tx>
            <c:strRef>
              <c:f>'AVG_MACTH - BOTH'!$G$23</c:f>
              <c:strCache>
                <c:ptCount val="1"/>
                <c:pt idx="0">
                  <c:v>Q_1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22852080653294"/>
                  <c:y val="-8.8738333690161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'AVG_MACTH - BOTH'!$G$24:$G$41</c:f>
              <c:numCache>
                <c:formatCode>0.00</c:formatCode>
                <c:ptCount val="18"/>
                <c:pt idx="0">
                  <c:v>1.6</c:v>
                </c:pt>
                <c:pt idx="1">
                  <c:v>1.1000000000000001</c:v>
                </c:pt>
                <c:pt idx="2">
                  <c:v>2.1</c:v>
                </c:pt>
                <c:pt idx="3">
                  <c:v>2.2000000000000002</c:v>
                </c:pt>
                <c:pt idx="4">
                  <c:v>1.9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2.5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C-455F-A5FD-87075157E53C}"/>
            </c:ext>
          </c:extLst>
        </c:ser>
        <c:ser>
          <c:idx val="2"/>
          <c:order val="2"/>
          <c:tx>
            <c:strRef>
              <c:f>'AVG_MACTH - BOTH'!$H$23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'AVG_MACTH - BOTH'!$H$24:$H$41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C-455F-A5FD-87075157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08127"/>
        <c:axId val="2131183647"/>
      </c:scatterChart>
      <c:valAx>
        <c:axId val="213120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183647"/>
        <c:crosses val="autoZero"/>
        <c:crossBetween val="midCat"/>
      </c:valAx>
      <c:valAx>
        <c:axId val="2131183647"/>
        <c:scaling>
          <c:orientation val="minMax"/>
          <c:max val="3.3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0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AVG_Q1_Q3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'AVG_MATCH - AVG_Q1-Q3'!$F$23:$F$40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xVal>
          <c:yVal>
            <c:numRef>
              <c:f>Hoja5!$D$26:$D$43</c:f>
              <c:numCache>
                <c:formatCode>General</c:formatCode>
                <c:ptCount val="18"/>
                <c:pt idx="0">
                  <c:v>-7.4342163304432329E-2</c:v>
                </c:pt>
                <c:pt idx="1">
                  <c:v>5.4587458861479199E-3</c:v>
                </c:pt>
                <c:pt idx="2">
                  <c:v>8.7970309191806706E-2</c:v>
                </c:pt>
                <c:pt idx="3">
                  <c:v>-6.5617875671658332E-2</c:v>
                </c:pt>
                <c:pt idx="4">
                  <c:v>-2.0251952567380327E-2</c:v>
                </c:pt>
                <c:pt idx="5">
                  <c:v>-0.16303445952422924</c:v>
                </c:pt>
                <c:pt idx="6">
                  <c:v>0.21027049873467596</c:v>
                </c:pt>
                <c:pt idx="7">
                  <c:v>5.5114959965042676E-2</c:v>
                </c:pt>
                <c:pt idx="8">
                  <c:v>5.4110191249007178E-2</c:v>
                </c:pt>
                <c:pt idx="9">
                  <c:v>-0.1150430075281561</c:v>
                </c:pt>
                <c:pt idx="10">
                  <c:v>5.0534289338911353E-2</c:v>
                </c:pt>
                <c:pt idx="11">
                  <c:v>-0.10555317587684288</c:v>
                </c:pt>
                <c:pt idx="12">
                  <c:v>-9.7489372656482942E-3</c:v>
                </c:pt>
                <c:pt idx="13">
                  <c:v>6.4896433155298361E-2</c:v>
                </c:pt>
                <c:pt idx="14">
                  <c:v>5.5828359601419297E-2</c:v>
                </c:pt>
                <c:pt idx="15">
                  <c:v>5.4216014360043641E-2</c:v>
                </c:pt>
                <c:pt idx="16">
                  <c:v>5.6403227744921569E-2</c:v>
                </c:pt>
                <c:pt idx="17">
                  <c:v>-0.14121145748892516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AA-45FC-9F40-0E9CA893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52031"/>
        <c:axId val="2113562111"/>
      </c:scatterChart>
      <c:valAx>
        <c:axId val="211355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AVG_Q1_Q3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3562111"/>
        <c:crosses val="autoZero"/>
        <c:crossBetween val="midCat"/>
      </c:valAx>
      <c:valAx>
        <c:axId val="211356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552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DIFF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'AVG_MATCH - AVG_Q1-Q3'!$G$23:$G$40</c:f>
              <c:numCache>
                <c:formatCode>General</c:formatCode>
                <c:ptCount val="18"/>
                <c:pt idx="0">
                  <c:v>-13</c:v>
                </c:pt>
                <c:pt idx="1">
                  <c:v>-14</c:v>
                </c:pt>
                <c:pt idx="2">
                  <c:v>-12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3</c:v>
                </c:pt>
                <c:pt idx="7">
                  <c:v>-7</c:v>
                </c:pt>
                <c:pt idx="8">
                  <c:v>2</c:v>
                </c:pt>
                <c:pt idx="9">
                  <c:v>15</c:v>
                </c:pt>
                <c:pt idx="10">
                  <c:v>-1</c:v>
                </c:pt>
                <c:pt idx="11">
                  <c:v>-6</c:v>
                </c:pt>
                <c:pt idx="12">
                  <c:v>16</c:v>
                </c:pt>
                <c:pt idx="13">
                  <c:v>5</c:v>
                </c:pt>
                <c:pt idx="14">
                  <c:v>0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</c:numCache>
            </c:numRef>
          </c:xVal>
          <c:yVal>
            <c:numRef>
              <c:f>Hoja5!$D$26:$D$43</c:f>
              <c:numCache>
                <c:formatCode>General</c:formatCode>
                <c:ptCount val="18"/>
                <c:pt idx="0">
                  <c:v>-7.4342163304432329E-2</c:v>
                </c:pt>
                <c:pt idx="1">
                  <c:v>5.4587458861479199E-3</c:v>
                </c:pt>
                <c:pt idx="2">
                  <c:v>8.7970309191806706E-2</c:v>
                </c:pt>
                <c:pt idx="3">
                  <c:v>-6.5617875671658332E-2</c:v>
                </c:pt>
                <c:pt idx="4">
                  <c:v>-2.0251952567380327E-2</c:v>
                </c:pt>
                <c:pt idx="5">
                  <c:v>-0.16303445952422924</c:v>
                </c:pt>
                <c:pt idx="6">
                  <c:v>0.21027049873467596</c:v>
                </c:pt>
                <c:pt idx="7">
                  <c:v>5.5114959965042676E-2</c:v>
                </c:pt>
                <c:pt idx="8">
                  <c:v>5.4110191249007178E-2</c:v>
                </c:pt>
                <c:pt idx="9">
                  <c:v>-0.1150430075281561</c:v>
                </c:pt>
                <c:pt idx="10">
                  <c:v>5.0534289338911353E-2</c:v>
                </c:pt>
                <c:pt idx="11">
                  <c:v>-0.10555317587684288</c:v>
                </c:pt>
                <c:pt idx="12">
                  <c:v>-9.7489372656482942E-3</c:v>
                </c:pt>
                <c:pt idx="13">
                  <c:v>6.4896433155298361E-2</c:v>
                </c:pt>
                <c:pt idx="14">
                  <c:v>5.5828359601419297E-2</c:v>
                </c:pt>
                <c:pt idx="15">
                  <c:v>5.4216014360043641E-2</c:v>
                </c:pt>
                <c:pt idx="16">
                  <c:v>5.6403227744921569E-2</c:v>
                </c:pt>
                <c:pt idx="17">
                  <c:v>-0.14121145748892516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D-4072-8BD8-82E4EEC8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6847"/>
        <c:axId val="1403117327"/>
      </c:scatterChart>
      <c:valAx>
        <c:axId val="140311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DIFF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117327"/>
        <c:crosses val="autoZero"/>
        <c:crossBetween val="midCat"/>
      </c:valAx>
      <c:valAx>
        <c:axId val="1403117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116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AVG_Q1_Q3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AVG_MATCH</c:v>
          </c:tx>
          <c:spPr>
            <a:ln w="19050">
              <a:noFill/>
            </a:ln>
          </c:spPr>
          <c:xVal>
            <c:numRef>
              <c:f>'AVG_MATCH - AVG_Q1-Q3'!$F$23:$F$40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xVal>
          <c:yVal>
            <c:numRef>
              <c:f>'AVG_MATCH - AVG_Q1-Q3'!$H$23:$H$40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2-44AE-932A-BCDC3C1A4346}"/>
            </c:ext>
          </c:extLst>
        </c:ser>
        <c:ser>
          <c:idx val="1"/>
          <c:order val="1"/>
          <c:tx>
            <c:v>Pronóstico AVG_MATCH</c:v>
          </c:tx>
          <c:spPr>
            <a:ln w="19050">
              <a:noFill/>
            </a:ln>
          </c:spPr>
          <c:xVal>
            <c:numRef>
              <c:f>'AVG_MATCH - AVG_Q1-Q3'!$F$23:$F$40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xVal>
          <c:yVal>
            <c:numRef>
              <c:f>Hoja5!$C$26:$C$43</c:f>
              <c:numCache>
                <c:formatCode>General</c:formatCode>
                <c:ptCount val="18"/>
                <c:pt idx="0">
                  <c:v>1.7743421633044323</c:v>
                </c:pt>
                <c:pt idx="1">
                  <c:v>1.8145412541138521</c:v>
                </c:pt>
                <c:pt idx="2">
                  <c:v>1.9320296908081933</c:v>
                </c:pt>
                <c:pt idx="3">
                  <c:v>1.8856178756716584</c:v>
                </c:pt>
                <c:pt idx="4">
                  <c:v>1.9402519525673803</c:v>
                </c:pt>
                <c:pt idx="5">
                  <c:v>1.9330344595242293</c:v>
                </c:pt>
                <c:pt idx="6">
                  <c:v>1.8897295012653241</c:v>
                </c:pt>
                <c:pt idx="7">
                  <c:v>1.9948850400349571</c:v>
                </c:pt>
                <c:pt idx="8">
                  <c:v>1.9958898087509926</c:v>
                </c:pt>
                <c:pt idx="9">
                  <c:v>1.9350430075281562</c:v>
                </c:pt>
                <c:pt idx="10">
                  <c:v>2.1494657106610888</c:v>
                </c:pt>
                <c:pt idx="11">
                  <c:v>2.1855531758768429</c:v>
                </c:pt>
                <c:pt idx="12">
                  <c:v>2.0597489372656481</c:v>
                </c:pt>
                <c:pt idx="13">
                  <c:v>2.2051035668447017</c:v>
                </c:pt>
                <c:pt idx="14">
                  <c:v>2.2741716403985808</c:v>
                </c:pt>
                <c:pt idx="15">
                  <c:v>2.1957839856399564</c:v>
                </c:pt>
                <c:pt idx="16">
                  <c:v>2.3235967722550783</c:v>
                </c:pt>
                <c:pt idx="17">
                  <c:v>2.4112114574889252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2-44AE-932A-BCDC3C1A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6847"/>
        <c:axId val="1394564687"/>
      </c:scatterChart>
      <c:valAx>
        <c:axId val="140311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AVG_Q1_Q3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564687"/>
        <c:crosses val="autoZero"/>
        <c:crossBetween val="midCat"/>
      </c:valAx>
      <c:valAx>
        <c:axId val="1394564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AVG_MATCH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03116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70</xdr:row>
      <xdr:rowOff>28575</xdr:rowOff>
    </xdr:from>
    <xdr:to>
      <xdr:col>8</xdr:col>
      <xdr:colOff>685800</xdr:colOff>
      <xdr:row>86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E8CB47-3713-1A92-716F-2CCF1EFE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61</xdr:row>
      <xdr:rowOff>9525</xdr:rowOff>
    </xdr:from>
    <xdr:to>
      <xdr:col>10</xdr:col>
      <xdr:colOff>304800</xdr:colOff>
      <xdr:row>75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0CD6D9-34A5-9DB6-BCF6-3E8D462BD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46</xdr:row>
      <xdr:rowOff>123825</xdr:rowOff>
    </xdr:from>
    <xdr:to>
      <xdr:col>10</xdr:col>
      <xdr:colOff>238125</xdr:colOff>
      <xdr:row>61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D56CC1D-2F20-4A18-1E5E-AB46D159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21</xdr:row>
      <xdr:rowOff>104775</xdr:rowOff>
    </xdr:from>
    <xdr:to>
      <xdr:col>14</xdr:col>
      <xdr:colOff>695325</xdr:colOff>
      <xdr:row>35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5CC49BC-1C8F-DE14-017E-5DA77C135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22</xdr:row>
      <xdr:rowOff>85725</xdr:rowOff>
    </xdr:from>
    <xdr:to>
      <xdr:col>16</xdr:col>
      <xdr:colOff>0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350C5F-AA7E-BF2A-22A5-22BC6986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22</xdr:row>
      <xdr:rowOff>76199</xdr:rowOff>
    </xdr:from>
    <xdr:to>
      <xdr:col>16</xdr:col>
      <xdr:colOff>619124</xdr:colOff>
      <xdr:row>38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4225FD-1882-F25F-CD6C-30B74444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133350</xdr:rowOff>
    </xdr:from>
    <xdr:to>
      <xdr:col>16</xdr:col>
      <xdr:colOff>390525</xdr:colOff>
      <xdr:row>10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F9D870-CC43-E305-5C23-A0AB3E44D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11</xdr:row>
      <xdr:rowOff>38100</xdr:rowOff>
    </xdr:from>
    <xdr:to>
      <xdr:col>16</xdr:col>
      <xdr:colOff>381000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FC0AAD-DB48-39B8-B828-E0A4F0AF1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21</xdr:row>
      <xdr:rowOff>104775</xdr:rowOff>
    </xdr:from>
    <xdr:to>
      <xdr:col>19</xdr:col>
      <xdr:colOff>114300</xdr:colOff>
      <xdr:row>31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4E6E00-F767-7E88-A630-6A690E327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266700</xdr:colOff>
      <xdr:row>33</xdr:row>
      <xdr:rowOff>66675</xdr:rowOff>
    </xdr:from>
    <xdr:to>
      <xdr:col>20</xdr:col>
      <xdr:colOff>266700</xdr:colOff>
      <xdr:row>43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8B91C2-A8EA-2977-6056-D317B9124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1524000</xdr:colOff>
      <xdr:row>45</xdr:row>
      <xdr:rowOff>0</xdr:rowOff>
    </xdr:from>
    <xdr:to>
      <xdr:col>9</xdr:col>
      <xdr:colOff>733425</xdr:colOff>
      <xdr:row>59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A687DA-015B-A9A2-11CC-5E37A238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DBB7CC-76A1-04C6-69B5-EA6614D5E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13</xdr:row>
      <xdr:rowOff>95250</xdr:rowOff>
    </xdr:from>
    <xdr:to>
      <xdr:col>15</xdr:col>
      <xdr:colOff>266700</xdr:colOff>
      <xdr:row>23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454C2D-DFC6-D930-6B7B-ABBDCDE7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24</xdr:row>
      <xdr:rowOff>171450</xdr:rowOff>
    </xdr:from>
    <xdr:to>
      <xdr:col>16</xdr:col>
      <xdr:colOff>38100</xdr:colOff>
      <xdr:row>42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712FE7-7A44-53E7-A987-8BC05E6D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276225</xdr:colOff>
      <xdr:row>42</xdr:row>
      <xdr:rowOff>152399</xdr:rowOff>
    </xdr:from>
    <xdr:to>
      <xdr:col>16</xdr:col>
      <xdr:colOff>9525</xdr:colOff>
      <xdr:row>59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F2A0C6-B15A-B92C-73CA-E0884904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323849</xdr:colOff>
      <xdr:row>60</xdr:row>
      <xdr:rowOff>19050</xdr:rowOff>
    </xdr:from>
    <xdr:to>
      <xdr:col>15</xdr:col>
      <xdr:colOff>704850</xdr:colOff>
      <xdr:row>77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5981D44-E60C-0DF0-283E-22C083E7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171450</xdr:rowOff>
    </xdr:from>
    <xdr:to>
      <xdr:col>18</xdr:col>
      <xdr:colOff>685801</xdr:colOff>
      <xdr:row>10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C35162-2A9B-D3CB-54A3-5CEB1702B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380999</xdr:colOff>
      <xdr:row>11</xdr:row>
      <xdr:rowOff>133349</xdr:rowOff>
    </xdr:from>
    <xdr:to>
      <xdr:col>20</xdr:col>
      <xdr:colOff>600074</xdr:colOff>
      <xdr:row>36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88C864-1F84-A5E7-3FA5-7105FA20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342899</xdr:colOff>
      <xdr:row>37</xdr:row>
      <xdr:rowOff>9525</xdr:rowOff>
    </xdr:from>
    <xdr:to>
      <xdr:col>20</xdr:col>
      <xdr:colOff>552450</xdr:colOff>
      <xdr:row>53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1C7803-532A-644A-97DC-6D571B0E8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3D3A-CB8B-48B6-A82F-C4477BF706EB}">
  <dimension ref="B2:R46"/>
  <sheetViews>
    <sheetView workbookViewId="0">
      <selection activeCell="N2" sqref="N2"/>
    </sheetView>
  </sheetViews>
  <sheetFormatPr baseColWidth="10" defaultRowHeight="15" x14ac:dyDescent="0.25"/>
  <cols>
    <col min="1" max="2" width="11.42578125" style="1"/>
    <col min="3" max="3" width="11.42578125" style="4"/>
    <col min="4" max="10" width="11.42578125" style="1"/>
    <col min="11" max="11" width="4.140625" style="1" customWidth="1"/>
    <col min="12" max="12" width="11.42578125" style="1"/>
    <col min="13" max="13" width="11.140625" style="1" customWidth="1"/>
    <col min="14" max="14" width="6.5703125" style="1" customWidth="1"/>
    <col min="15" max="15" width="11.42578125" style="1"/>
    <col min="16" max="16" width="8.140625" style="1" customWidth="1"/>
    <col min="17" max="16384" width="11.42578125" style="1"/>
  </cols>
  <sheetData>
    <row r="2" spans="2:18" x14ac:dyDescent="0.25">
      <c r="B2" s="7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12</v>
      </c>
      <c r="H2" s="3" t="s">
        <v>7</v>
      </c>
      <c r="L2" s="1">
        <v>10</v>
      </c>
      <c r="M2" s="1">
        <v>30</v>
      </c>
      <c r="N2" s="15">
        <v>16</v>
      </c>
      <c r="O2" s="15">
        <v>1</v>
      </c>
      <c r="P2" s="15">
        <v>7</v>
      </c>
    </row>
    <row r="3" spans="2:18" x14ac:dyDescent="0.25">
      <c r="B3" s="7" t="s">
        <v>6</v>
      </c>
      <c r="C3" s="3" t="s">
        <v>11</v>
      </c>
      <c r="D3" s="24">
        <v>21.478300000000001</v>
      </c>
      <c r="E3" s="24">
        <v>18.695699999999999</v>
      </c>
      <c r="F3" s="24">
        <v>21.782599999999999</v>
      </c>
      <c r="G3" s="6">
        <f>SUM(D3:F3)</f>
        <v>61.956599999999995</v>
      </c>
      <c r="H3" s="11">
        <v>20.170000000000002</v>
      </c>
      <c r="N3" s="15">
        <v>16</v>
      </c>
      <c r="O3" s="15">
        <v>2</v>
      </c>
      <c r="P3" s="15">
        <v>13</v>
      </c>
    </row>
    <row r="4" spans="2:18" x14ac:dyDescent="0.25">
      <c r="C4" s="8" t="s">
        <v>3</v>
      </c>
      <c r="D4" s="10">
        <f>D3/L2</f>
        <v>2.1478299999999999</v>
      </c>
      <c r="E4" s="10">
        <f>E3/L2</f>
        <v>1.86957</v>
      </c>
      <c r="F4" s="10">
        <f>F3/L2</f>
        <v>2.1782599999999999</v>
      </c>
      <c r="G4" s="10">
        <f>G3/M2</f>
        <v>2.0652199999999996</v>
      </c>
      <c r="H4" s="12">
        <f>H3/L2</f>
        <v>2.0170000000000003</v>
      </c>
      <c r="I4" s="2" t="s">
        <v>18</v>
      </c>
      <c r="N4" s="15">
        <v>17</v>
      </c>
      <c r="O4" s="15">
        <v>3</v>
      </c>
      <c r="P4" s="15">
        <v>15</v>
      </c>
    </row>
    <row r="5" spans="2:18" x14ac:dyDescent="0.25">
      <c r="B5" s="7" t="s">
        <v>8</v>
      </c>
      <c r="C5" s="3" t="s">
        <v>9</v>
      </c>
      <c r="D5" s="2">
        <v>21</v>
      </c>
      <c r="E5" s="2">
        <v>27</v>
      </c>
      <c r="F5" s="2">
        <v>9</v>
      </c>
      <c r="G5" s="2">
        <f>SUM(D5:F5)</f>
        <v>57</v>
      </c>
      <c r="H5" s="21">
        <v>18</v>
      </c>
      <c r="I5" s="2">
        <v>17</v>
      </c>
      <c r="J5" s="5">
        <f>D5+E5+F5+H5</f>
        <v>75</v>
      </c>
      <c r="N5" s="15">
        <v>17</v>
      </c>
      <c r="O5" s="15">
        <v>4</v>
      </c>
      <c r="P5" s="15">
        <v>15</v>
      </c>
    </row>
    <row r="6" spans="2:18" x14ac:dyDescent="0.25">
      <c r="C6" s="8" t="s">
        <v>3</v>
      </c>
      <c r="D6" s="8">
        <f>D5/L2</f>
        <v>2.1</v>
      </c>
      <c r="E6" s="8">
        <f>E5/L2</f>
        <v>2.7</v>
      </c>
      <c r="F6" s="8">
        <f>F5/L2</f>
        <v>0.9</v>
      </c>
      <c r="G6" s="8">
        <f>G5/M2</f>
        <v>1.9</v>
      </c>
      <c r="H6" s="23">
        <f>H5/L2</f>
        <v>1.8</v>
      </c>
      <c r="J6" s="5"/>
      <c r="N6" s="15">
        <v>18</v>
      </c>
      <c r="O6" s="15">
        <v>5</v>
      </c>
      <c r="P6" s="15">
        <v>16</v>
      </c>
    </row>
    <row r="7" spans="2:18" x14ac:dyDescent="0.25">
      <c r="H7" s="13"/>
      <c r="J7" s="5"/>
      <c r="N7" s="15">
        <v>19</v>
      </c>
      <c r="O7" s="15">
        <v>6</v>
      </c>
      <c r="P7" s="15">
        <v>16</v>
      </c>
    </row>
    <row r="8" spans="2:18" x14ac:dyDescent="0.25">
      <c r="B8" s="3" t="s">
        <v>5</v>
      </c>
      <c r="C8" s="3" t="s">
        <v>10</v>
      </c>
      <c r="D8" s="3" t="s">
        <v>0</v>
      </c>
      <c r="E8" s="3" t="s">
        <v>1</v>
      </c>
      <c r="F8" s="3" t="s">
        <v>2</v>
      </c>
      <c r="G8" s="3" t="s">
        <v>12</v>
      </c>
      <c r="H8" s="3" t="s">
        <v>7</v>
      </c>
      <c r="J8" s="5"/>
      <c r="N8" s="15">
        <v>19</v>
      </c>
      <c r="O8" s="15">
        <v>7</v>
      </c>
      <c r="P8" s="15">
        <v>16</v>
      </c>
    </row>
    <row r="9" spans="2:18" x14ac:dyDescent="0.25">
      <c r="B9" s="7" t="s">
        <v>6</v>
      </c>
      <c r="C9" s="3" t="s">
        <v>11</v>
      </c>
      <c r="D9" s="11">
        <v>22.863600000000002</v>
      </c>
      <c r="E9" s="11">
        <v>23.818200000000001</v>
      </c>
      <c r="F9" s="11">
        <v>22.545500000000001</v>
      </c>
      <c r="G9" s="11">
        <f>SUM(D9:F9)</f>
        <v>69.2273</v>
      </c>
      <c r="H9" s="11">
        <v>21.86</v>
      </c>
      <c r="J9" s="5"/>
      <c r="N9" s="15">
        <v>20</v>
      </c>
      <c r="O9" s="15">
        <v>8</v>
      </c>
      <c r="P9" s="15">
        <v>16</v>
      </c>
    </row>
    <row r="10" spans="2:18" x14ac:dyDescent="0.25">
      <c r="C10" s="8" t="s">
        <v>3</v>
      </c>
      <c r="D10" s="12">
        <f>D9/L2</f>
        <v>2.2863600000000002</v>
      </c>
      <c r="E10" s="12">
        <f>E9/L2</f>
        <v>2.3818200000000003</v>
      </c>
      <c r="F10" s="12">
        <f>F9/L2</f>
        <v>2.2545500000000001</v>
      </c>
      <c r="G10" s="12">
        <f>G9/M2</f>
        <v>2.3075766666666668</v>
      </c>
      <c r="H10" s="12">
        <f>H9/L2</f>
        <v>2.1859999999999999</v>
      </c>
      <c r="I10" s="2" t="s">
        <v>18</v>
      </c>
      <c r="J10" s="5"/>
      <c r="N10" s="15">
        <v>20</v>
      </c>
      <c r="O10" s="15">
        <v>9</v>
      </c>
      <c r="P10" s="15">
        <v>18</v>
      </c>
    </row>
    <row r="11" spans="2:18" x14ac:dyDescent="0.25">
      <c r="B11" s="7" t="s">
        <v>8</v>
      </c>
      <c r="C11" s="3" t="s">
        <v>9</v>
      </c>
      <c r="D11" s="2">
        <v>26</v>
      </c>
      <c r="E11" s="2">
        <v>27</v>
      </c>
      <c r="F11" s="2">
        <v>23</v>
      </c>
      <c r="G11" s="2">
        <f>SUM(D11:F11)</f>
        <v>76</v>
      </c>
      <c r="H11" s="21">
        <v>21</v>
      </c>
      <c r="I11" s="2">
        <v>15</v>
      </c>
      <c r="J11" s="5">
        <f>D11+E11+F11+H11</f>
        <v>97</v>
      </c>
      <c r="M11" s="16"/>
      <c r="N11" s="15">
        <v>21</v>
      </c>
      <c r="O11" s="15">
        <v>10</v>
      </c>
      <c r="P11" s="15">
        <v>19</v>
      </c>
    </row>
    <row r="12" spans="2:18" x14ac:dyDescent="0.25">
      <c r="C12" s="8" t="s">
        <v>3</v>
      </c>
      <c r="D12" s="8">
        <f>D11/L2</f>
        <v>2.6</v>
      </c>
      <c r="E12" s="8">
        <f>E11/L2</f>
        <v>2.7</v>
      </c>
      <c r="F12" s="8">
        <f>F11/L2</f>
        <v>2.2999999999999998</v>
      </c>
      <c r="G12" s="10">
        <f>G11/M2</f>
        <v>2.5333333333333332</v>
      </c>
      <c r="H12" s="23">
        <f>H11/L2</f>
        <v>2.1</v>
      </c>
      <c r="M12" s="16"/>
      <c r="N12" s="15">
        <v>21</v>
      </c>
      <c r="O12" s="15">
        <v>11</v>
      </c>
      <c r="P12" s="15">
        <v>20</v>
      </c>
      <c r="R12" s="19"/>
    </row>
    <row r="13" spans="2:18" x14ac:dyDescent="0.25">
      <c r="H13" s="13"/>
      <c r="J13" s="5">
        <f>J5+J11</f>
        <v>172</v>
      </c>
      <c r="L13" s="17"/>
      <c r="N13" s="15">
        <v>22</v>
      </c>
      <c r="O13" s="15">
        <v>12</v>
      </c>
      <c r="P13" s="15">
        <v>21</v>
      </c>
      <c r="Q13" s="18"/>
    </row>
    <row r="14" spans="2:18" x14ac:dyDescent="0.25">
      <c r="C14" s="1" t="s">
        <v>13</v>
      </c>
      <c r="D14" s="3">
        <f>D6+D12</f>
        <v>4.7</v>
      </c>
      <c r="E14" s="3">
        <f>E6+E12</f>
        <v>5.4</v>
      </c>
      <c r="F14" s="3">
        <f>F6+F12</f>
        <v>3.1999999999999997</v>
      </c>
      <c r="G14" s="14">
        <f>G6+G12</f>
        <v>4.4333333333333336</v>
      </c>
      <c r="H14" s="3">
        <f t="shared" ref="H14" si="0">H6+H12</f>
        <v>3.9000000000000004</v>
      </c>
      <c r="L14" s="17"/>
      <c r="N14" s="15">
        <v>22</v>
      </c>
      <c r="O14" s="15">
        <v>13</v>
      </c>
      <c r="P14" s="15">
        <v>22</v>
      </c>
    </row>
    <row r="15" spans="2:18" x14ac:dyDescent="0.25">
      <c r="H15" s="13"/>
      <c r="N15" s="15">
        <v>23</v>
      </c>
      <c r="O15" s="15">
        <v>14</v>
      </c>
      <c r="P15" s="15">
        <v>22</v>
      </c>
    </row>
    <row r="16" spans="2:18" x14ac:dyDescent="0.25">
      <c r="N16" s="15">
        <v>23</v>
      </c>
      <c r="O16" s="15">
        <v>15</v>
      </c>
      <c r="P16" s="15">
        <v>22</v>
      </c>
    </row>
    <row r="17" spans="6:17" x14ac:dyDescent="0.25">
      <c r="F17" s="20" t="s">
        <v>14</v>
      </c>
      <c r="G17" s="6">
        <f>AVERAGE(N2:N23)</f>
        <v>21.863636363636363</v>
      </c>
      <c r="H17" s="6">
        <f>AVERAGE(P2:P24)</f>
        <v>20.173913043478262</v>
      </c>
      <c r="N17" s="15">
        <v>23</v>
      </c>
      <c r="O17" s="15">
        <v>16</v>
      </c>
      <c r="P17" s="15">
        <v>23</v>
      </c>
    </row>
    <row r="18" spans="6:17" x14ac:dyDescent="0.25">
      <c r="F18" s="9" t="s">
        <v>15</v>
      </c>
      <c r="G18" s="6">
        <f>MEDIAN(N2:N23)</f>
        <v>21.5</v>
      </c>
      <c r="H18" s="6">
        <f>MEDIAN(P2:P24)</f>
        <v>21</v>
      </c>
      <c r="N18" s="15">
        <v>24</v>
      </c>
      <c r="O18" s="15">
        <v>17</v>
      </c>
      <c r="P18" s="15">
        <v>24</v>
      </c>
    </row>
    <row r="19" spans="6:17" x14ac:dyDescent="0.25">
      <c r="F19" s="2" t="s">
        <v>17</v>
      </c>
      <c r="G19" s="6">
        <f>G17-N2</f>
        <v>5.8636363636363633</v>
      </c>
      <c r="H19" s="6">
        <f>H17-P2</f>
        <v>13.173913043478262</v>
      </c>
      <c r="N19" s="15">
        <v>24</v>
      </c>
      <c r="O19" s="15">
        <v>18</v>
      </c>
      <c r="P19" s="15">
        <v>24</v>
      </c>
    </row>
    <row r="20" spans="6:17" x14ac:dyDescent="0.25">
      <c r="F20" s="2" t="s">
        <v>16</v>
      </c>
      <c r="G20" s="6">
        <f>N16-G23</f>
        <v>23</v>
      </c>
      <c r="H20" s="6">
        <f>P24-H17</f>
        <v>10.826086956521738</v>
      </c>
      <c r="N20" s="15">
        <v>25</v>
      </c>
      <c r="O20" s="15">
        <v>19</v>
      </c>
      <c r="P20" s="15">
        <v>25</v>
      </c>
    </row>
    <row r="21" spans="6:17" x14ac:dyDescent="0.25">
      <c r="N21" s="15">
        <v>30</v>
      </c>
      <c r="O21" s="15">
        <v>20</v>
      </c>
      <c r="P21" s="15">
        <v>25</v>
      </c>
    </row>
    <row r="22" spans="6:17" x14ac:dyDescent="0.25">
      <c r="N22" s="15">
        <v>30</v>
      </c>
      <c r="O22" s="15">
        <v>21</v>
      </c>
      <c r="P22" s="15">
        <v>25</v>
      </c>
    </row>
    <row r="23" spans="6:17" x14ac:dyDescent="0.25">
      <c r="N23" s="15">
        <v>31</v>
      </c>
      <c r="O23" s="15">
        <v>22</v>
      </c>
      <c r="P23" s="15">
        <v>29</v>
      </c>
    </row>
    <row r="24" spans="6:17" x14ac:dyDescent="0.25">
      <c r="N24" s="15"/>
      <c r="O24" s="15">
        <v>23</v>
      </c>
      <c r="P24" s="15">
        <v>31</v>
      </c>
    </row>
    <row r="25" spans="6:17" x14ac:dyDescent="0.25">
      <c r="N25" s="15"/>
      <c r="O25" s="15">
        <v>24</v>
      </c>
      <c r="P25" s="15"/>
    </row>
    <row r="26" spans="6:17" x14ac:dyDescent="0.25">
      <c r="N26" s="15"/>
      <c r="O26" s="15">
        <v>25</v>
      </c>
      <c r="P26" s="15"/>
    </row>
    <row r="27" spans="6:17" x14ac:dyDescent="0.25">
      <c r="N27" s="15"/>
      <c r="O27" s="15">
        <v>26</v>
      </c>
      <c r="P27" s="15"/>
    </row>
    <row r="28" spans="6:17" x14ac:dyDescent="0.25">
      <c r="M28" s="16"/>
      <c r="N28" s="15"/>
      <c r="O28" s="15">
        <v>27</v>
      </c>
      <c r="P28" s="15"/>
    </row>
    <row r="29" spans="6:17" x14ac:dyDescent="0.25">
      <c r="M29" s="16"/>
      <c r="N29" s="15"/>
      <c r="O29" s="15">
        <v>28</v>
      </c>
      <c r="P29" s="15"/>
    </row>
    <row r="30" spans="6:17" x14ac:dyDescent="0.25">
      <c r="M30" s="16"/>
      <c r="N30" s="15"/>
      <c r="O30" s="15">
        <v>29</v>
      </c>
      <c r="P30" s="15"/>
    </row>
    <row r="31" spans="6:17" x14ac:dyDescent="0.25">
      <c r="M31" s="16"/>
      <c r="N31" s="15"/>
      <c r="O31" s="15">
        <v>30</v>
      </c>
      <c r="P31" s="15"/>
      <c r="Q31" s="18"/>
    </row>
    <row r="32" spans="6:17" x14ac:dyDescent="0.25">
      <c r="N32" s="15"/>
      <c r="O32" s="15">
        <v>31</v>
      </c>
      <c r="P32" s="15"/>
      <c r="Q32" s="18"/>
    </row>
    <row r="33" spans="12:18" x14ac:dyDescent="0.25">
      <c r="L33" s="17"/>
      <c r="N33" s="15"/>
      <c r="O33" s="15">
        <v>32</v>
      </c>
      <c r="P33" s="15"/>
      <c r="Q33" s="18"/>
      <c r="R33" s="19"/>
    </row>
    <row r="34" spans="12:18" x14ac:dyDescent="0.25">
      <c r="L34" s="17"/>
      <c r="N34" s="15"/>
      <c r="O34" s="15">
        <v>33</v>
      </c>
      <c r="P34" s="15"/>
      <c r="Q34" s="18"/>
      <c r="R34" s="22"/>
    </row>
    <row r="35" spans="12:18" x14ac:dyDescent="0.25">
      <c r="L35" s="17"/>
      <c r="N35" s="15"/>
      <c r="O35" s="15">
        <v>34</v>
      </c>
      <c r="P35" s="15"/>
      <c r="Q35" s="18"/>
      <c r="R35" s="22"/>
    </row>
    <row r="36" spans="12:18" x14ac:dyDescent="0.25">
      <c r="N36" s="15"/>
      <c r="O36" s="15">
        <v>35</v>
      </c>
      <c r="P36" s="15"/>
      <c r="Q36" s="18"/>
    </row>
    <row r="37" spans="12:18" x14ac:dyDescent="0.25">
      <c r="N37" s="15"/>
      <c r="O37" s="15">
        <v>36</v>
      </c>
      <c r="P37" s="15"/>
      <c r="Q37" s="18"/>
    </row>
    <row r="38" spans="12:18" x14ac:dyDescent="0.25">
      <c r="N38" s="15"/>
      <c r="O38" s="15">
        <v>37</v>
      </c>
      <c r="P38" s="15"/>
      <c r="Q38" s="18"/>
    </row>
    <row r="39" spans="12:18" x14ac:dyDescent="0.25">
      <c r="N39" s="15"/>
      <c r="O39" s="15">
        <v>38</v>
      </c>
      <c r="P39" s="15"/>
    </row>
    <row r="40" spans="12:18" x14ac:dyDescent="0.25">
      <c r="N40" s="15"/>
      <c r="O40" s="15">
        <v>39</v>
      </c>
      <c r="P40" s="15"/>
    </row>
    <row r="41" spans="12:18" x14ac:dyDescent="0.25">
      <c r="N41" s="15"/>
      <c r="O41" s="15">
        <v>40</v>
      </c>
      <c r="P41" s="15"/>
    </row>
    <row r="42" spans="12:18" x14ac:dyDescent="0.25">
      <c r="N42" s="15"/>
      <c r="O42" s="15">
        <v>41</v>
      </c>
      <c r="P42" s="15"/>
    </row>
    <row r="43" spans="12:18" x14ac:dyDescent="0.25">
      <c r="N43" s="15"/>
      <c r="O43" s="15">
        <v>42</v>
      </c>
      <c r="P43" s="15"/>
    </row>
    <row r="44" spans="12:18" x14ac:dyDescent="0.25">
      <c r="N44" s="15"/>
      <c r="O44" s="15">
        <v>43</v>
      </c>
      <c r="P44" s="15"/>
    </row>
    <row r="45" spans="12:18" x14ac:dyDescent="0.25">
      <c r="N45" s="15"/>
      <c r="O45" s="15">
        <v>44</v>
      </c>
      <c r="P45" s="15"/>
    </row>
    <row r="46" spans="12:18" x14ac:dyDescent="0.25">
      <c r="N46" s="15"/>
      <c r="O46" s="15">
        <v>45</v>
      </c>
      <c r="P46" s="15"/>
    </row>
  </sheetData>
  <conditionalFormatting sqref="D6">
    <cfRule type="expression" dxfId="19" priority="19">
      <formula>$D$6&gt;$D$4</formula>
    </cfRule>
    <cfRule type="expression" dxfId="18" priority="20">
      <formula>$D$6&lt;$D$4</formula>
    </cfRule>
  </conditionalFormatting>
  <conditionalFormatting sqref="E6">
    <cfRule type="expression" dxfId="17" priority="17">
      <formula>$E$6&gt;$E$4</formula>
    </cfRule>
    <cfRule type="expression" dxfId="16" priority="18">
      <formula>$E$6&lt;$E$4</formula>
    </cfRule>
  </conditionalFormatting>
  <conditionalFormatting sqref="F6">
    <cfRule type="expression" dxfId="15" priority="15">
      <formula>$F$6&gt;$F$4</formula>
    </cfRule>
    <cfRule type="expression" dxfId="14" priority="16">
      <formula>$F$6&lt;$F$4</formula>
    </cfRule>
  </conditionalFormatting>
  <conditionalFormatting sqref="G6">
    <cfRule type="expression" dxfId="13" priority="13">
      <formula>$G$6&gt;$G$4</formula>
    </cfRule>
    <cfRule type="expression" dxfId="12" priority="14">
      <formula>$G$6&lt;$G$4</formula>
    </cfRule>
  </conditionalFormatting>
  <conditionalFormatting sqref="D12">
    <cfRule type="expression" dxfId="11" priority="11">
      <formula>$D$12&gt;$D$10</formula>
    </cfRule>
    <cfRule type="expression" dxfId="10" priority="12">
      <formula>$D$12&lt;$D$10</formula>
    </cfRule>
  </conditionalFormatting>
  <conditionalFormatting sqref="E12">
    <cfRule type="expression" dxfId="9" priority="9">
      <formula>$E$12&gt;$E$10</formula>
    </cfRule>
    <cfRule type="expression" dxfId="8" priority="10">
      <formula>$E$12&lt;$E$10</formula>
    </cfRule>
  </conditionalFormatting>
  <conditionalFormatting sqref="F12">
    <cfRule type="expression" dxfId="7" priority="7">
      <formula>$F$12&gt;$F$10</formula>
    </cfRule>
    <cfRule type="expression" dxfId="6" priority="8">
      <formula>$F$12&lt;$F$10</formula>
    </cfRule>
  </conditionalFormatting>
  <conditionalFormatting sqref="G12">
    <cfRule type="expression" dxfId="5" priority="5">
      <formula>$G$12&gt;$G$10</formula>
    </cfRule>
    <cfRule type="expression" dxfId="4" priority="6">
      <formula>$G$12&lt;$G$10</formula>
    </cfRule>
  </conditionalFormatting>
  <conditionalFormatting sqref="H6">
    <cfRule type="expression" dxfId="3" priority="3">
      <formula>$H$6&gt;$H$4</formula>
    </cfRule>
    <cfRule type="expression" dxfId="2" priority="4">
      <formula>$H$6&lt;$H$4</formula>
    </cfRule>
  </conditionalFormatting>
  <conditionalFormatting sqref="H12">
    <cfRule type="expression" dxfId="1" priority="1">
      <formula>$H$12&gt;$H$10</formula>
    </cfRule>
    <cfRule type="expression" dxfId="0" priority="2">
      <formula>$H$12&lt;$H$10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88B1-FDB7-44B0-BFB0-94A9C16CB251}">
  <dimension ref="A1:W50"/>
  <sheetViews>
    <sheetView tabSelected="1" topLeftCell="B24" zoomScale="93" zoomScaleNormal="93" workbookViewId="0">
      <selection activeCell="I33" sqref="I33"/>
    </sheetView>
  </sheetViews>
  <sheetFormatPr baseColWidth="10" defaultRowHeight="15" x14ac:dyDescent="0.25"/>
  <cols>
    <col min="1" max="1" width="32.85546875" bestFit="1" customWidth="1"/>
    <col min="2" max="2" width="21.7109375" bestFit="1" customWidth="1"/>
    <col min="3" max="3" width="19" bestFit="1" customWidth="1"/>
    <col min="4" max="4" width="16.42578125" customWidth="1"/>
    <col min="5" max="5" width="12" customWidth="1"/>
    <col min="6" max="6" width="11.28515625" customWidth="1"/>
    <col min="7" max="7" width="10.140625" customWidth="1"/>
    <col min="8" max="8" width="12.85546875" bestFit="1" customWidth="1"/>
    <col min="9" max="9" width="12.140625" customWidth="1"/>
    <col min="10" max="11" width="13.5703125" customWidth="1"/>
    <col min="12" max="12" width="25.140625" customWidth="1"/>
    <col min="13" max="13" width="13.140625" bestFit="1" customWidth="1"/>
    <col min="14" max="14" width="8.85546875" customWidth="1"/>
    <col min="22" max="22" width="11.28515625" bestFit="1" customWidth="1"/>
    <col min="23" max="23" width="13.5703125" bestFit="1" customWidth="1"/>
    <col min="24" max="24" width="11.28515625" bestFit="1" customWidth="1"/>
  </cols>
  <sheetData>
    <row r="1" spans="1:12" x14ac:dyDescent="0.25">
      <c r="A1" t="s">
        <v>49</v>
      </c>
    </row>
    <row r="2" spans="1:12" ht="15.75" thickBot="1" x14ac:dyDescent="0.3"/>
    <row r="3" spans="1:12" x14ac:dyDescent="0.25">
      <c r="A3" s="96" t="s">
        <v>50</v>
      </c>
      <c r="B3" s="96"/>
    </row>
    <row r="4" spans="1:12" x14ac:dyDescent="0.25">
      <c r="A4" s="93" t="s">
        <v>51</v>
      </c>
      <c r="B4" s="93">
        <v>0.8466998335854945</v>
      </c>
    </row>
    <row r="5" spans="1:12" x14ac:dyDescent="0.25">
      <c r="A5" s="93" t="s">
        <v>52</v>
      </c>
      <c r="B5" s="93">
        <v>0.71690060819370405</v>
      </c>
    </row>
    <row r="6" spans="1:12" x14ac:dyDescent="0.25">
      <c r="A6" s="93" t="s">
        <v>53</v>
      </c>
      <c r="B6" s="93">
        <v>0.70117286420446545</v>
      </c>
    </row>
    <row r="7" spans="1:12" x14ac:dyDescent="0.25">
      <c r="A7" s="93" t="s">
        <v>54</v>
      </c>
      <c r="B7" s="93">
        <v>0.11371471563993923</v>
      </c>
    </row>
    <row r="8" spans="1:12" ht="15.75" thickBot="1" x14ac:dyDescent="0.3">
      <c r="A8" s="94" t="s">
        <v>55</v>
      </c>
      <c r="B8" s="94">
        <v>20</v>
      </c>
    </row>
    <row r="10" spans="1:12" ht="15.75" thickBot="1" x14ac:dyDescent="0.3">
      <c r="A10" t="s">
        <v>56</v>
      </c>
    </row>
    <row r="11" spans="1:12" x14ac:dyDescent="0.25">
      <c r="A11" s="95"/>
      <c r="B11" s="95" t="s">
        <v>61</v>
      </c>
      <c r="C11" s="95" t="s">
        <v>62</v>
      </c>
      <c r="D11" s="95" t="s">
        <v>63</v>
      </c>
      <c r="E11" s="95" t="s">
        <v>64</v>
      </c>
      <c r="F11" s="95" t="s">
        <v>65</v>
      </c>
      <c r="G11" s="116"/>
    </row>
    <row r="12" spans="1:12" x14ac:dyDescent="0.25">
      <c r="A12" s="93" t="s">
        <v>57</v>
      </c>
      <c r="B12" s="93">
        <v>1</v>
      </c>
      <c r="C12" s="93">
        <v>0.58942134204469965</v>
      </c>
      <c r="D12" s="93">
        <v>0.58942134204469965</v>
      </c>
      <c r="E12" s="93">
        <v>45.581909820265807</v>
      </c>
      <c r="F12" s="93">
        <v>2.5105619531929796E-6</v>
      </c>
      <c r="G12" s="93"/>
    </row>
    <row r="13" spans="1:12" x14ac:dyDescent="0.25">
      <c r="A13" s="93" t="s">
        <v>58</v>
      </c>
      <c r="B13" s="93">
        <v>18</v>
      </c>
      <c r="C13" s="93">
        <v>0.23275865795530032</v>
      </c>
      <c r="D13" s="93">
        <v>1.2931036553072241E-2</v>
      </c>
      <c r="E13" s="93"/>
      <c r="F13" s="93"/>
      <c r="G13" s="93"/>
    </row>
    <row r="14" spans="1:12" ht="15.75" thickBot="1" x14ac:dyDescent="0.3">
      <c r="A14" s="94" t="s">
        <v>59</v>
      </c>
      <c r="B14" s="94">
        <v>19</v>
      </c>
      <c r="C14" s="94">
        <v>0.82217999999999991</v>
      </c>
      <c r="D14" s="94"/>
      <c r="E14" s="94"/>
      <c r="F14" s="94"/>
      <c r="G14" s="93"/>
    </row>
    <row r="15" spans="1:12" ht="15.75" thickBot="1" x14ac:dyDescent="0.3"/>
    <row r="16" spans="1:12" x14ac:dyDescent="0.25">
      <c r="A16" s="95"/>
      <c r="B16" s="95" t="s">
        <v>66</v>
      </c>
      <c r="C16" s="95" t="s">
        <v>54</v>
      </c>
      <c r="D16" s="95" t="s">
        <v>67</v>
      </c>
      <c r="E16" s="95" t="s">
        <v>68</v>
      </c>
      <c r="F16" s="95" t="s">
        <v>69</v>
      </c>
      <c r="G16" s="95"/>
      <c r="H16" s="95" t="s">
        <v>70</v>
      </c>
      <c r="I16" s="95" t="s">
        <v>71</v>
      </c>
      <c r="J16" s="95"/>
      <c r="K16" s="95"/>
      <c r="L16" s="95" t="s">
        <v>72</v>
      </c>
    </row>
    <row r="17" spans="1:23" x14ac:dyDescent="0.25">
      <c r="A17" s="93" t="s">
        <v>60</v>
      </c>
      <c r="B17" s="93">
        <v>0.55693150205432107</v>
      </c>
      <c r="C17" s="93">
        <v>0.20951455518597165</v>
      </c>
      <c r="D17" s="93">
        <v>2.6581995773991518</v>
      </c>
      <c r="E17" s="93">
        <v>1.6008938403512765E-2</v>
      </c>
      <c r="F17" s="93">
        <v>0.11675775531281601</v>
      </c>
      <c r="G17" s="93"/>
      <c r="H17" s="93">
        <v>0.99710524879582607</v>
      </c>
      <c r="I17" s="93">
        <v>0.11675775531281601</v>
      </c>
      <c r="J17" s="93"/>
      <c r="K17" s="93"/>
      <c r="L17" s="93">
        <v>0.99710524879582607</v>
      </c>
    </row>
    <row r="18" spans="1:23" ht="15.75" thickBot="1" x14ac:dyDescent="0.3">
      <c r="A18" s="94" t="s">
        <v>105</v>
      </c>
      <c r="B18" s="94">
        <v>0.71942024420291206</v>
      </c>
      <c r="C18" s="94">
        <v>0.10655808223584802</v>
      </c>
      <c r="D18" s="94">
        <v>6.7514376113732872</v>
      </c>
      <c r="E18" s="94">
        <v>2.5105619531929703E-6</v>
      </c>
      <c r="F18" s="94">
        <v>0.49555002066780196</v>
      </c>
      <c r="G18" s="94"/>
      <c r="H18" s="94">
        <v>0.94329046773802216</v>
      </c>
      <c r="I18" s="94">
        <v>0.49555002066780196</v>
      </c>
      <c r="J18" s="94"/>
      <c r="K18" s="94"/>
      <c r="L18" s="94">
        <v>0.94329046773802216</v>
      </c>
    </row>
    <row r="22" spans="1:23" x14ac:dyDescent="0.25">
      <c r="A22" t="s">
        <v>73</v>
      </c>
    </row>
    <row r="23" spans="1:23" ht="15.75" thickBot="1" x14ac:dyDescent="0.3">
      <c r="E23" s="46" t="s">
        <v>78</v>
      </c>
      <c r="F23" s="46" t="s">
        <v>79</v>
      </c>
      <c r="G23" s="46"/>
      <c r="H23" s="3" t="s">
        <v>80</v>
      </c>
    </row>
    <row r="24" spans="1:23" ht="30" x14ac:dyDescent="0.25">
      <c r="A24" s="95" t="s">
        <v>74</v>
      </c>
      <c r="B24" s="95" t="s">
        <v>107</v>
      </c>
      <c r="C24" s="107" t="s">
        <v>58</v>
      </c>
      <c r="E24" s="43" t="s">
        <v>42</v>
      </c>
      <c r="F24" s="46" t="s">
        <v>109</v>
      </c>
      <c r="G24" s="46" t="s">
        <v>110</v>
      </c>
      <c r="H24" s="43" t="s">
        <v>43</v>
      </c>
      <c r="I24" s="46" t="s">
        <v>100</v>
      </c>
      <c r="J24" s="117" t="s">
        <v>114</v>
      </c>
      <c r="K24" s="117" t="s">
        <v>115</v>
      </c>
      <c r="L24" s="117" t="s">
        <v>113</v>
      </c>
      <c r="M24" s="47" t="s">
        <v>103</v>
      </c>
      <c r="N24" s="115" t="s">
        <v>108</v>
      </c>
    </row>
    <row r="25" spans="1:23" x14ac:dyDescent="0.25">
      <c r="A25" s="93">
        <v>1</v>
      </c>
      <c r="B25" s="93">
        <v>1.6600423033587048</v>
      </c>
      <c r="C25" s="108">
        <v>-0.14004230335870482</v>
      </c>
      <c r="E25" s="121">
        <v>1.5333330000000001</v>
      </c>
      <c r="F25" s="111">
        <v>-27</v>
      </c>
      <c r="G25" s="111">
        <v>-33</v>
      </c>
      <c r="H25" s="113">
        <v>1.52</v>
      </c>
      <c r="I25" s="118">
        <f xml:space="preserve"> $B$17+$B$18*E25</f>
        <v>1.6600423033587048</v>
      </c>
      <c r="J25" s="118">
        <f>I25+$B$7</f>
        <v>1.773757018998644</v>
      </c>
      <c r="K25" s="118">
        <f>I25-$B$7</f>
        <v>1.5463275877187657</v>
      </c>
      <c r="L25" s="58">
        <f>I25-E25</f>
        <v>0.12670930335870478</v>
      </c>
      <c r="M25" s="119">
        <f>H25-E25</f>
        <v>-1.3333000000000039E-2</v>
      </c>
      <c r="N25" s="2">
        <v>0</v>
      </c>
    </row>
    <row r="26" spans="1:23" x14ac:dyDescent="0.25">
      <c r="A26" s="93">
        <v>2</v>
      </c>
      <c r="B26" s="93">
        <v>1.8998495310398384</v>
      </c>
      <c r="C26" s="108">
        <v>-0.21984953103983851</v>
      </c>
      <c r="E26" s="121">
        <v>1.8666670000000001</v>
      </c>
      <c r="F26" s="111">
        <v>-18</v>
      </c>
      <c r="G26" s="111">
        <v>-26</v>
      </c>
      <c r="H26" s="113">
        <v>1.68</v>
      </c>
      <c r="I26" s="118">
        <f xml:space="preserve"> $B$17+$B$18*E26</f>
        <v>1.8998495310398384</v>
      </c>
      <c r="J26" s="118">
        <f t="shared" ref="J26:J45" si="0">I26+$B$7</f>
        <v>2.0135642466797776</v>
      </c>
      <c r="K26" s="118">
        <f t="shared" ref="K26:K45" si="1">I26-$B$7</f>
        <v>1.7861348153998993</v>
      </c>
      <c r="L26" s="58">
        <f>I26-E26</f>
        <v>3.318253103983837E-2</v>
      </c>
      <c r="M26" s="119">
        <f>H26-E26</f>
        <v>-0.18666700000000014</v>
      </c>
      <c r="N26" s="2">
        <v>0</v>
      </c>
    </row>
    <row r="27" spans="1:23" x14ac:dyDescent="0.25">
      <c r="A27" s="93">
        <v>3</v>
      </c>
      <c r="B27" s="93">
        <v>1.7319843277789959</v>
      </c>
      <c r="C27" s="109">
        <v>-1.9843277789959313E-3</v>
      </c>
      <c r="E27" s="121">
        <v>1.6333329999999999</v>
      </c>
      <c r="F27" s="111">
        <v>-17</v>
      </c>
      <c r="G27" s="111">
        <v>-14</v>
      </c>
      <c r="H27" s="110">
        <v>1.73</v>
      </c>
      <c r="I27" s="118">
        <f xml:space="preserve"> $B$17+$B$18*E27</f>
        <v>1.7319843277789959</v>
      </c>
      <c r="J27" s="118">
        <f t="shared" si="0"/>
        <v>1.8456990434189351</v>
      </c>
      <c r="K27" s="118">
        <f t="shared" si="1"/>
        <v>1.6182696121390567</v>
      </c>
      <c r="L27" s="58">
        <f>I27-E27</f>
        <v>9.865132777899599E-2</v>
      </c>
      <c r="M27" s="120">
        <f>H27-E27</f>
        <v>9.6667000000000058E-2</v>
      </c>
      <c r="N27" s="2">
        <v>0</v>
      </c>
    </row>
    <row r="28" spans="1:23" x14ac:dyDescent="0.25">
      <c r="A28" s="93">
        <v>4</v>
      </c>
      <c r="B28" s="93">
        <v>1.8758683766195785</v>
      </c>
      <c r="C28" s="108">
        <v>-0.1258683766195785</v>
      </c>
      <c r="E28" s="121">
        <v>1.8333330000000001</v>
      </c>
      <c r="F28" s="111">
        <v>-17</v>
      </c>
      <c r="G28" s="111">
        <v>-24</v>
      </c>
      <c r="H28" s="113">
        <v>1.75</v>
      </c>
      <c r="I28" s="118">
        <f xml:space="preserve"> $B$17+$B$18*E28</f>
        <v>1.8758683766195785</v>
      </c>
      <c r="J28" s="118">
        <f t="shared" si="0"/>
        <v>1.9895830922595177</v>
      </c>
      <c r="K28" s="118">
        <f t="shared" si="1"/>
        <v>1.7621536609796393</v>
      </c>
      <c r="L28" s="58">
        <f>I28-E28</f>
        <v>4.2535376619578402E-2</v>
      </c>
      <c r="M28" s="119">
        <f>H28-E28</f>
        <v>-8.3333000000000101E-2</v>
      </c>
      <c r="N28" s="2">
        <v>0</v>
      </c>
      <c r="V28" t="s">
        <v>101</v>
      </c>
    </row>
    <row r="29" spans="1:23" ht="15.75" thickBot="1" x14ac:dyDescent="0.3">
      <c r="A29" s="93">
        <v>5</v>
      </c>
      <c r="B29" s="93">
        <v>1.7799459171992715</v>
      </c>
      <c r="C29" s="109">
        <v>2.0054082800728512E-2</v>
      </c>
      <c r="E29" s="121">
        <v>1.7</v>
      </c>
      <c r="F29" s="111">
        <v>-12</v>
      </c>
      <c r="G29" s="111">
        <v>-25</v>
      </c>
      <c r="H29" s="110">
        <v>1.8</v>
      </c>
      <c r="I29" s="118">
        <f xml:space="preserve"> $B$17+$B$18*E29</f>
        <v>1.7799459171992715</v>
      </c>
      <c r="J29" s="118">
        <f t="shared" si="0"/>
        <v>1.8936606328392107</v>
      </c>
      <c r="K29" s="118">
        <f t="shared" si="1"/>
        <v>1.6662312015593324</v>
      </c>
      <c r="L29" s="58">
        <f>I29-E29</f>
        <v>7.9945917199271577E-2</v>
      </c>
      <c r="M29" s="120">
        <f>H29-E29</f>
        <v>0.10000000000000009</v>
      </c>
      <c r="N29" s="2">
        <v>0</v>
      </c>
    </row>
    <row r="30" spans="1:23" x14ac:dyDescent="0.25">
      <c r="A30" s="93">
        <v>6</v>
      </c>
      <c r="B30" s="93">
        <v>1.8758683766195785</v>
      </c>
      <c r="C30" s="109">
        <v>-7.5868376619578459E-2</v>
      </c>
      <c r="E30" s="121">
        <v>1.8333330000000001</v>
      </c>
      <c r="F30" s="111">
        <v>-23</v>
      </c>
      <c r="G30" s="111">
        <v>-11</v>
      </c>
      <c r="H30" s="113">
        <v>1.8</v>
      </c>
      <c r="I30" s="118">
        <f xml:space="preserve"> $B$17+$B$18*E30</f>
        <v>1.8758683766195785</v>
      </c>
      <c r="J30" s="118">
        <f t="shared" si="0"/>
        <v>1.9895830922595177</v>
      </c>
      <c r="K30" s="118">
        <f t="shared" si="1"/>
        <v>1.7621536609796393</v>
      </c>
      <c r="L30" s="58">
        <f>I30-E30</f>
        <v>4.2535376619578402E-2</v>
      </c>
      <c r="M30" s="119">
        <f>H30-E30</f>
        <v>-3.3333000000000057E-2</v>
      </c>
      <c r="N30" s="2">
        <v>0</v>
      </c>
      <c r="V30" s="95" t="s">
        <v>102</v>
      </c>
      <c r="W30" s="95" t="s">
        <v>104</v>
      </c>
    </row>
    <row r="31" spans="1:23" x14ac:dyDescent="0.25">
      <c r="A31" s="93">
        <v>7</v>
      </c>
      <c r="B31" s="93">
        <v>1.9957719904601452</v>
      </c>
      <c r="C31" s="108">
        <v>-0.14577199046014511</v>
      </c>
      <c r="E31" s="121">
        <v>2</v>
      </c>
      <c r="F31" s="114">
        <v>10</v>
      </c>
      <c r="G31" s="114">
        <v>0</v>
      </c>
      <c r="H31" s="113">
        <v>1.85</v>
      </c>
      <c r="I31" s="118">
        <f xml:space="preserve"> $B$17+$B$18*E31</f>
        <v>1.9957719904601452</v>
      </c>
      <c r="J31" s="118">
        <f t="shared" si="0"/>
        <v>2.1094867061000846</v>
      </c>
      <c r="K31" s="118">
        <f t="shared" si="1"/>
        <v>1.882057274820206</v>
      </c>
      <c r="L31" s="58">
        <f>I31-E31</f>
        <v>-4.2280095398548045E-3</v>
      </c>
      <c r="M31" s="119">
        <f>H31-E31</f>
        <v>-0.14999999999999991</v>
      </c>
      <c r="N31" s="3">
        <v>1</v>
      </c>
      <c r="V31" s="93">
        <v>2.5</v>
      </c>
      <c r="W31" s="93">
        <v>1.52</v>
      </c>
    </row>
    <row r="32" spans="1:23" x14ac:dyDescent="0.25">
      <c r="A32" s="93">
        <v>8</v>
      </c>
      <c r="B32" s="93">
        <v>1.7799459171992715</v>
      </c>
      <c r="C32" s="108">
        <v>0.12005408280072838</v>
      </c>
      <c r="E32" s="121">
        <v>1.7</v>
      </c>
      <c r="F32" s="70">
        <v>-5</v>
      </c>
      <c r="G32" s="70">
        <v>-5</v>
      </c>
      <c r="H32" s="110">
        <v>1.9</v>
      </c>
      <c r="I32" s="118">
        <f xml:space="preserve"> $B$17+$B$18*E32</f>
        <v>1.7799459171992715</v>
      </c>
      <c r="J32" s="118">
        <f t="shared" si="0"/>
        <v>1.8936606328392107</v>
      </c>
      <c r="K32" s="118">
        <f t="shared" si="1"/>
        <v>1.6662312015593324</v>
      </c>
      <c r="L32" s="58">
        <f>I32-E32</f>
        <v>7.9945917199271577E-2</v>
      </c>
      <c r="M32" s="120">
        <f>H32-E32</f>
        <v>0.19999999999999996</v>
      </c>
      <c r="N32" s="2">
        <v>0</v>
      </c>
      <c r="V32" s="93">
        <v>7.5</v>
      </c>
      <c r="W32" s="93">
        <v>1.68</v>
      </c>
    </row>
    <row r="33" spans="1:23" x14ac:dyDescent="0.25">
      <c r="A33" s="93">
        <v>9</v>
      </c>
      <c r="B33" s="93">
        <v>1.7559654821992559</v>
      </c>
      <c r="C33" s="108">
        <v>0.16403451780074407</v>
      </c>
      <c r="E33" s="121">
        <v>1.6666669999999999</v>
      </c>
      <c r="F33" s="70">
        <v>-7</v>
      </c>
      <c r="G33" s="70">
        <v>3</v>
      </c>
      <c r="H33" s="110">
        <v>1.92</v>
      </c>
      <c r="I33" s="118">
        <f xml:space="preserve"> $B$17+$B$18*E33</f>
        <v>1.7559654821992559</v>
      </c>
      <c r="J33" s="118">
        <f t="shared" si="0"/>
        <v>1.869680197839195</v>
      </c>
      <c r="K33" s="118">
        <f t="shared" si="1"/>
        <v>1.6422507665593167</v>
      </c>
      <c r="L33" s="58">
        <f>I33-E33</f>
        <v>8.9298482199255957E-2</v>
      </c>
      <c r="M33" s="120">
        <f>H33-E33</f>
        <v>0.25333300000000003</v>
      </c>
      <c r="N33" s="3">
        <v>1</v>
      </c>
      <c r="V33" s="93">
        <v>12.5</v>
      </c>
      <c r="W33" s="93">
        <v>1.73</v>
      </c>
    </row>
    <row r="34" spans="1:23" x14ac:dyDescent="0.25">
      <c r="A34" s="93">
        <v>10</v>
      </c>
      <c r="B34" s="93">
        <v>1.9238299660398539</v>
      </c>
      <c r="C34" s="109">
        <v>5.6170033960146082E-2</v>
      </c>
      <c r="E34" s="121">
        <v>1.9</v>
      </c>
      <c r="F34" s="111">
        <v>-14</v>
      </c>
      <c r="G34" s="111">
        <v>-13</v>
      </c>
      <c r="H34" s="110">
        <v>1.98</v>
      </c>
      <c r="I34" s="118">
        <f xml:space="preserve"> $B$17+$B$18*E34</f>
        <v>1.9238299660398539</v>
      </c>
      <c r="J34" s="118">
        <f t="shared" si="0"/>
        <v>2.0375446816797931</v>
      </c>
      <c r="K34" s="118">
        <f t="shared" si="1"/>
        <v>1.8101152503999147</v>
      </c>
      <c r="L34" s="58">
        <f>I34-E34</f>
        <v>2.3829966039853989E-2</v>
      </c>
      <c r="M34" s="120">
        <f>H34-E34</f>
        <v>8.0000000000000071E-2</v>
      </c>
      <c r="N34" s="2">
        <v>0</v>
      </c>
      <c r="V34" s="93">
        <v>17.5</v>
      </c>
      <c r="W34" s="93">
        <v>1.75</v>
      </c>
    </row>
    <row r="35" spans="1:23" x14ac:dyDescent="0.25">
      <c r="A35" s="93">
        <v>11</v>
      </c>
      <c r="B35" s="93">
        <v>1.8758683766195785</v>
      </c>
      <c r="C35" s="108">
        <v>0.1241316233804215</v>
      </c>
      <c r="E35" s="121">
        <v>1.8333330000000001</v>
      </c>
      <c r="F35" s="111">
        <v>-24</v>
      </c>
      <c r="G35" s="111">
        <v>-24</v>
      </c>
      <c r="H35" s="110">
        <v>2</v>
      </c>
      <c r="I35" s="118">
        <f xml:space="preserve"> $B$17+$B$18*E35</f>
        <v>1.8758683766195785</v>
      </c>
      <c r="J35" s="118">
        <f>I35+$B$7</f>
        <v>1.9895830922595177</v>
      </c>
      <c r="K35" s="118">
        <f>I35-$B$7</f>
        <v>1.7621536609796393</v>
      </c>
      <c r="L35" s="58">
        <f>I35-E35</f>
        <v>4.2535376619578402E-2</v>
      </c>
      <c r="M35" s="120">
        <f>H35-E35</f>
        <v>0.1666669999999999</v>
      </c>
      <c r="N35" s="2">
        <v>0</v>
      </c>
      <c r="V35" s="93">
        <v>22.5</v>
      </c>
      <c r="W35" s="93">
        <v>1.8</v>
      </c>
    </row>
    <row r="36" spans="1:23" x14ac:dyDescent="0.25">
      <c r="A36" s="93">
        <v>12</v>
      </c>
      <c r="B36" s="93">
        <v>1.9957719904601452</v>
      </c>
      <c r="C36" s="109">
        <v>4.2280095398548045E-3</v>
      </c>
      <c r="E36" s="121">
        <v>2</v>
      </c>
      <c r="F36" s="70">
        <v>8</v>
      </c>
      <c r="G36" s="70">
        <v>-1</v>
      </c>
      <c r="H36" s="110">
        <v>2</v>
      </c>
      <c r="I36" s="118">
        <f xml:space="preserve"> $B$17+$B$18*E36</f>
        <v>1.9957719904601452</v>
      </c>
      <c r="J36" s="118">
        <f t="shared" si="0"/>
        <v>2.1094867061000846</v>
      </c>
      <c r="K36" s="118">
        <f t="shared" si="1"/>
        <v>1.882057274820206</v>
      </c>
      <c r="L36" s="58">
        <f>I36-E36</f>
        <v>-4.2280095398548045E-3</v>
      </c>
      <c r="M36" s="120">
        <f>H36-E36</f>
        <v>0</v>
      </c>
      <c r="N36" s="2">
        <v>0</v>
      </c>
      <c r="V36" s="93">
        <v>27.5</v>
      </c>
      <c r="W36" s="93">
        <v>1.8</v>
      </c>
    </row>
    <row r="37" spans="1:23" x14ac:dyDescent="0.25">
      <c r="A37" s="93">
        <v>13</v>
      </c>
      <c r="B37" s="93">
        <v>2.0197524254601609</v>
      </c>
      <c r="C37" s="109">
        <v>3.0247574539838951E-2</v>
      </c>
      <c r="E37" s="121">
        <v>2.0333329999999998</v>
      </c>
      <c r="F37" s="70">
        <v>-2</v>
      </c>
      <c r="G37" s="70">
        <v>5</v>
      </c>
      <c r="H37" s="110">
        <v>2.0499999999999998</v>
      </c>
      <c r="I37" s="118">
        <f xml:space="preserve"> $B$17+$B$18*E37</f>
        <v>2.0197524254601609</v>
      </c>
      <c r="J37" s="118">
        <f t="shared" si="0"/>
        <v>2.1334671411001001</v>
      </c>
      <c r="K37" s="118">
        <f t="shared" si="1"/>
        <v>1.9060377098202217</v>
      </c>
      <c r="L37" s="58">
        <f>I37-E37</f>
        <v>-1.3580574539838963E-2</v>
      </c>
      <c r="M37" s="120">
        <f>H37-E37</f>
        <v>1.6666999999999987E-2</v>
      </c>
      <c r="N37" s="3">
        <v>1</v>
      </c>
      <c r="V37" s="93">
        <v>32.5</v>
      </c>
      <c r="W37" s="93">
        <v>1.85</v>
      </c>
    </row>
    <row r="38" spans="1:23" x14ac:dyDescent="0.25">
      <c r="A38" s="93">
        <v>14</v>
      </c>
      <c r="B38" s="93">
        <v>2.1396560393007276</v>
      </c>
      <c r="C38" s="109">
        <v>-5.9656039300727493E-2</v>
      </c>
      <c r="E38" s="121">
        <v>2.2000000000000002</v>
      </c>
      <c r="F38" s="70">
        <v>-3</v>
      </c>
      <c r="G38" s="70">
        <v>-5</v>
      </c>
      <c r="H38" s="113">
        <v>2.08</v>
      </c>
      <c r="I38" s="118">
        <f xml:space="preserve"> $B$17+$B$18*E38</f>
        <v>2.1396560393007276</v>
      </c>
      <c r="J38" s="118">
        <f t="shared" si="0"/>
        <v>2.2533707549406667</v>
      </c>
      <c r="K38" s="118">
        <f t="shared" si="1"/>
        <v>2.0259413236607884</v>
      </c>
      <c r="L38" s="58">
        <f>I38-E38</f>
        <v>-6.0343960699272614E-2</v>
      </c>
      <c r="M38" s="119">
        <f>H38-E38</f>
        <v>-0.12000000000000011</v>
      </c>
      <c r="N38" s="2">
        <v>0</v>
      </c>
      <c r="V38" s="93">
        <v>37.5</v>
      </c>
      <c r="W38" s="93">
        <v>1.9</v>
      </c>
    </row>
    <row r="39" spans="1:23" x14ac:dyDescent="0.25">
      <c r="A39" s="93">
        <v>15</v>
      </c>
      <c r="B39" s="93">
        <v>2.2115980637210186</v>
      </c>
      <c r="C39" s="108">
        <v>-0.11159806372101855</v>
      </c>
      <c r="E39" s="121">
        <v>2.2999999999999998</v>
      </c>
      <c r="F39" s="114">
        <v>11</v>
      </c>
      <c r="G39" s="114">
        <v>17</v>
      </c>
      <c r="H39" s="113">
        <v>2.1</v>
      </c>
      <c r="I39" s="118">
        <f xml:space="preserve"> $B$17+$B$18*E39</f>
        <v>2.2115980637210186</v>
      </c>
      <c r="J39" s="118">
        <f t="shared" si="0"/>
        <v>2.3253127793609578</v>
      </c>
      <c r="K39" s="118">
        <f t="shared" si="1"/>
        <v>2.0978833480810795</v>
      </c>
      <c r="L39" s="58">
        <f>I39-E39</f>
        <v>-8.8401936278981186E-2</v>
      </c>
      <c r="M39" s="119">
        <f>H39-E39</f>
        <v>-0.19999999999999973</v>
      </c>
      <c r="N39" s="3">
        <v>1</v>
      </c>
      <c r="V39" s="93">
        <v>42.5</v>
      </c>
      <c r="W39" s="93">
        <v>1.92</v>
      </c>
    </row>
    <row r="40" spans="1:23" x14ac:dyDescent="0.25">
      <c r="A40" s="93">
        <v>16</v>
      </c>
      <c r="B40" s="93">
        <v>2.0437335798804206</v>
      </c>
      <c r="C40" s="109">
        <v>7.6266420119579514E-2</v>
      </c>
      <c r="E40" s="121">
        <v>2.0666669999999998</v>
      </c>
      <c r="F40" s="70">
        <v>2</v>
      </c>
      <c r="G40" s="114">
        <v>12</v>
      </c>
      <c r="H40" s="110">
        <v>2.12</v>
      </c>
      <c r="I40" s="118">
        <f xml:space="preserve"> $B$17+$B$18*E40</f>
        <v>2.0437335798804206</v>
      </c>
      <c r="J40" s="118">
        <f t="shared" si="0"/>
        <v>2.1574482955203598</v>
      </c>
      <c r="K40" s="118">
        <f t="shared" si="1"/>
        <v>1.9300188642404814</v>
      </c>
      <c r="L40" s="58">
        <f>I40-E40</f>
        <v>-2.2933420119579218E-2</v>
      </c>
      <c r="M40" s="120">
        <f>H40-E40</f>
        <v>5.3333000000000297E-2</v>
      </c>
      <c r="N40" s="3">
        <v>1</v>
      </c>
      <c r="V40" s="93">
        <v>47.5</v>
      </c>
      <c r="W40" s="93">
        <v>1.98</v>
      </c>
    </row>
    <row r="41" spans="1:23" x14ac:dyDescent="0.25">
      <c r="A41" s="93">
        <v>17</v>
      </c>
      <c r="B41" s="93">
        <v>2.0677140148804365</v>
      </c>
      <c r="C41" s="109">
        <v>0.10228598511956344</v>
      </c>
      <c r="E41" s="121">
        <v>2.1</v>
      </c>
      <c r="F41" s="70">
        <v>0</v>
      </c>
      <c r="G41" s="70">
        <v>4</v>
      </c>
      <c r="H41" s="110">
        <v>2.17</v>
      </c>
      <c r="I41" s="118">
        <f xml:space="preserve"> $B$17+$B$18*E41</f>
        <v>2.0677140148804365</v>
      </c>
      <c r="J41" s="118">
        <f t="shared" si="0"/>
        <v>2.1814287305203757</v>
      </c>
      <c r="K41" s="118">
        <f t="shared" si="1"/>
        <v>1.9539992992404973</v>
      </c>
      <c r="L41" s="58">
        <f>I41-E41</f>
        <v>-3.2285985119563598E-2</v>
      </c>
      <c r="M41" s="120">
        <f>H41-E41</f>
        <v>6.999999999999984E-2</v>
      </c>
      <c r="N41" s="3">
        <v>1</v>
      </c>
      <c r="V41" s="93">
        <v>52.5</v>
      </c>
      <c r="W41" s="93">
        <v>2</v>
      </c>
    </row>
    <row r="42" spans="1:23" x14ac:dyDescent="0.25">
      <c r="A42" s="93">
        <v>18</v>
      </c>
      <c r="B42" s="93">
        <v>2.1396560393007276</v>
      </c>
      <c r="C42" s="109">
        <v>6.0343960699272614E-2</v>
      </c>
      <c r="E42" s="121">
        <v>2.2000000000000002</v>
      </c>
      <c r="F42" s="111">
        <v>-21</v>
      </c>
      <c r="G42" s="111">
        <v>-24</v>
      </c>
      <c r="H42" s="110">
        <v>2.2000000000000002</v>
      </c>
      <c r="I42" s="118">
        <f xml:space="preserve"> $B$17+$B$18*E42</f>
        <v>2.1396560393007276</v>
      </c>
      <c r="J42" s="118">
        <f t="shared" si="0"/>
        <v>2.2533707549406667</v>
      </c>
      <c r="K42" s="118">
        <f t="shared" si="1"/>
        <v>2.0259413236607884</v>
      </c>
      <c r="L42" s="58">
        <f>I42-E42</f>
        <v>-6.0343960699272614E-2</v>
      </c>
      <c r="M42" s="120">
        <f>H42-E42</f>
        <v>0</v>
      </c>
      <c r="N42" s="2">
        <v>0</v>
      </c>
      <c r="V42" s="93">
        <v>57.5</v>
      </c>
      <c r="W42" s="93">
        <v>2</v>
      </c>
    </row>
    <row r="43" spans="1:23" x14ac:dyDescent="0.25">
      <c r="A43" s="93">
        <v>19</v>
      </c>
      <c r="B43" s="93">
        <v>2.1156756043007121</v>
      </c>
      <c r="C43" s="109">
        <v>0.15432439569928791</v>
      </c>
      <c r="E43" s="121">
        <v>2.1666669999999999</v>
      </c>
      <c r="F43" s="70">
        <v>9</v>
      </c>
      <c r="G43" s="70">
        <v>6</v>
      </c>
      <c r="H43" s="110">
        <v>2.27</v>
      </c>
      <c r="I43" s="118">
        <f xml:space="preserve"> $B$17+$B$18*E43</f>
        <v>2.1156756043007121</v>
      </c>
      <c r="J43" s="118">
        <f t="shared" si="0"/>
        <v>2.2293903199406513</v>
      </c>
      <c r="K43" s="118">
        <f t="shared" si="1"/>
        <v>2.0019608886607729</v>
      </c>
      <c r="L43" s="58">
        <f>I43-E43</f>
        <v>-5.0991395699287789E-2</v>
      </c>
      <c r="M43" s="120">
        <f>H43-E43</f>
        <v>0.10333300000000012</v>
      </c>
      <c r="N43" s="3">
        <v>1</v>
      </c>
      <c r="V43" s="93">
        <v>62.5</v>
      </c>
      <c r="W43" s="93">
        <v>2.0499999999999998</v>
      </c>
    </row>
    <row r="44" spans="1:23" ht="15.75" thickBot="1" x14ac:dyDescent="0.3">
      <c r="A44" s="94">
        <v>20</v>
      </c>
      <c r="B44" s="94">
        <v>2.3315016775615858</v>
      </c>
      <c r="C44" s="108">
        <v>-3.150167756158595E-2</v>
      </c>
      <c r="E44" s="121">
        <v>2.4666670000000002</v>
      </c>
      <c r="F44" s="114">
        <v>21</v>
      </c>
      <c r="G44" s="114">
        <v>14</v>
      </c>
      <c r="H44" s="110">
        <v>2.2999999999999998</v>
      </c>
      <c r="I44" s="118">
        <f xml:space="preserve"> $B$17+$B$18*E44</f>
        <v>2.3315016775615858</v>
      </c>
      <c r="J44" s="118">
        <f t="shared" si="0"/>
        <v>2.445216393201525</v>
      </c>
      <c r="K44" s="118">
        <f t="shared" si="1"/>
        <v>2.2177869619216466</v>
      </c>
      <c r="L44" s="58">
        <f>I44-E44</f>
        <v>-0.13516532243841439</v>
      </c>
      <c r="M44" s="119">
        <f>H44-E44</f>
        <v>-0.16666700000000034</v>
      </c>
      <c r="N44" s="3">
        <v>1</v>
      </c>
      <c r="V44" s="93">
        <v>67.5</v>
      </c>
      <c r="W44" s="93">
        <v>2.08</v>
      </c>
    </row>
    <row r="45" spans="1:23" x14ac:dyDescent="0.25">
      <c r="E45" s="121">
        <v>0</v>
      </c>
      <c r="F45" s="114">
        <v>0</v>
      </c>
      <c r="G45" s="114">
        <v>0</v>
      </c>
      <c r="H45" s="113">
        <v>0</v>
      </c>
      <c r="I45" s="118">
        <f xml:space="preserve"> $B$17+$B$18*E45</f>
        <v>0.55693150205432107</v>
      </c>
      <c r="J45" s="118">
        <f t="shared" si="0"/>
        <v>0.67064621769426025</v>
      </c>
      <c r="K45" s="118">
        <f t="shared" si="1"/>
        <v>0.44321678641438184</v>
      </c>
      <c r="L45" s="58">
        <f>I45-E45</f>
        <v>0.55693150205432107</v>
      </c>
      <c r="M45" s="120">
        <f>H45-E45</f>
        <v>0</v>
      </c>
      <c r="N45" s="3">
        <v>0</v>
      </c>
      <c r="V45" s="93">
        <v>72.5</v>
      </c>
      <c r="W45" s="93">
        <v>2.1</v>
      </c>
    </row>
    <row r="46" spans="1:23" x14ac:dyDescent="0.25">
      <c r="V46" s="93">
        <v>77.5</v>
      </c>
      <c r="W46" s="93">
        <v>2.12</v>
      </c>
    </row>
    <row r="47" spans="1:23" x14ac:dyDescent="0.25">
      <c r="D47" s="46" t="s">
        <v>111</v>
      </c>
      <c r="E47" s="112">
        <f>MEDIAN(E25:E44)</f>
        <v>1.95</v>
      </c>
      <c r="V47" s="93">
        <v>82.5</v>
      </c>
      <c r="W47" s="93">
        <v>2.17</v>
      </c>
    </row>
    <row r="48" spans="1:23" x14ac:dyDescent="0.25">
      <c r="D48" s="46" t="s">
        <v>111</v>
      </c>
      <c r="E48" s="112">
        <f>AVERAGE(E25:E44)</f>
        <v>1.9516666499999999</v>
      </c>
      <c r="V48" s="93">
        <v>87.5</v>
      </c>
      <c r="W48" s="93">
        <v>2.2000000000000002</v>
      </c>
    </row>
    <row r="49" spans="4:23" x14ac:dyDescent="0.25">
      <c r="D49" s="46" t="s">
        <v>112</v>
      </c>
      <c r="E49" s="58">
        <v>0.113</v>
      </c>
      <c r="V49" s="93">
        <v>92.5</v>
      </c>
      <c r="W49" s="93">
        <v>2.27</v>
      </c>
    </row>
    <row r="50" spans="4:23" ht="15.75" thickBot="1" x14ac:dyDescent="0.3">
      <c r="V50" s="94">
        <v>97.5</v>
      </c>
      <c r="W50" s="94">
        <v>2.2999999999999998</v>
      </c>
    </row>
  </sheetData>
  <sortState xmlns:xlrd2="http://schemas.microsoft.com/office/spreadsheetml/2017/richdata2" ref="W31:W50">
    <sortCondition ref="W3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F1D7-E302-4C94-B269-BE3976196AE2}">
  <dimension ref="B3:D27"/>
  <sheetViews>
    <sheetView topLeftCell="A3" workbookViewId="0">
      <selection activeCell="B3" sqref="B3:D23"/>
    </sheetView>
  </sheetViews>
  <sheetFormatPr baseColWidth="10" defaultRowHeight="15" x14ac:dyDescent="0.25"/>
  <cols>
    <col min="1" max="2" width="11.42578125" style="104"/>
    <col min="3" max="3" width="13.5703125" style="104" bestFit="1" customWidth="1"/>
    <col min="4" max="16384" width="11.42578125" style="104"/>
  </cols>
  <sheetData>
    <row r="3" spans="2:4" x14ac:dyDescent="0.25">
      <c r="B3" s="70" t="s">
        <v>105</v>
      </c>
      <c r="C3" s="70" t="s">
        <v>106</v>
      </c>
      <c r="D3" s="70" t="s">
        <v>104</v>
      </c>
    </row>
    <row r="4" spans="2:4" x14ac:dyDescent="0.25">
      <c r="B4" s="106">
        <v>1.5333330000000001</v>
      </c>
      <c r="C4" s="69">
        <v>-27</v>
      </c>
      <c r="D4" s="69">
        <v>1.52</v>
      </c>
    </row>
    <row r="5" spans="2:4" x14ac:dyDescent="0.25">
      <c r="B5" s="106">
        <v>1.8666670000000001</v>
      </c>
      <c r="C5" s="69">
        <v>-18</v>
      </c>
      <c r="D5" s="69">
        <v>1.68</v>
      </c>
    </row>
    <row r="6" spans="2:4" x14ac:dyDescent="0.25">
      <c r="B6" s="106">
        <v>1.6333329999999999</v>
      </c>
      <c r="C6" s="69">
        <v>-17</v>
      </c>
      <c r="D6" s="69">
        <v>1.73</v>
      </c>
    </row>
    <row r="7" spans="2:4" x14ac:dyDescent="0.25">
      <c r="B7" s="106">
        <v>1.8333330000000001</v>
      </c>
      <c r="C7" s="69">
        <v>-17</v>
      </c>
      <c r="D7" s="69">
        <v>1.75</v>
      </c>
    </row>
    <row r="8" spans="2:4" x14ac:dyDescent="0.25">
      <c r="B8" s="106">
        <v>1.7</v>
      </c>
      <c r="C8" s="69">
        <v>-12</v>
      </c>
      <c r="D8" s="69">
        <v>1.8</v>
      </c>
    </row>
    <row r="9" spans="2:4" x14ac:dyDescent="0.25">
      <c r="B9" s="106">
        <v>1.8333330000000001</v>
      </c>
      <c r="C9" s="69">
        <v>-23</v>
      </c>
      <c r="D9" s="69">
        <v>1.8</v>
      </c>
    </row>
    <row r="10" spans="2:4" x14ac:dyDescent="0.25">
      <c r="B10" s="106">
        <v>2</v>
      </c>
      <c r="C10" s="69">
        <v>10</v>
      </c>
      <c r="D10" s="69">
        <v>1.85</v>
      </c>
    </row>
    <row r="11" spans="2:4" x14ac:dyDescent="0.25">
      <c r="B11" s="106">
        <v>1.7</v>
      </c>
      <c r="C11" s="69">
        <v>-5</v>
      </c>
      <c r="D11" s="69">
        <v>1.9</v>
      </c>
    </row>
    <row r="12" spans="2:4" x14ac:dyDescent="0.25">
      <c r="B12" s="106">
        <v>1.6666669999999999</v>
      </c>
      <c r="C12" s="69">
        <v>-7</v>
      </c>
      <c r="D12" s="69">
        <v>1.92</v>
      </c>
    </row>
    <row r="13" spans="2:4" x14ac:dyDescent="0.25">
      <c r="B13" s="106">
        <v>1.9</v>
      </c>
      <c r="C13" s="69">
        <v>-14</v>
      </c>
      <c r="D13" s="69">
        <v>1.98</v>
      </c>
    </row>
    <row r="14" spans="2:4" x14ac:dyDescent="0.25">
      <c r="B14" s="106">
        <v>1.8333330000000001</v>
      </c>
      <c r="C14" s="69">
        <v>-24</v>
      </c>
      <c r="D14" s="69">
        <v>2</v>
      </c>
    </row>
    <row r="15" spans="2:4" x14ac:dyDescent="0.25">
      <c r="B15" s="106">
        <v>2</v>
      </c>
      <c r="C15" s="69">
        <v>8</v>
      </c>
      <c r="D15" s="69">
        <v>2</v>
      </c>
    </row>
    <row r="16" spans="2:4" x14ac:dyDescent="0.25">
      <c r="B16" s="106">
        <v>2.0333329999999998</v>
      </c>
      <c r="C16" s="69">
        <v>-2</v>
      </c>
      <c r="D16" s="69">
        <v>2.0499999999999998</v>
      </c>
    </row>
    <row r="17" spans="2:4" x14ac:dyDescent="0.25">
      <c r="B17" s="106">
        <v>2.2000000000000002</v>
      </c>
      <c r="C17" s="69">
        <v>-3</v>
      </c>
      <c r="D17" s="69">
        <v>2.08</v>
      </c>
    </row>
    <row r="18" spans="2:4" x14ac:dyDescent="0.25">
      <c r="B18" s="106">
        <v>2.2999999999999998</v>
      </c>
      <c r="C18" s="69">
        <v>11</v>
      </c>
      <c r="D18" s="69">
        <v>2.1</v>
      </c>
    </row>
    <row r="19" spans="2:4" x14ac:dyDescent="0.25">
      <c r="B19" s="106">
        <v>2.0666669999999998</v>
      </c>
      <c r="C19" s="69">
        <v>2</v>
      </c>
      <c r="D19" s="69">
        <v>2.12</v>
      </c>
    </row>
    <row r="20" spans="2:4" x14ac:dyDescent="0.25">
      <c r="B20" s="106">
        <v>2.1</v>
      </c>
      <c r="C20" s="69">
        <v>0</v>
      </c>
      <c r="D20" s="69">
        <v>2.17</v>
      </c>
    </row>
    <row r="21" spans="2:4" x14ac:dyDescent="0.25">
      <c r="B21" s="106">
        <v>2.2000000000000002</v>
      </c>
      <c r="C21" s="69">
        <v>-21</v>
      </c>
      <c r="D21" s="69">
        <v>2.2000000000000002</v>
      </c>
    </row>
    <row r="22" spans="2:4" x14ac:dyDescent="0.25">
      <c r="B22" s="106">
        <v>2.1666669999999999</v>
      </c>
      <c r="C22" s="69">
        <v>9</v>
      </c>
      <c r="D22" s="69">
        <v>2.27</v>
      </c>
    </row>
    <row r="23" spans="2:4" x14ac:dyDescent="0.25">
      <c r="B23" s="106">
        <v>2.4666670000000002</v>
      </c>
      <c r="C23" s="69">
        <v>21</v>
      </c>
      <c r="D23" s="69">
        <v>2.2999999999999998</v>
      </c>
    </row>
    <row r="24" spans="2:4" x14ac:dyDescent="0.25">
      <c r="B24" s="105"/>
    </row>
    <row r="25" spans="2:4" x14ac:dyDescent="0.25">
      <c r="B25" s="105"/>
    </row>
    <row r="26" spans="2:4" x14ac:dyDescent="0.25">
      <c r="B26" s="105"/>
    </row>
    <row r="27" spans="2:4" x14ac:dyDescent="0.25">
      <c r="B27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56CD-DBCA-466D-A137-64BCA21F8F29}">
  <dimension ref="B3:K8"/>
  <sheetViews>
    <sheetView topLeftCell="E1" zoomScale="110" zoomScaleNormal="110" workbookViewId="0">
      <selection activeCell="A9" sqref="A9"/>
    </sheetView>
  </sheetViews>
  <sheetFormatPr baseColWidth="10" defaultRowHeight="15" x14ac:dyDescent="0.25"/>
  <cols>
    <col min="1" max="1" width="6.140625" style="25" customWidth="1"/>
    <col min="2" max="2" width="39.7109375" style="26" customWidth="1"/>
    <col min="3" max="3" width="16.140625" style="25" customWidth="1"/>
    <col min="4" max="4" width="36.85546875" style="25" customWidth="1"/>
    <col min="5" max="5" width="39.140625" style="25" customWidth="1"/>
    <col min="6" max="6" width="37.28515625" style="25" bestFit="1" customWidth="1"/>
    <col min="7" max="7" width="20.85546875" style="26" customWidth="1"/>
    <col min="8" max="8" width="20.7109375" style="25" customWidth="1"/>
    <col min="9" max="9" width="21" style="25" customWidth="1"/>
    <col min="10" max="10" width="25.28515625" style="26" customWidth="1"/>
    <col min="11" max="11" width="25.7109375" style="25" customWidth="1"/>
    <col min="12" max="16384" width="11.42578125" style="25"/>
  </cols>
  <sheetData>
    <row r="3" spans="2:11" s="30" customFormat="1" ht="48" customHeight="1" x14ac:dyDescent="0.25">
      <c r="B3" s="29"/>
      <c r="D3" s="32" t="s">
        <v>39</v>
      </c>
      <c r="E3" s="32" t="s">
        <v>40</v>
      </c>
      <c r="F3" s="32" t="s">
        <v>41</v>
      </c>
      <c r="G3" s="32" t="s">
        <v>23</v>
      </c>
      <c r="H3" s="32" t="s">
        <v>24</v>
      </c>
      <c r="I3" s="32" t="s">
        <v>25</v>
      </c>
      <c r="J3" s="32" t="s">
        <v>22</v>
      </c>
      <c r="K3" s="32" t="s">
        <v>21</v>
      </c>
    </row>
    <row r="4" spans="2:11" ht="60" x14ac:dyDescent="0.25">
      <c r="B4" s="32" t="s">
        <v>26</v>
      </c>
      <c r="C4" s="31" t="s">
        <v>19</v>
      </c>
      <c r="D4" s="28"/>
      <c r="E4" s="28"/>
      <c r="F4" s="28"/>
      <c r="G4" s="27"/>
      <c r="H4" s="28"/>
      <c r="I4" s="28"/>
      <c r="J4" s="27"/>
      <c r="K4" s="28"/>
    </row>
    <row r="5" spans="2:11" x14ac:dyDescent="0.25">
      <c r="C5" s="31" t="s">
        <v>20</v>
      </c>
      <c r="D5" s="28"/>
      <c r="E5" s="28"/>
      <c r="F5" s="28"/>
      <c r="G5" s="27"/>
      <c r="H5" s="28"/>
      <c r="I5" s="28"/>
      <c r="J5" s="27"/>
      <c r="K5" s="28"/>
    </row>
    <row r="6" spans="2:11" x14ac:dyDescent="0.25">
      <c r="D6" s="28" t="s">
        <v>28</v>
      </c>
      <c r="E6" s="28" t="s">
        <v>30</v>
      </c>
      <c r="F6" s="28" t="s">
        <v>34</v>
      </c>
    </row>
    <row r="7" spans="2:11" x14ac:dyDescent="0.25">
      <c r="D7" s="28" t="s">
        <v>33</v>
      </c>
      <c r="E7" s="28" t="s">
        <v>32</v>
      </c>
      <c r="F7" s="28" t="s">
        <v>35</v>
      </c>
    </row>
    <row r="8" spans="2:11" x14ac:dyDescent="0.25">
      <c r="D8" s="28" t="s">
        <v>29</v>
      </c>
      <c r="E8" s="28" t="s">
        <v>31</v>
      </c>
      <c r="F8" s="28" t="s">
        <v>36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E770-9047-4823-9684-2F1BC6535F1A}">
  <dimension ref="B3:K53"/>
  <sheetViews>
    <sheetView topLeftCell="C1" zoomScale="80" zoomScaleNormal="80" workbookViewId="0">
      <selection activeCell="F13" sqref="F13"/>
    </sheetView>
  </sheetViews>
  <sheetFormatPr baseColWidth="10" defaultRowHeight="15" x14ac:dyDescent="0.25"/>
  <cols>
    <col min="1" max="1" width="6.140625" style="25" customWidth="1"/>
    <col min="2" max="2" width="39.7109375" style="26" customWidth="1"/>
    <col min="3" max="3" width="16.140625" style="25" customWidth="1"/>
    <col min="4" max="4" width="36.85546875" style="25" customWidth="1"/>
    <col min="5" max="5" width="34.85546875" style="25" customWidth="1"/>
    <col min="6" max="6" width="37.28515625" style="25" bestFit="1" customWidth="1"/>
    <col min="7" max="7" width="20.85546875" style="26" customWidth="1"/>
    <col min="8" max="8" width="20.7109375" style="25" customWidth="1"/>
    <col min="9" max="9" width="21" style="25" customWidth="1"/>
    <col min="10" max="10" width="25.28515625" style="26" customWidth="1"/>
    <col min="11" max="11" width="25.7109375" style="25" customWidth="1"/>
    <col min="12" max="16384" width="11.42578125" style="25"/>
  </cols>
  <sheetData>
    <row r="3" spans="2:11" s="30" customFormat="1" ht="48" customHeight="1" x14ac:dyDescent="0.25">
      <c r="B3" s="29"/>
      <c r="D3" s="32" t="s">
        <v>37</v>
      </c>
      <c r="E3" s="32" t="s">
        <v>27</v>
      </c>
      <c r="F3" s="32" t="s">
        <v>38</v>
      </c>
      <c r="G3" s="32" t="s">
        <v>23</v>
      </c>
      <c r="H3" s="32" t="s">
        <v>24</v>
      </c>
      <c r="I3" s="32" t="s">
        <v>25</v>
      </c>
      <c r="J3" s="32" t="s">
        <v>22</v>
      </c>
      <c r="K3" s="32" t="s">
        <v>21</v>
      </c>
    </row>
    <row r="4" spans="2:11" ht="60" x14ac:dyDescent="0.25">
      <c r="B4" s="32" t="s">
        <v>26</v>
      </c>
      <c r="C4" s="31" t="s">
        <v>19</v>
      </c>
      <c r="D4" s="28"/>
      <c r="E4" s="28"/>
      <c r="F4" s="28"/>
      <c r="G4" s="27"/>
      <c r="H4" s="28"/>
      <c r="I4" s="28"/>
      <c r="J4" s="27"/>
      <c r="K4" s="28"/>
    </row>
    <row r="5" spans="2:11" x14ac:dyDescent="0.25">
      <c r="C5" s="31" t="s">
        <v>20</v>
      </c>
      <c r="D5" s="28"/>
      <c r="E5" s="28"/>
      <c r="F5" s="28"/>
      <c r="G5" s="27"/>
      <c r="H5" s="28"/>
      <c r="I5" s="28"/>
      <c r="J5" s="27"/>
      <c r="K5" s="28"/>
    </row>
    <row r="6" spans="2:11" x14ac:dyDescent="0.25">
      <c r="D6" s="28" t="s">
        <v>28</v>
      </c>
      <c r="E6" s="28" t="s">
        <v>30</v>
      </c>
      <c r="F6" s="28" t="s">
        <v>34</v>
      </c>
    </row>
    <row r="7" spans="2:11" x14ac:dyDescent="0.25">
      <c r="D7" s="28" t="s">
        <v>33</v>
      </c>
      <c r="E7" s="28" t="s">
        <v>32</v>
      </c>
      <c r="F7" s="28" t="s">
        <v>35</v>
      </c>
    </row>
    <row r="8" spans="2:11" x14ac:dyDescent="0.25">
      <c r="D8" s="28" t="s">
        <v>29</v>
      </c>
      <c r="E8" s="28" t="s">
        <v>31</v>
      </c>
      <c r="F8" s="28" t="s">
        <v>36</v>
      </c>
    </row>
    <row r="12" spans="2:11" x14ac:dyDescent="0.25">
      <c r="F12" s="70" t="s">
        <v>98</v>
      </c>
      <c r="G12" s="70" t="s">
        <v>94</v>
      </c>
      <c r="H12" s="70" t="s">
        <v>95</v>
      </c>
      <c r="I12" s="70" t="s">
        <v>96</v>
      </c>
      <c r="J12" s="72" t="s">
        <v>97</v>
      </c>
    </row>
    <row r="13" spans="2:11" x14ac:dyDescent="0.25">
      <c r="F13" s="75">
        <v>40</v>
      </c>
      <c r="G13" s="70">
        <v>1</v>
      </c>
      <c r="H13" s="69">
        <f t="shared" ref="H13:H53" si="0">G13*$F$13</f>
        <v>40</v>
      </c>
      <c r="I13" s="73"/>
      <c r="J13" s="74"/>
    </row>
    <row r="14" spans="2:11" x14ac:dyDescent="0.25">
      <c r="G14" s="70">
        <v>1.1000000000000001</v>
      </c>
      <c r="H14" s="69">
        <f t="shared" si="0"/>
        <v>44</v>
      </c>
      <c r="I14" s="69">
        <f>H14-H13</f>
        <v>4</v>
      </c>
      <c r="J14" s="71">
        <f>I14/10</f>
        <v>0.4</v>
      </c>
    </row>
    <row r="15" spans="2:11" x14ac:dyDescent="0.25">
      <c r="G15" s="70">
        <v>1.2</v>
      </c>
      <c r="H15" s="69">
        <f t="shared" si="0"/>
        <v>48</v>
      </c>
      <c r="I15" s="69">
        <f t="shared" ref="I15:I52" si="1">H15-H14</f>
        <v>4</v>
      </c>
      <c r="J15" s="71">
        <f t="shared" ref="J15:J53" si="2">I15/10</f>
        <v>0.4</v>
      </c>
    </row>
    <row r="16" spans="2:11" x14ac:dyDescent="0.25">
      <c r="G16" s="70">
        <v>1.3</v>
      </c>
      <c r="H16" s="69">
        <f t="shared" si="0"/>
        <v>52</v>
      </c>
      <c r="I16" s="69">
        <f t="shared" si="1"/>
        <v>4</v>
      </c>
      <c r="J16" s="71">
        <f t="shared" si="2"/>
        <v>0.4</v>
      </c>
    </row>
    <row r="17" spans="7:10" x14ac:dyDescent="0.25">
      <c r="G17" s="70">
        <v>1.4</v>
      </c>
      <c r="H17" s="69">
        <f t="shared" si="0"/>
        <v>56</v>
      </c>
      <c r="I17" s="69">
        <f t="shared" si="1"/>
        <v>4</v>
      </c>
      <c r="J17" s="71">
        <f t="shared" si="2"/>
        <v>0.4</v>
      </c>
    </row>
    <row r="18" spans="7:10" x14ac:dyDescent="0.25">
      <c r="G18" s="70">
        <v>1.5</v>
      </c>
      <c r="H18" s="69">
        <f t="shared" si="0"/>
        <v>60</v>
      </c>
      <c r="I18" s="69">
        <f t="shared" si="1"/>
        <v>4</v>
      </c>
      <c r="J18" s="71">
        <f t="shared" si="2"/>
        <v>0.4</v>
      </c>
    </row>
    <row r="19" spans="7:10" x14ac:dyDescent="0.25">
      <c r="G19" s="70">
        <v>1.6</v>
      </c>
      <c r="H19" s="69">
        <f t="shared" si="0"/>
        <v>64</v>
      </c>
      <c r="I19" s="69">
        <f t="shared" si="1"/>
        <v>4</v>
      </c>
      <c r="J19" s="71">
        <f t="shared" si="2"/>
        <v>0.4</v>
      </c>
    </row>
    <row r="20" spans="7:10" x14ac:dyDescent="0.25">
      <c r="G20" s="70">
        <v>1.7</v>
      </c>
      <c r="H20" s="69">
        <f t="shared" si="0"/>
        <v>68</v>
      </c>
      <c r="I20" s="69">
        <f t="shared" si="1"/>
        <v>4</v>
      </c>
      <c r="J20" s="71">
        <f t="shared" si="2"/>
        <v>0.4</v>
      </c>
    </row>
    <row r="21" spans="7:10" x14ac:dyDescent="0.25">
      <c r="G21" s="70">
        <v>1.8</v>
      </c>
      <c r="H21" s="69">
        <f t="shared" si="0"/>
        <v>72</v>
      </c>
      <c r="I21" s="69">
        <f t="shared" si="1"/>
        <v>4</v>
      </c>
      <c r="J21" s="71">
        <f t="shared" si="2"/>
        <v>0.4</v>
      </c>
    </row>
    <row r="22" spans="7:10" x14ac:dyDescent="0.25">
      <c r="G22" s="70">
        <v>1.9</v>
      </c>
      <c r="H22" s="69">
        <f t="shared" si="0"/>
        <v>76</v>
      </c>
      <c r="I22" s="69">
        <f t="shared" si="1"/>
        <v>4</v>
      </c>
      <c r="J22" s="71">
        <f t="shared" si="2"/>
        <v>0.4</v>
      </c>
    </row>
    <row r="23" spans="7:10" x14ac:dyDescent="0.25">
      <c r="G23" s="70">
        <v>2</v>
      </c>
      <c r="H23" s="69">
        <f t="shared" si="0"/>
        <v>80</v>
      </c>
      <c r="I23" s="69">
        <f t="shared" si="1"/>
        <v>4</v>
      </c>
      <c r="J23" s="71">
        <f t="shared" si="2"/>
        <v>0.4</v>
      </c>
    </row>
    <row r="24" spans="7:10" x14ac:dyDescent="0.25">
      <c r="G24" s="70">
        <v>2.1</v>
      </c>
      <c r="H24" s="69">
        <f t="shared" si="0"/>
        <v>84</v>
      </c>
      <c r="I24" s="69">
        <f t="shared" si="1"/>
        <v>4</v>
      </c>
      <c r="J24" s="71">
        <f t="shared" si="2"/>
        <v>0.4</v>
      </c>
    </row>
    <row r="25" spans="7:10" x14ac:dyDescent="0.25">
      <c r="G25" s="70">
        <v>2.2000000000000002</v>
      </c>
      <c r="H25" s="69">
        <f t="shared" si="0"/>
        <v>88</v>
      </c>
      <c r="I25" s="69">
        <f t="shared" si="1"/>
        <v>4</v>
      </c>
      <c r="J25" s="71">
        <f t="shared" si="2"/>
        <v>0.4</v>
      </c>
    </row>
    <row r="26" spans="7:10" x14ac:dyDescent="0.25">
      <c r="G26" s="70">
        <v>2.2999999999999998</v>
      </c>
      <c r="H26" s="69">
        <f t="shared" si="0"/>
        <v>92</v>
      </c>
      <c r="I26" s="69">
        <f t="shared" si="1"/>
        <v>4</v>
      </c>
      <c r="J26" s="71">
        <f t="shared" si="2"/>
        <v>0.4</v>
      </c>
    </row>
    <row r="27" spans="7:10" x14ac:dyDescent="0.25">
      <c r="G27" s="70">
        <v>2.4</v>
      </c>
      <c r="H27" s="69">
        <f t="shared" si="0"/>
        <v>96</v>
      </c>
      <c r="I27" s="69">
        <f t="shared" si="1"/>
        <v>4</v>
      </c>
      <c r="J27" s="71">
        <f t="shared" si="2"/>
        <v>0.4</v>
      </c>
    </row>
    <row r="28" spans="7:10" x14ac:dyDescent="0.25">
      <c r="G28" s="70">
        <v>2.5</v>
      </c>
      <c r="H28" s="69">
        <f t="shared" si="0"/>
        <v>100</v>
      </c>
      <c r="I28" s="69">
        <f t="shared" si="1"/>
        <v>4</v>
      </c>
      <c r="J28" s="71">
        <f t="shared" si="2"/>
        <v>0.4</v>
      </c>
    </row>
    <row r="29" spans="7:10" x14ac:dyDescent="0.25">
      <c r="G29" s="70">
        <v>2.6</v>
      </c>
      <c r="H29" s="69">
        <f t="shared" si="0"/>
        <v>104</v>
      </c>
      <c r="I29" s="69">
        <f t="shared" si="1"/>
        <v>4</v>
      </c>
      <c r="J29" s="71">
        <f t="shared" si="2"/>
        <v>0.4</v>
      </c>
    </row>
    <row r="30" spans="7:10" x14ac:dyDescent="0.25">
      <c r="G30" s="70">
        <v>2.7</v>
      </c>
      <c r="H30" s="69">
        <f t="shared" si="0"/>
        <v>108</v>
      </c>
      <c r="I30" s="69">
        <f t="shared" si="1"/>
        <v>4</v>
      </c>
      <c r="J30" s="71">
        <f t="shared" si="2"/>
        <v>0.4</v>
      </c>
    </row>
    <row r="31" spans="7:10" x14ac:dyDescent="0.25">
      <c r="G31" s="70">
        <v>2.8</v>
      </c>
      <c r="H31" s="69">
        <f t="shared" si="0"/>
        <v>112</v>
      </c>
      <c r="I31" s="69">
        <f t="shared" si="1"/>
        <v>4</v>
      </c>
      <c r="J31" s="71">
        <f t="shared" si="2"/>
        <v>0.4</v>
      </c>
    </row>
    <row r="32" spans="7:10" x14ac:dyDescent="0.25">
      <c r="G32" s="70">
        <v>2.9</v>
      </c>
      <c r="H32" s="69">
        <f t="shared" si="0"/>
        <v>116</v>
      </c>
      <c r="I32" s="69">
        <f t="shared" si="1"/>
        <v>4</v>
      </c>
      <c r="J32" s="71">
        <f t="shared" si="2"/>
        <v>0.4</v>
      </c>
    </row>
    <row r="33" spans="7:10" x14ac:dyDescent="0.25">
      <c r="G33" s="70">
        <v>3</v>
      </c>
      <c r="H33" s="69">
        <f t="shared" si="0"/>
        <v>120</v>
      </c>
      <c r="I33" s="69">
        <f t="shared" si="1"/>
        <v>4</v>
      </c>
      <c r="J33" s="71">
        <f t="shared" si="2"/>
        <v>0.4</v>
      </c>
    </row>
    <row r="34" spans="7:10" x14ac:dyDescent="0.25">
      <c r="G34" s="70">
        <v>3.1</v>
      </c>
      <c r="H34" s="69">
        <f t="shared" si="0"/>
        <v>124</v>
      </c>
      <c r="I34" s="69">
        <f t="shared" si="1"/>
        <v>4</v>
      </c>
      <c r="J34" s="71">
        <f t="shared" si="2"/>
        <v>0.4</v>
      </c>
    </row>
    <row r="35" spans="7:10" x14ac:dyDescent="0.25">
      <c r="G35" s="70">
        <v>3.2</v>
      </c>
      <c r="H35" s="69">
        <f t="shared" si="0"/>
        <v>128</v>
      </c>
      <c r="I35" s="69">
        <f t="shared" si="1"/>
        <v>4</v>
      </c>
      <c r="J35" s="71">
        <f t="shared" si="2"/>
        <v>0.4</v>
      </c>
    </row>
    <row r="36" spans="7:10" x14ac:dyDescent="0.25">
      <c r="G36" s="70">
        <v>3.3</v>
      </c>
      <c r="H36" s="69">
        <f t="shared" si="0"/>
        <v>132</v>
      </c>
      <c r="I36" s="69">
        <f t="shared" si="1"/>
        <v>4</v>
      </c>
      <c r="J36" s="71">
        <f t="shared" si="2"/>
        <v>0.4</v>
      </c>
    </row>
    <row r="37" spans="7:10" x14ac:dyDescent="0.25">
      <c r="G37" s="70">
        <v>3.4</v>
      </c>
      <c r="H37" s="69">
        <f t="shared" si="0"/>
        <v>136</v>
      </c>
      <c r="I37" s="69">
        <f t="shared" si="1"/>
        <v>4</v>
      </c>
      <c r="J37" s="71">
        <f t="shared" si="2"/>
        <v>0.4</v>
      </c>
    </row>
    <row r="38" spans="7:10" x14ac:dyDescent="0.25">
      <c r="G38" s="70">
        <v>3.5</v>
      </c>
      <c r="H38" s="69">
        <f t="shared" si="0"/>
        <v>140</v>
      </c>
      <c r="I38" s="69">
        <f t="shared" si="1"/>
        <v>4</v>
      </c>
      <c r="J38" s="71">
        <f t="shared" si="2"/>
        <v>0.4</v>
      </c>
    </row>
    <row r="39" spans="7:10" x14ac:dyDescent="0.25">
      <c r="G39" s="70">
        <v>3.6</v>
      </c>
      <c r="H39" s="69">
        <f t="shared" si="0"/>
        <v>144</v>
      </c>
      <c r="I39" s="69">
        <f t="shared" si="1"/>
        <v>4</v>
      </c>
      <c r="J39" s="71">
        <f t="shared" si="2"/>
        <v>0.4</v>
      </c>
    </row>
    <row r="40" spans="7:10" x14ac:dyDescent="0.25">
      <c r="G40" s="70">
        <v>3.7</v>
      </c>
      <c r="H40" s="69">
        <f t="shared" si="0"/>
        <v>148</v>
      </c>
      <c r="I40" s="69">
        <f t="shared" si="1"/>
        <v>4</v>
      </c>
      <c r="J40" s="71">
        <f t="shared" si="2"/>
        <v>0.4</v>
      </c>
    </row>
    <row r="41" spans="7:10" x14ac:dyDescent="0.25">
      <c r="G41" s="70">
        <v>3.8</v>
      </c>
      <c r="H41" s="69">
        <f t="shared" si="0"/>
        <v>152</v>
      </c>
      <c r="I41" s="69">
        <f t="shared" si="1"/>
        <v>4</v>
      </c>
      <c r="J41" s="71">
        <f t="shared" si="2"/>
        <v>0.4</v>
      </c>
    </row>
    <row r="42" spans="7:10" x14ac:dyDescent="0.25">
      <c r="G42" s="70">
        <v>3.9</v>
      </c>
      <c r="H42" s="69">
        <f t="shared" si="0"/>
        <v>156</v>
      </c>
      <c r="I42" s="69">
        <f t="shared" si="1"/>
        <v>4</v>
      </c>
      <c r="J42" s="71">
        <f t="shared" si="2"/>
        <v>0.4</v>
      </c>
    </row>
    <row r="43" spans="7:10" x14ac:dyDescent="0.25">
      <c r="G43" s="70">
        <v>4</v>
      </c>
      <c r="H43" s="69">
        <f t="shared" si="0"/>
        <v>160</v>
      </c>
      <c r="I43" s="69">
        <f t="shared" si="1"/>
        <v>4</v>
      </c>
      <c r="J43" s="71">
        <f t="shared" si="2"/>
        <v>0.4</v>
      </c>
    </row>
    <row r="44" spans="7:10" x14ac:dyDescent="0.25">
      <c r="G44" s="70">
        <v>4.0999999999999996</v>
      </c>
      <c r="H44" s="69">
        <f t="shared" si="0"/>
        <v>164</v>
      </c>
      <c r="I44" s="69">
        <f t="shared" si="1"/>
        <v>4</v>
      </c>
      <c r="J44" s="71">
        <f t="shared" si="2"/>
        <v>0.4</v>
      </c>
    </row>
    <row r="45" spans="7:10" x14ac:dyDescent="0.25">
      <c r="G45" s="70">
        <v>4.2</v>
      </c>
      <c r="H45" s="69">
        <f t="shared" si="0"/>
        <v>168</v>
      </c>
      <c r="I45" s="69">
        <f t="shared" si="1"/>
        <v>4</v>
      </c>
      <c r="J45" s="71">
        <f t="shared" si="2"/>
        <v>0.4</v>
      </c>
    </row>
    <row r="46" spans="7:10" x14ac:dyDescent="0.25">
      <c r="G46" s="70">
        <v>4.3</v>
      </c>
      <c r="H46" s="69">
        <f t="shared" si="0"/>
        <v>172</v>
      </c>
      <c r="I46" s="69">
        <f t="shared" si="1"/>
        <v>4</v>
      </c>
      <c r="J46" s="71">
        <f t="shared" si="2"/>
        <v>0.4</v>
      </c>
    </row>
    <row r="47" spans="7:10" x14ac:dyDescent="0.25">
      <c r="G47" s="70">
        <v>4.4000000000000004</v>
      </c>
      <c r="H47" s="69">
        <f t="shared" si="0"/>
        <v>176</v>
      </c>
      <c r="I47" s="69">
        <f t="shared" si="1"/>
        <v>4</v>
      </c>
      <c r="J47" s="71">
        <f t="shared" si="2"/>
        <v>0.4</v>
      </c>
    </row>
    <row r="48" spans="7:10" x14ac:dyDescent="0.25">
      <c r="G48" s="70">
        <v>4.5</v>
      </c>
      <c r="H48" s="69">
        <f t="shared" si="0"/>
        <v>180</v>
      </c>
      <c r="I48" s="69">
        <f t="shared" si="1"/>
        <v>4</v>
      </c>
      <c r="J48" s="71">
        <f t="shared" si="2"/>
        <v>0.4</v>
      </c>
    </row>
    <row r="49" spans="7:10" x14ac:dyDescent="0.25">
      <c r="G49" s="70">
        <v>4.5999999999999996</v>
      </c>
      <c r="H49" s="69">
        <f t="shared" si="0"/>
        <v>184</v>
      </c>
      <c r="I49" s="69">
        <f t="shared" si="1"/>
        <v>4</v>
      </c>
      <c r="J49" s="71">
        <f t="shared" si="2"/>
        <v>0.4</v>
      </c>
    </row>
    <row r="50" spans="7:10" x14ac:dyDescent="0.25">
      <c r="G50" s="70">
        <v>4.7</v>
      </c>
      <c r="H50" s="69">
        <f t="shared" si="0"/>
        <v>188</v>
      </c>
      <c r="I50" s="69">
        <f t="shared" si="1"/>
        <v>4</v>
      </c>
      <c r="J50" s="71">
        <f t="shared" si="2"/>
        <v>0.4</v>
      </c>
    </row>
    <row r="51" spans="7:10" x14ac:dyDescent="0.25">
      <c r="G51" s="70">
        <v>4.8</v>
      </c>
      <c r="H51" s="69">
        <f t="shared" si="0"/>
        <v>192</v>
      </c>
      <c r="I51" s="69">
        <f t="shared" si="1"/>
        <v>4</v>
      </c>
      <c r="J51" s="71">
        <f t="shared" si="2"/>
        <v>0.4</v>
      </c>
    </row>
    <row r="52" spans="7:10" x14ac:dyDescent="0.25">
      <c r="G52" s="70">
        <v>4.9000000000000004</v>
      </c>
      <c r="H52" s="69">
        <f t="shared" si="0"/>
        <v>196</v>
      </c>
      <c r="I52" s="69">
        <f t="shared" si="1"/>
        <v>4</v>
      </c>
      <c r="J52" s="71">
        <f t="shared" si="2"/>
        <v>0.4</v>
      </c>
    </row>
    <row r="53" spans="7:10" x14ac:dyDescent="0.25">
      <c r="G53" s="70">
        <v>5</v>
      </c>
      <c r="H53" s="69">
        <f t="shared" si="0"/>
        <v>200</v>
      </c>
      <c r="I53" s="69">
        <f>H53-H52</f>
        <v>4</v>
      </c>
      <c r="J53" s="71">
        <f t="shared" si="2"/>
        <v>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D955-215A-4354-A44F-059CBDC10DF5}">
  <dimension ref="A1:L115"/>
  <sheetViews>
    <sheetView topLeftCell="A20" workbookViewId="0">
      <selection activeCell="D31" sqref="D31"/>
    </sheetView>
  </sheetViews>
  <sheetFormatPr baseColWidth="10" defaultRowHeight="15" x14ac:dyDescent="0.25"/>
  <cols>
    <col min="1" max="1" width="32.85546875" bestFit="1" customWidth="1"/>
    <col min="2" max="2" width="23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2.85546875" style="34" customWidth="1"/>
    <col min="9" max="9" width="13.5703125" bestFit="1" customWidth="1"/>
    <col min="10" max="10" width="14.42578125" bestFit="1" customWidth="1"/>
  </cols>
  <sheetData>
    <row r="1" spans="1:10" x14ac:dyDescent="0.25">
      <c r="A1" t="s">
        <v>49</v>
      </c>
    </row>
    <row r="2" spans="1:10" ht="15.75" thickBot="1" x14ac:dyDescent="0.3"/>
    <row r="3" spans="1:10" x14ac:dyDescent="0.25">
      <c r="A3" s="42" t="s">
        <v>50</v>
      </c>
      <c r="B3" s="42"/>
    </row>
    <row r="4" spans="1:10" x14ac:dyDescent="0.25">
      <c r="A4" t="s">
        <v>51</v>
      </c>
      <c r="B4">
        <v>0.8556549987026365</v>
      </c>
    </row>
    <row r="5" spans="1:10" x14ac:dyDescent="0.25">
      <c r="A5" t="s">
        <v>52</v>
      </c>
      <c r="B5">
        <v>0.7321454768048089</v>
      </c>
    </row>
    <row r="6" spans="1:10" x14ac:dyDescent="0.25">
      <c r="A6" t="s">
        <v>53</v>
      </c>
      <c r="B6">
        <v>0.71540456910510941</v>
      </c>
    </row>
    <row r="7" spans="1:10" x14ac:dyDescent="0.25">
      <c r="A7" t="s">
        <v>54</v>
      </c>
      <c r="B7">
        <v>0.11035096855379826</v>
      </c>
    </row>
    <row r="8" spans="1:10" ht="15.75" thickBot="1" x14ac:dyDescent="0.3">
      <c r="A8" s="40" t="s">
        <v>55</v>
      </c>
      <c r="B8" s="40">
        <v>18</v>
      </c>
    </row>
    <row r="10" spans="1:10" ht="15.75" thickBot="1" x14ac:dyDescent="0.3">
      <c r="A10" t="s">
        <v>56</v>
      </c>
    </row>
    <row r="11" spans="1:10" x14ac:dyDescent="0.25">
      <c r="A11" s="41"/>
      <c r="B11" s="41" t="s">
        <v>61</v>
      </c>
      <c r="C11" s="41" t="s">
        <v>62</v>
      </c>
      <c r="D11" s="41" t="s">
        <v>63</v>
      </c>
      <c r="E11" s="41" t="s">
        <v>64</v>
      </c>
      <c r="F11" s="41" t="s">
        <v>65</v>
      </c>
    </row>
    <row r="12" spans="1:10" x14ac:dyDescent="0.25">
      <c r="A12" t="s">
        <v>57</v>
      </c>
      <c r="B12">
        <v>1</v>
      </c>
      <c r="C12">
        <v>0.53256261982781805</v>
      </c>
      <c r="D12">
        <v>0.53256261982781805</v>
      </c>
      <c r="E12">
        <v>43.733917535305068</v>
      </c>
      <c r="F12">
        <v>5.9639069185354236E-6</v>
      </c>
    </row>
    <row r="13" spans="1:10" x14ac:dyDescent="0.25">
      <c r="A13" t="s">
        <v>58</v>
      </c>
      <c r="B13">
        <v>16</v>
      </c>
      <c r="C13">
        <v>0.19483738017218197</v>
      </c>
      <c r="D13">
        <v>1.2177336260761373E-2</v>
      </c>
    </row>
    <row r="14" spans="1:10" ht="15.75" thickBot="1" x14ac:dyDescent="0.3">
      <c r="A14" s="40" t="s">
        <v>59</v>
      </c>
      <c r="B14" s="40">
        <v>17</v>
      </c>
      <c r="C14" s="40">
        <v>0.72740000000000005</v>
      </c>
      <c r="D14" s="40"/>
      <c r="E14" s="40"/>
      <c r="F14" s="40"/>
    </row>
    <row r="15" spans="1:10" ht="15.75" thickBot="1" x14ac:dyDescent="0.3"/>
    <row r="16" spans="1:10" x14ac:dyDescent="0.25">
      <c r="A16" s="41"/>
      <c r="B16" s="41" t="s">
        <v>66</v>
      </c>
      <c r="C16" s="41" t="s">
        <v>54</v>
      </c>
      <c r="D16" s="41" t="s">
        <v>67</v>
      </c>
      <c r="E16" s="41" t="s">
        <v>68</v>
      </c>
      <c r="F16" s="41" t="s">
        <v>69</v>
      </c>
      <c r="G16" s="41" t="s">
        <v>70</v>
      </c>
      <c r="H16" s="66"/>
      <c r="I16" s="41" t="s">
        <v>71</v>
      </c>
      <c r="J16" s="41" t="s">
        <v>72</v>
      </c>
    </row>
    <row r="17" spans="1:10" x14ac:dyDescent="0.25">
      <c r="A17" t="s">
        <v>60</v>
      </c>
      <c r="B17">
        <v>0.55557799121282248</v>
      </c>
      <c r="C17">
        <v>0.22746885967190475</v>
      </c>
      <c r="D17">
        <v>2.442435382206487</v>
      </c>
      <c r="E17">
        <v>2.6571838869470468E-2</v>
      </c>
      <c r="F17">
        <v>7.3365550186535566E-2</v>
      </c>
      <c r="G17">
        <v>1.0377904322391094</v>
      </c>
      <c r="I17">
        <v>7.3365550186535566E-2</v>
      </c>
      <c r="J17">
        <v>1.0377904322391094</v>
      </c>
    </row>
    <row r="18" spans="1:10" ht="15.75" thickBot="1" x14ac:dyDescent="0.3">
      <c r="A18" s="40" t="s">
        <v>42</v>
      </c>
      <c r="B18" s="40">
        <v>0.74035584397977883</v>
      </c>
      <c r="C18" s="40">
        <v>0.1119518611619009</v>
      </c>
      <c r="D18" s="40">
        <v>6.6131624458578848</v>
      </c>
      <c r="E18" s="40">
        <v>5.9639069185354448E-6</v>
      </c>
      <c r="F18" s="40">
        <v>0.50302850024498291</v>
      </c>
      <c r="G18" s="40">
        <v>0.97768318771457474</v>
      </c>
      <c r="H18" s="67"/>
      <c r="I18" s="40">
        <v>0.50302850024498291</v>
      </c>
      <c r="J18" s="40">
        <v>0.97768318771457474</v>
      </c>
    </row>
    <row r="20" spans="1:10" x14ac:dyDescent="0.25">
      <c r="B20">
        <f>B17+B18*2.3</f>
        <v>2.2583964323663137</v>
      </c>
    </row>
    <row r="21" spans="1:10" x14ac:dyDescent="0.25">
      <c r="F21" s="46" t="s">
        <v>76</v>
      </c>
      <c r="G21" s="3" t="s">
        <v>77</v>
      </c>
      <c r="H21" s="68"/>
    </row>
    <row r="22" spans="1:10" x14ac:dyDescent="0.25">
      <c r="A22" t="s">
        <v>73</v>
      </c>
      <c r="E22" s="35"/>
      <c r="F22" s="43" t="s">
        <v>42</v>
      </c>
      <c r="G22" s="46" t="s">
        <v>87</v>
      </c>
      <c r="H22" s="43" t="s">
        <v>43</v>
      </c>
      <c r="I22" s="43" t="s">
        <v>84</v>
      </c>
    </row>
    <row r="23" spans="1:10" ht="15.75" thickBot="1" x14ac:dyDescent="0.3">
      <c r="E23" s="43">
        <v>1</v>
      </c>
      <c r="F23" s="77">
        <v>1.6333329999999999</v>
      </c>
      <c r="G23" s="36">
        <v>-13</v>
      </c>
      <c r="H23" s="37">
        <v>1.7</v>
      </c>
      <c r="I23" s="80">
        <f>_xlfn.FORECAST.LINEAR(F23,H23:H40,F23:F40)</f>
        <v>1.7648256229278463</v>
      </c>
    </row>
    <row r="24" spans="1:10" x14ac:dyDescent="0.25">
      <c r="A24" s="41" t="s">
        <v>74</v>
      </c>
      <c r="B24" s="41" t="s">
        <v>75</v>
      </c>
      <c r="C24" s="41" t="s">
        <v>58</v>
      </c>
      <c r="E24" s="43">
        <v>2</v>
      </c>
      <c r="F24" s="77">
        <v>1.6666669999999999</v>
      </c>
      <c r="G24" s="36">
        <v>-14</v>
      </c>
      <c r="H24" s="57">
        <v>1.82</v>
      </c>
      <c r="I24" s="80">
        <f>_xlfn.FORECAST.LINEAR(F24,H23:H40,F23:F40)</f>
        <v>1.7895046446310683</v>
      </c>
    </row>
    <row r="25" spans="1:10" x14ac:dyDescent="0.25">
      <c r="A25" s="79">
        <v>1</v>
      </c>
      <c r="B25" s="45">
        <v>1.7648256229278465</v>
      </c>
      <c r="C25" s="79">
        <v>-6.4825622927846549E-2</v>
      </c>
      <c r="E25" s="43">
        <v>3</v>
      </c>
      <c r="F25" s="37">
        <v>1.8</v>
      </c>
      <c r="G25" s="36">
        <v>-12</v>
      </c>
      <c r="H25" s="57">
        <v>2.02</v>
      </c>
      <c r="I25" s="80">
        <f>_xlfn.FORECAST.LINEAR(F25,H23:H40,F23:F40)</f>
        <v>1.8882185103764244</v>
      </c>
    </row>
    <row r="26" spans="1:10" x14ac:dyDescent="0.25">
      <c r="A26" s="79">
        <v>2</v>
      </c>
      <c r="B26" s="45">
        <v>1.7895046446310685</v>
      </c>
      <c r="C26" s="79">
        <v>3.0495355368931554E-2</v>
      </c>
      <c r="E26" s="43">
        <v>4</v>
      </c>
      <c r="F26" s="77">
        <v>1.8333330000000001</v>
      </c>
      <c r="G26" s="81">
        <v>-1</v>
      </c>
      <c r="H26" s="37">
        <v>1.82</v>
      </c>
      <c r="I26" s="80">
        <f>_xlfn.FORECAST.LINEAR(F26,H23:H40,F23:F40)</f>
        <v>1.9128967917238024</v>
      </c>
    </row>
    <row r="27" spans="1:10" x14ac:dyDescent="0.25">
      <c r="A27" s="45">
        <v>3</v>
      </c>
      <c r="B27" s="45">
        <v>1.8882185103764244</v>
      </c>
      <c r="C27" s="45">
        <v>0.13178148962357561</v>
      </c>
      <c r="E27" s="43">
        <v>5</v>
      </c>
      <c r="F27" s="77">
        <v>1.8666670000000001</v>
      </c>
      <c r="G27" s="76">
        <v>-4</v>
      </c>
      <c r="H27" s="57">
        <v>1.92</v>
      </c>
      <c r="I27" s="80">
        <f>_xlfn.FORECAST.LINEAR(F27,H23:H40,F23:F40)</f>
        <v>1.9375758134270242</v>
      </c>
    </row>
    <row r="28" spans="1:10" x14ac:dyDescent="0.25">
      <c r="A28" s="79">
        <v>4</v>
      </c>
      <c r="B28" s="45">
        <v>1.9128967917238024</v>
      </c>
      <c r="C28" s="79">
        <v>-9.2896791723802385E-2</v>
      </c>
      <c r="E28" s="43">
        <v>6</v>
      </c>
      <c r="F28" s="37">
        <v>1.8666670000000001</v>
      </c>
      <c r="G28" s="63">
        <v>-3</v>
      </c>
      <c r="H28" s="37">
        <v>1.77</v>
      </c>
      <c r="I28" s="80">
        <f>_xlfn.FORECAST.LINEAR(F28,H23:H40,F23:F40)</f>
        <v>1.9375758134270242</v>
      </c>
    </row>
    <row r="29" spans="1:10" x14ac:dyDescent="0.25">
      <c r="A29" s="79">
        <v>5</v>
      </c>
      <c r="B29" s="45">
        <v>1.9375758134270242</v>
      </c>
      <c r="C29" s="79">
        <v>-1.75758134270243E-2</v>
      </c>
      <c r="E29" s="43">
        <v>7</v>
      </c>
      <c r="F29" s="37">
        <v>1.8666670000000001</v>
      </c>
      <c r="G29" s="63">
        <v>3</v>
      </c>
      <c r="H29" s="57">
        <v>2.1</v>
      </c>
      <c r="I29" s="80">
        <f>_xlfn.FORECAST.LINEAR(F29,H23:H40,F23:F40)</f>
        <v>1.9375758134270242</v>
      </c>
    </row>
    <row r="30" spans="1:10" x14ac:dyDescent="0.25">
      <c r="A30" s="45">
        <v>6</v>
      </c>
      <c r="B30" s="45">
        <v>1.9375758134270242</v>
      </c>
      <c r="C30" s="45">
        <v>-0.16757581342702421</v>
      </c>
      <c r="E30" s="43">
        <v>8</v>
      </c>
      <c r="F30" s="77">
        <v>1.9</v>
      </c>
      <c r="G30" s="76">
        <v>-7</v>
      </c>
      <c r="H30" s="57">
        <v>2.0499999999999998</v>
      </c>
      <c r="I30" s="80">
        <f>_xlfn.FORECAST.LINEAR(F30,H23:H40,F23:F40)</f>
        <v>1.962254094774402</v>
      </c>
    </row>
    <row r="31" spans="1:10" x14ac:dyDescent="0.25">
      <c r="A31" s="45">
        <v>7</v>
      </c>
      <c r="B31" s="45">
        <v>1.9375758134270242</v>
      </c>
      <c r="C31" s="45">
        <v>0.16242418657297586</v>
      </c>
      <c r="E31" s="43">
        <v>9</v>
      </c>
      <c r="F31" s="77">
        <v>1.9666669999999999</v>
      </c>
      <c r="G31" s="76">
        <v>2</v>
      </c>
      <c r="H31" s="57">
        <v>2.0499999999999998</v>
      </c>
      <c r="I31" s="80">
        <f>_xlfn.FORECAST.LINEAR(F31,H23:H40,F23:F40)</f>
        <v>2.0116113978250021</v>
      </c>
    </row>
    <row r="32" spans="1:10" x14ac:dyDescent="0.25">
      <c r="A32" s="79">
        <v>8</v>
      </c>
      <c r="B32" s="45">
        <v>1.9622540947744023</v>
      </c>
      <c r="C32" s="79">
        <v>8.7745905225597554E-2</v>
      </c>
      <c r="E32" s="43">
        <v>10</v>
      </c>
      <c r="F32" s="37">
        <v>2</v>
      </c>
      <c r="G32" s="36">
        <v>15</v>
      </c>
      <c r="H32" s="37">
        <v>1.82</v>
      </c>
      <c r="I32" s="80">
        <f>_xlfn.FORECAST.LINEAR(F32,H23:H40,F23:F40)</f>
        <v>2.0362896791723801</v>
      </c>
    </row>
    <row r="33" spans="1:12" x14ac:dyDescent="0.25">
      <c r="A33" s="79">
        <v>9</v>
      </c>
      <c r="B33" s="45">
        <v>2.0116113978250021</v>
      </c>
      <c r="C33" s="79">
        <v>3.8388602174997732E-2</v>
      </c>
      <c r="E33" s="43">
        <v>11</v>
      </c>
      <c r="F33" s="77">
        <v>2.1</v>
      </c>
      <c r="G33" s="76">
        <v>-1</v>
      </c>
      <c r="H33" s="57">
        <v>2.2000000000000002</v>
      </c>
      <c r="I33" s="80">
        <f>_xlfn.FORECAST.LINEAR(F33,H23:H40,F23:F40)</f>
        <v>2.110325263570358</v>
      </c>
    </row>
    <row r="34" spans="1:12" x14ac:dyDescent="0.25">
      <c r="A34" s="45">
        <v>10</v>
      </c>
      <c r="B34" s="45">
        <v>2.0362896791723801</v>
      </c>
      <c r="C34" s="45">
        <v>-0.21628967917238007</v>
      </c>
      <c r="E34" s="43">
        <v>12</v>
      </c>
      <c r="F34" s="77">
        <v>2.1</v>
      </c>
      <c r="G34" s="76">
        <v>-6</v>
      </c>
      <c r="H34" s="57">
        <v>2.08</v>
      </c>
      <c r="I34" s="80">
        <f>_xlfn.FORECAST.LINEAR(F34,H23:H40,F23:F40)</f>
        <v>2.110325263570358</v>
      </c>
    </row>
    <row r="35" spans="1:12" x14ac:dyDescent="0.25">
      <c r="A35" s="79">
        <v>11</v>
      </c>
      <c r="B35" s="45">
        <v>2.110325263570358</v>
      </c>
      <c r="C35" s="79">
        <v>8.9674736429642188E-2</v>
      </c>
      <c r="E35" s="43">
        <v>13</v>
      </c>
      <c r="F35" s="77">
        <v>2.1333329999999999</v>
      </c>
      <c r="G35" s="36">
        <v>16</v>
      </c>
      <c r="H35" s="37">
        <v>2.0499999999999998</v>
      </c>
      <c r="I35" s="80">
        <f>_xlfn.FORECAST.LINEAR(F35,H23:H40,F23:F40)</f>
        <v>2.135003544917736</v>
      </c>
    </row>
    <row r="36" spans="1:12" x14ac:dyDescent="0.25">
      <c r="A36" s="79">
        <v>12</v>
      </c>
      <c r="B36" s="45">
        <v>2.110325263570358</v>
      </c>
      <c r="C36" s="79">
        <v>-3.0325263570357919E-2</v>
      </c>
      <c r="E36" s="43">
        <v>14</v>
      </c>
      <c r="F36" s="77">
        <v>2.2000000000000002</v>
      </c>
      <c r="G36" s="76">
        <v>5</v>
      </c>
      <c r="H36" s="57">
        <v>2.27</v>
      </c>
      <c r="I36" s="80">
        <f>_xlfn.FORECAST.LINEAR(F36,H23:H40,F23:F40)</f>
        <v>2.1843608479683363</v>
      </c>
    </row>
    <row r="37" spans="1:12" x14ac:dyDescent="0.25">
      <c r="A37" s="79">
        <v>13</v>
      </c>
      <c r="B37" s="45">
        <v>2.135003544917736</v>
      </c>
      <c r="C37" s="79">
        <v>-8.5003544917736207E-2</v>
      </c>
      <c r="E37" s="43">
        <v>15</v>
      </c>
      <c r="F37" s="37">
        <v>2.233333</v>
      </c>
      <c r="G37" s="63">
        <v>0</v>
      </c>
      <c r="H37" s="57">
        <v>2.33</v>
      </c>
      <c r="I37" s="80">
        <f>_xlfn.FORECAST.LINEAR(F37,H23:H40,F23:F40)</f>
        <v>2.2090391293157139</v>
      </c>
    </row>
    <row r="38" spans="1:12" x14ac:dyDescent="0.25">
      <c r="A38" s="79">
        <v>14</v>
      </c>
      <c r="B38" s="45">
        <v>2.1843608479683363</v>
      </c>
      <c r="C38" s="79">
        <v>8.5639152031663723E-2</v>
      </c>
      <c r="E38" s="43">
        <v>16</v>
      </c>
      <c r="F38" s="77">
        <v>2.2999999999999998</v>
      </c>
      <c r="G38" s="36">
        <v>20</v>
      </c>
      <c r="H38" s="57">
        <v>2.25</v>
      </c>
      <c r="I38" s="80">
        <f>_xlfn.FORECAST.LINEAR(F38,H23:H40,F23:F40)</f>
        <v>2.2583964323663137</v>
      </c>
    </row>
    <row r="39" spans="1:12" x14ac:dyDescent="0.25">
      <c r="A39" s="45">
        <v>15</v>
      </c>
      <c r="B39" s="45">
        <v>2.2090391293157139</v>
      </c>
      <c r="C39" s="45">
        <v>0.12096087068428618</v>
      </c>
      <c r="E39" s="43">
        <v>17</v>
      </c>
      <c r="F39" s="77">
        <v>2.4</v>
      </c>
      <c r="G39" s="36">
        <v>16</v>
      </c>
      <c r="H39" s="57">
        <v>2.38</v>
      </c>
      <c r="I39" s="80">
        <f>_xlfn.FORECAST.LINEAR(F39,H23:H40,F23:F40)</f>
        <v>2.332432016764292</v>
      </c>
    </row>
    <row r="40" spans="1:12" x14ac:dyDescent="0.25">
      <c r="A40" s="79">
        <v>16</v>
      </c>
      <c r="B40" s="45">
        <v>2.2583964323663137</v>
      </c>
      <c r="C40" s="79">
        <v>-8.3964323663137108E-3</v>
      </c>
      <c r="E40" s="43">
        <v>18</v>
      </c>
      <c r="F40" s="37">
        <v>2.4666670000000002</v>
      </c>
      <c r="G40" s="36">
        <v>13</v>
      </c>
      <c r="H40" s="37">
        <v>2.27</v>
      </c>
      <c r="I40" s="80">
        <f>_xlfn.FORECAST.LINEAR(F40,H23:H40,F23:F40)</f>
        <v>2.3817893198148918</v>
      </c>
      <c r="K40" s="46" t="s">
        <v>45</v>
      </c>
      <c r="L40" s="58">
        <f>CORREL(F23:F40,H23:H40)</f>
        <v>0.85565499870263673</v>
      </c>
    </row>
    <row r="41" spans="1:12" x14ac:dyDescent="0.25">
      <c r="A41" s="79">
        <v>17</v>
      </c>
      <c r="B41" s="45">
        <v>2.3324320167642916</v>
      </c>
      <c r="C41" s="79">
        <v>4.7567983235708322E-2</v>
      </c>
      <c r="F41" s="91">
        <v>1.67</v>
      </c>
      <c r="H41" s="92">
        <v>1.72</v>
      </c>
      <c r="I41" s="80">
        <f>_xlfn.FORECAST.LINEAR(F41,H24:H41,F24:F41)</f>
        <v>1.7915275921733143</v>
      </c>
      <c r="K41" s="46" t="s">
        <v>85</v>
      </c>
      <c r="L41" s="58">
        <f>DEVSQ(F23:F40)</f>
        <v>0.97160482469244447</v>
      </c>
    </row>
    <row r="42" spans="1:12" x14ac:dyDescent="0.25">
      <c r="A42" s="45">
        <v>18</v>
      </c>
      <c r="B42" s="45">
        <v>2.3817893198148914</v>
      </c>
      <c r="C42" s="45">
        <v>-0.11178931981489137</v>
      </c>
      <c r="E42" s="65"/>
      <c r="F42" s="37"/>
      <c r="K42" s="46" t="s">
        <v>86</v>
      </c>
      <c r="L42" s="58">
        <f>DEVSQ(H23:H40)</f>
        <v>0.72740000000000005</v>
      </c>
    </row>
    <row r="43" spans="1:12" x14ac:dyDescent="0.25">
      <c r="E43" s="47"/>
      <c r="F43" s="45"/>
    </row>
    <row r="47" spans="1:12" ht="15.75" thickBot="1" x14ac:dyDescent="0.3"/>
    <row r="48" spans="1:12" x14ac:dyDescent="0.25">
      <c r="B48" s="43" t="s">
        <v>42</v>
      </c>
      <c r="C48" s="41" t="s">
        <v>58</v>
      </c>
      <c r="D48" s="43" t="s">
        <v>42</v>
      </c>
      <c r="E48" s="41" t="s">
        <v>58</v>
      </c>
    </row>
    <row r="49" spans="2:5" x14ac:dyDescent="0.25">
      <c r="B49" s="77">
        <v>1.6333329999999999</v>
      </c>
      <c r="C49" s="79">
        <v>-6.4825622927846549E-2</v>
      </c>
      <c r="D49">
        <f>(B49-MIN($B$49:$B$66))/(MAX($B$49:$B$66)-MIN($B$49:$B$66))</f>
        <v>0</v>
      </c>
      <c r="E49">
        <f>(C49-MIN($C$49:$C$66))/(MAX($C$49:$C$66)-MIN($C$49:$C$66))</f>
        <v>0.39994325517084894</v>
      </c>
    </row>
    <row r="50" spans="2:5" x14ac:dyDescent="0.25">
      <c r="B50" s="77">
        <v>1.6666669999999999</v>
      </c>
      <c r="C50" s="79">
        <v>3.0495355368931554E-2</v>
      </c>
      <c r="D50">
        <f>(B50-MIN($B$49:$B$66))/(MAX($B$49:$B$66)-MIN($B$49:$B$66))</f>
        <v>4.000076799938556E-2</v>
      </c>
      <c r="E50">
        <f>(C50-MIN($C$49:$C$66))/(MAX($C$49:$C$66)-MIN($C$49:$C$66))</f>
        <v>0.65163981798133541</v>
      </c>
    </row>
    <row r="51" spans="2:5" x14ac:dyDescent="0.25">
      <c r="B51" s="37">
        <v>1.8</v>
      </c>
      <c r="C51" s="45">
        <v>0.13178148962357561</v>
      </c>
      <c r="D51">
        <f>(B51-MIN($B$49:$B$66))/(MAX($B$49:$B$66)-MIN($B$49:$B$66))</f>
        <v>0.20000023999980809</v>
      </c>
      <c r="E51">
        <f>(C51-MIN($C$49:$C$66))/(MAX($C$49:$C$66)-MIN($C$49:$C$66))</f>
        <v>0.91908747019575954</v>
      </c>
    </row>
    <row r="52" spans="2:5" x14ac:dyDescent="0.25">
      <c r="B52" s="77">
        <v>1.8333330000000001</v>
      </c>
      <c r="C52" s="79">
        <v>-9.2896791723802385E-2</v>
      </c>
      <c r="D52">
        <f>(B52-MIN($B$49:$B$66))/(MAX($B$49:$B$66)-MIN($B$49:$B$66))</f>
        <v>0.23999980800015375</v>
      </c>
      <c r="E52">
        <f>(C52-MIN($C$49:$C$66))/(MAX($C$49:$C$66)-MIN($C$49:$C$66))</f>
        <v>0.32582088645137181</v>
      </c>
    </row>
    <row r="53" spans="2:5" x14ac:dyDescent="0.25">
      <c r="B53" s="77">
        <v>1.8666670000000001</v>
      </c>
      <c r="C53" s="79">
        <v>-1.75758134270243E-2</v>
      </c>
      <c r="D53">
        <f>(B53-MIN($B$49:$B$66))/(MAX($B$49:$B$66)-MIN($B$49:$B$66))</f>
        <v>0.28000057599953931</v>
      </c>
      <c r="E53">
        <f>(C53-MIN($C$49:$C$66))/(MAX($C$49:$C$66)-MIN($C$49:$C$66))</f>
        <v>0.5247071304195905</v>
      </c>
    </row>
    <row r="54" spans="2:5" x14ac:dyDescent="0.25">
      <c r="B54" s="37">
        <v>1.8666670000000001</v>
      </c>
      <c r="C54" s="45">
        <v>-0.16757581342702421</v>
      </c>
      <c r="D54">
        <f>(B54-MIN($B$49:$B$66))/(MAX($B$49:$B$66)-MIN($B$49:$B$66))</f>
        <v>0.28000057599953931</v>
      </c>
      <c r="E54">
        <f>(C54-MIN($C$49:$C$66))/(MAX($C$49:$C$66)-MIN($C$49:$C$66))</f>
        <v>0.12862973910258321</v>
      </c>
    </row>
    <row r="55" spans="2:5" x14ac:dyDescent="0.25">
      <c r="B55" s="37">
        <v>1.8666670000000001</v>
      </c>
      <c r="C55" s="45">
        <v>0.16242418657297586</v>
      </c>
      <c r="D55">
        <f>(B55-MIN($B$49:$B$66))/(MAX($B$49:$B$66)-MIN($B$49:$B$66))</f>
        <v>0.28000057599953931</v>
      </c>
      <c r="E55">
        <f>(C55-MIN($C$49:$C$66))/(MAX($C$49:$C$66)-MIN($C$49:$C$66))</f>
        <v>1</v>
      </c>
    </row>
    <row r="56" spans="2:5" x14ac:dyDescent="0.25">
      <c r="B56" s="77">
        <v>1.9</v>
      </c>
      <c r="C56" s="79">
        <v>8.7745905225597554E-2</v>
      </c>
      <c r="D56">
        <f>(B56-MIN($B$49:$B$66))/(MAX($B$49:$B$66)-MIN($B$49:$B$66))</f>
        <v>0.32000014399988469</v>
      </c>
      <c r="E56">
        <f>(C56-MIN($C$49:$C$66))/(MAX($C$49:$C$66)-MIN($C$49:$C$66))</f>
        <v>0.80281080757261902</v>
      </c>
    </row>
    <row r="57" spans="2:5" x14ac:dyDescent="0.25">
      <c r="B57" s="77">
        <v>1.9666669999999999</v>
      </c>
      <c r="C57" s="79">
        <v>3.8388602174997732E-2</v>
      </c>
      <c r="D57">
        <f>(B57-MIN($B$49:$B$66))/(MAX($B$49:$B$66)-MIN($B$49:$B$66))</f>
        <v>0.40000047999961591</v>
      </c>
      <c r="E57">
        <f>(C57-MIN($C$49:$C$66))/(MAX($C$49:$C$66)-MIN($C$49:$C$66))</f>
        <v>0.67248206200778871</v>
      </c>
    </row>
    <row r="58" spans="2:5" x14ac:dyDescent="0.25">
      <c r="B58" s="37">
        <v>2</v>
      </c>
      <c r="C58" s="45">
        <v>-0.21628967917238007</v>
      </c>
      <c r="D58">
        <f>(B58-MIN($B$49:$B$66))/(MAX($B$49:$B$66)-MIN($B$49:$B$66))</f>
        <v>0.44000004799996156</v>
      </c>
      <c r="E58">
        <f>(C58-MIN($C$49:$C$66))/(MAX($C$49:$C$66)-MIN($C$49:$C$66))</f>
        <v>0</v>
      </c>
    </row>
    <row r="59" spans="2:5" x14ac:dyDescent="0.25">
      <c r="B59" s="77">
        <v>2.1</v>
      </c>
      <c r="C59" s="79">
        <v>8.9674736429642188E-2</v>
      </c>
      <c r="D59">
        <f>(B59-MIN($B$49:$B$66))/(MAX($B$49:$B$66)-MIN($B$49:$B$66))</f>
        <v>0.55999995200003838</v>
      </c>
      <c r="E59">
        <f>(C59-MIN($C$49:$C$66))/(MAX($C$49:$C$66)-MIN($C$49:$C$66))</f>
        <v>0.80790391711654463</v>
      </c>
    </row>
    <row r="60" spans="2:5" x14ac:dyDescent="0.25">
      <c r="B60" s="77">
        <v>2.1</v>
      </c>
      <c r="C60" s="79">
        <v>-3.0325263570357919E-2</v>
      </c>
      <c r="D60">
        <f>(B60-MIN($B$49:$B$66))/(MAX($B$49:$B$66)-MIN($B$49:$B$66))</f>
        <v>0.55999995200003838</v>
      </c>
      <c r="E60">
        <f>(C60-MIN($C$49:$C$66))/(MAX($C$49:$C$66)-MIN($C$49:$C$66))</f>
        <v>0.49104200406293835</v>
      </c>
    </row>
    <row r="61" spans="2:5" x14ac:dyDescent="0.25">
      <c r="B61" s="77">
        <v>2.1333329999999999</v>
      </c>
      <c r="C61" s="79">
        <v>-8.5003544917736207E-2</v>
      </c>
      <c r="D61">
        <f>(B61-MIN($B$49:$B$66))/(MAX($B$49:$B$66)-MIN($B$49:$B$66))</f>
        <v>0.59999952000038381</v>
      </c>
      <c r="E61">
        <f>(C61-MIN($C$49:$C$66))/(MAX($C$49:$C$66)-MIN($C$49:$C$66))</f>
        <v>0.3466631304778251</v>
      </c>
    </row>
    <row r="62" spans="2:5" x14ac:dyDescent="0.25">
      <c r="B62" s="77">
        <v>2.2000000000000002</v>
      </c>
      <c r="C62" s="79">
        <v>8.5639152031663723E-2</v>
      </c>
      <c r="D62">
        <f>(B62-MIN($B$49:$B$66))/(MAX($B$49:$B$66)-MIN($B$49:$B$66))</f>
        <v>0.67999985600011525</v>
      </c>
      <c r="E62">
        <f>(C62-MIN($C$49:$C$66))/(MAX($C$49:$C$66)-MIN($C$49:$C$66))</f>
        <v>0.79724789217793846</v>
      </c>
    </row>
    <row r="63" spans="2:5" x14ac:dyDescent="0.25">
      <c r="B63" s="37">
        <v>2.233333</v>
      </c>
      <c r="C63" s="45">
        <v>0.12096087068428618</v>
      </c>
      <c r="D63">
        <f>(B63-MIN($B$49:$B$66))/(MAX($B$49:$B$66)-MIN($B$49:$B$66))</f>
        <v>0.71999942400046069</v>
      </c>
      <c r="E63">
        <f>(C63-MIN($C$49:$C$66))/(MAX($C$49:$C$66)-MIN($C$49:$C$66))</f>
        <v>0.89051545338303173</v>
      </c>
    </row>
    <row r="64" spans="2:5" x14ac:dyDescent="0.25">
      <c r="B64" s="77">
        <v>2.2999999999999998</v>
      </c>
      <c r="C64" s="79">
        <v>-8.3964323663137108E-3</v>
      </c>
      <c r="D64">
        <f>(B64-MIN($B$49:$B$66))/(MAX($B$49:$B$66)-MIN($B$49:$B$66))</f>
        <v>0.79999976000019168</v>
      </c>
      <c r="E64">
        <f>(C64-MIN($C$49:$C$66))/(MAX($C$49:$C$66)-MIN($C$49:$C$66))</f>
        <v>0.54894543244913052</v>
      </c>
    </row>
    <row r="65" spans="1:5" x14ac:dyDescent="0.25">
      <c r="B65" s="77">
        <v>2.4</v>
      </c>
      <c r="C65" s="79">
        <v>4.7567983235708322E-2</v>
      </c>
      <c r="D65">
        <f>(B65-MIN($B$49:$B$66))/(MAX($B$49:$B$66)-MIN($B$49:$B$66))</f>
        <v>0.91999966400026856</v>
      </c>
      <c r="E65">
        <f>(C65-MIN($C$49:$C$66))/(MAX($C$49:$C$66)-MIN($C$49:$C$66))</f>
        <v>0.69672036403732862</v>
      </c>
    </row>
    <row r="66" spans="1:5" x14ac:dyDescent="0.25">
      <c r="B66" s="37">
        <v>2.4666670000000002</v>
      </c>
      <c r="C66" s="45">
        <v>-0.11178931981489137</v>
      </c>
      <c r="D66">
        <f>(B66-MIN($B$49:$B$66))/(MAX($B$49:$B$66)-MIN($B$49:$B$66))</f>
        <v>1</v>
      </c>
      <c r="E66">
        <f>(C66-MIN($C$49:$C$66))/(MAX($C$49:$C$66)-MIN($C$49:$C$66))</f>
        <v>0.27593486484002638</v>
      </c>
    </row>
    <row r="67" spans="1:5" x14ac:dyDescent="0.25">
      <c r="C67">
        <f>AVERAGE(C49:C66)</f>
        <v>1.1102230246251565E-16</v>
      </c>
    </row>
    <row r="71" spans="1:5" x14ac:dyDescent="0.25">
      <c r="A71" t="s">
        <v>99</v>
      </c>
      <c r="B71" s="45" t="s">
        <v>99</v>
      </c>
      <c r="C71" s="84" t="s">
        <v>58</v>
      </c>
    </row>
    <row r="72" spans="1:5" x14ac:dyDescent="0.25">
      <c r="A72" s="89">
        <v>1.764826</v>
      </c>
      <c r="B72" s="45">
        <f>(A72-MIN($A$72:$A$89))/(MAX($A$72:$A$89)-MIN($A$72:$A$89))</f>
        <v>0</v>
      </c>
      <c r="C72" s="79">
        <v>-6.4825622927846549E-2</v>
      </c>
    </row>
    <row r="73" spans="1:5" x14ac:dyDescent="0.25">
      <c r="A73" s="89">
        <v>1.7895049999999999</v>
      </c>
      <c r="B73" s="45">
        <f t="shared" ref="B73:B89" si="0">(A73-MIN($A$72:$A$89))/(MAX($A$72:$A$89)-MIN($A$72:$A$89))</f>
        <v>4.00007780045155E-2</v>
      </c>
      <c r="C73" s="79">
        <v>3.0495355368931554E-2</v>
      </c>
    </row>
    <row r="74" spans="1:5" x14ac:dyDescent="0.25">
      <c r="A74" s="89">
        <v>1.8882190000000001</v>
      </c>
      <c r="B74" s="45">
        <f t="shared" si="0"/>
        <v>0.20000064833709655</v>
      </c>
      <c r="C74" s="45">
        <v>0.13178148962357561</v>
      </c>
    </row>
    <row r="75" spans="1:5" x14ac:dyDescent="0.25">
      <c r="A75" s="89">
        <v>1.9128970000000001</v>
      </c>
      <c r="B75" s="45">
        <f t="shared" si="0"/>
        <v>0.2399998054988712</v>
      </c>
      <c r="C75" s="79">
        <v>-9.2896791723802385E-2</v>
      </c>
    </row>
    <row r="76" spans="1:5" x14ac:dyDescent="0.25">
      <c r="A76" s="89">
        <v>1.937576</v>
      </c>
      <c r="B76" s="45">
        <f t="shared" si="0"/>
        <v>0.28000058350338669</v>
      </c>
      <c r="C76" s="79">
        <v>-1.75758134270243E-2</v>
      </c>
    </row>
    <row r="77" spans="1:5" x14ac:dyDescent="0.25">
      <c r="A77" s="89">
        <v>1.937576</v>
      </c>
      <c r="B77" s="45">
        <f t="shared" si="0"/>
        <v>0.28000058350338669</v>
      </c>
      <c r="C77" s="45">
        <v>-0.16757581342702421</v>
      </c>
    </row>
    <row r="78" spans="1:5" x14ac:dyDescent="0.25">
      <c r="A78" s="89">
        <v>1.937576</v>
      </c>
      <c r="B78" s="45">
        <f t="shared" si="0"/>
        <v>0.28000058350338669</v>
      </c>
      <c r="C78" s="45">
        <v>0.16242418657297586</v>
      </c>
    </row>
    <row r="79" spans="1:5" x14ac:dyDescent="0.25">
      <c r="A79" s="89">
        <v>1.9622539999999999</v>
      </c>
      <c r="B79" s="45">
        <f t="shared" si="0"/>
        <v>0.3199997406651614</v>
      </c>
      <c r="C79" s="79">
        <v>8.7745905225597554E-2</v>
      </c>
    </row>
    <row r="80" spans="1:5" x14ac:dyDescent="0.25">
      <c r="A80" s="89">
        <v>2.0116109999999998</v>
      </c>
      <c r="B80" s="45">
        <f t="shared" si="0"/>
        <v>0.39999967583145152</v>
      </c>
      <c r="C80" s="79">
        <v>3.8388602174997732E-2</v>
      </c>
    </row>
    <row r="81" spans="1:3" x14ac:dyDescent="0.25">
      <c r="A81" s="89">
        <v>2.0362900000000002</v>
      </c>
      <c r="B81" s="45">
        <f t="shared" si="0"/>
        <v>0.44000045383596775</v>
      </c>
      <c r="C81" s="45">
        <v>-0.21628967917238007</v>
      </c>
    </row>
    <row r="82" spans="1:3" x14ac:dyDescent="0.25">
      <c r="A82" s="89">
        <v>2.110325</v>
      </c>
      <c r="B82" s="45">
        <f t="shared" si="0"/>
        <v>0.55999954616403258</v>
      </c>
      <c r="C82" s="79">
        <v>8.9674736429642188E-2</v>
      </c>
    </row>
    <row r="83" spans="1:3" x14ac:dyDescent="0.25">
      <c r="A83" s="89">
        <v>2.110325</v>
      </c>
      <c r="B83" s="45">
        <f t="shared" si="0"/>
        <v>0.55999954616403258</v>
      </c>
      <c r="C83" s="79">
        <v>-3.0325263570357919E-2</v>
      </c>
    </row>
    <row r="84" spans="1:3" x14ac:dyDescent="0.25">
      <c r="A84" s="89">
        <v>2.1350039999999999</v>
      </c>
      <c r="B84" s="45">
        <f t="shared" si="0"/>
        <v>0.60000032416854809</v>
      </c>
      <c r="C84" s="79">
        <v>-8.5003544917736207E-2</v>
      </c>
    </row>
    <row r="85" spans="1:3" x14ac:dyDescent="0.25">
      <c r="A85" s="89">
        <v>2.184361</v>
      </c>
      <c r="B85" s="45">
        <f t="shared" si="0"/>
        <v>0.68000025933483865</v>
      </c>
      <c r="C85" s="79">
        <v>8.5639152031663723E-2</v>
      </c>
    </row>
    <row r="86" spans="1:3" x14ac:dyDescent="0.25">
      <c r="A86" s="89">
        <v>2.2090390000000002</v>
      </c>
      <c r="B86" s="45">
        <f t="shared" si="0"/>
        <v>0.7199994164966137</v>
      </c>
      <c r="C86" s="45">
        <v>0.12096087068428618</v>
      </c>
    </row>
    <row r="87" spans="1:3" x14ac:dyDescent="0.25">
      <c r="A87" s="89">
        <v>2.2583959999999998</v>
      </c>
      <c r="B87" s="45">
        <f t="shared" si="0"/>
        <v>0.79999935166290348</v>
      </c>
      <c r="C87" s="79">
        <v>-8.3964323663137108E-3</v>
      </c>
    </row>
    <row r="88" spans="1:3" x14ac:dyDescent="0.25">
      <c r="A88" s="89">
        <v>2.3324319999999998</v>
      </c>
      <c r="B88" s="45">
        <f t="shared" si="0"/>
        <v>0.92000006483370944</v>
      </c>
      <c r="C88" s="79">
        <v>4.7567983235708322E-2</v>
      </c>
    </row>
    <row r="89" spans="1:3" x14ac:dyDescent="0.25">
      <c r="A89" s="89">
        <v>2.3817889999999999</v>
      </c>
      <c r="B89" s="45">
        <f t="shared" si="0"/>
        <v>1</v>
      </c>
      <c r="C89" s="45">
        <v>-0.11178931981489137</v>
      </c>
    </row>
    <row r="114" spans="4:4" x14ac:dyDescent="0.25">
      <c r="D114" s="90"/>
    </row>
    <row r="115" spans="4:4" x14ac:dyDescent="0.25">
      <c r="D115" s="9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BB54-254F-40B4-8309-1FF97546332D}">
  <dimension ref="A1:L44"/>
  <sheetViews>
    <sheetView topLeftCell="A18" workbookViewId="0">
      <selection activeCell="F21" sqref="F21:I22"/>
    </sheetView>
  </sheetViews>
  <sheetFormatPr baseColWidth="10" defaultRowHeight="15" x14ac:dyDescent="0.25"/>
  <cols>
    <col min="1" max="1" width="32.85546875" bestFit="1" customWidth="1"/>
    <col min="2" max="2" width="23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</cols>
  <sheetData>
    <row r="1" spans="1:9" x14ac:dyDescent="0.25">
      <c r="A1" t="s">
        <v>49</v>
      </c>
    </row>
    <row r="2" spans="1:9" ht="15.75" thickBot="1" x14ac:dyDescent="0.3"/>
    <row r="3" spans="1:9" x14ac:dyDescent="0.25">
      <c r="A3" s="42" t="s">
        <v>50</v>
      </c>
      <c r="B3" s="42"/>
    </row>
    <row r="4" spans="1:9" x14ac:dyDescent="0.25">
      <c r="A4" t="s">
        <v>51</v>
      </c>
      <c r="B4">
        <v>0.65603386791714491</v>
      </c>
    </row>
    <row r="5" spans="1:9" x14ac:dyDescent="0.25">
      <c r="A5" t="s">
        <v>52</v>
      </c>
      <c r="B5">
        <v>0.43038043585432989</v>
      </c>
    </row>
    <row r="6" spans="1:9" x14ac:dyDescent="0.25">
      <c r="A6" t="s">
        <v>53</v>
      </c>
      <c r="B6">
        <v>0.39477921309522551</v>
      </c>
    </row>
    <row r="7" spans="1:9" x14ac:dyDescent="0.25">
      <c r="A7" t="s">
        <v>54</v>
      </c>
      <c r="B7">
        <v>0.16092336509957941</v>
      </c>
    </row>
    <row r="8" spans="1:9" ht="15.75" thickBot="1" x14ac:dyDescent="0.3">
      <c r="A8" s="40" t="s">
        <v>55</v>
      </c>
      <c r="B8" s="40">
        <v>18</v>
      </c>
    </row>
    <row r="10" spans="1:9" ht="15.75" thickBot="1" x14ac:dyDescent="0.3">
      <c r="A10" t="s">
        <v>56</v>
      </c>
    </row>
    <row r="11" spans="1:9" x14ac:dyDescent="0.25">
      <c r="A11" s="41"/>
      <c r="B11" s="41" t="s">
        <v>61</v>
      </c>
      <c r="C11" s="41" t="s">
        <v>62</v>
      </c>
      <c r="D11" s="41" t="s">
        <v>63</v>
      </c>
      <c r="E11" s="41" t="s">
        <v>64</v>
      </c>
      <c r="F11" s="41" t="s">
        <v>65</v>
      </c>
    </row>
    <row r="12" spans="1:9" x14ac:dyDescent="0.25">
      <c r="A12" t="s">
        <v>57</v>
      </c>
      <c r="B12">
        <v>1</v>
      </c>
      <c r="C12">
        <v>0.31305872904043958</v>
      </c>
      <c r="D12">
        <v>0.31305872904043958</v>
      </c>
      <c r="E12">
        <v>12.08892286555713</v>
      </c>
      <c r="F12">
        <v>3.1116261186782605E-3</v>
      </c>
    </row>
    <row r="13" spans="1:9" x14ac:dyDescent="0.25">
      <c r="A13" t="s">
        <v>58</v>
      </c>
      <c r="B13">
        <v>16</v>
      </c>
      <c r="C13">
        <v>0.41434127095956047</v>
      </c>
      <c r="D13">
        <v>2.5896329434972529E-2</v>
      </c>
    </row>
    <row r="14" spans="1:9" ht="15.75" thickBot="1" x14ac:dyDescent="0.3">
      <c r="A14" s="40" t="s">
        <v>59</v>
      </c>
      <c r="B14" s="40">
        <v>17</v>
      </c>
      <c r="C14" s="40">
        <v>0.72740000000000005</v>
      </c>
      <c r="D14" s="40"/>
      <c r="E14" s="40"/>
      <c r="F14" s="40"/>
    </row>
    <row r="15" spans="1:9" ht="15.75" thickBot="1" x14ac:dyDescent="0.3"/>
    <row r="16" spans="1:9" x14ac:dyDescent="0.25">
      <c r="A16" s="41"/>
      <c r="B16" s="41" t="s">
        <v>66</v>
      </c>
      <c r="C16" s="41" t="s">
        <v>54</v>
      </c>
      <c r="D16" s="41" t="s">
        <v>67</v>
      </c>
      <c r="E16" s="41" t="s">
        <v>68</v>
      </c>
      <c r="F16" s="41" t="s">
        <v>69</v>
      </c>
      <c r="G16" s="41" t="s">
        <v>70</v>
      </c>
      <c r="H16" s="41" t="s">
        <v>71</v>
      </c>
      <c r="I16" s="41" t="s">
        <v>72</v>
      </c>
    </row>
    <row r="17" spans="1:9" x14ac:dyDescent="0.25">
      <c r="A17" t="s">
        <v>60</v>
      </c>
      <c r="B17">
        <v>1.4692179794279279</v>
      </c>
      <c r="C17">
        <v>0.17129186347321174</v>
      </c>
      <c r="D17">
        <v>8.577278276020964</v>
      </c>
      <c r="E17">
        <v>2.2201711008778361E-7</v>
      </c>
      <c r="F17">
        <v>1.1060954503375826</v>
      </c>
      <c r="G17">
        <v>1.8323405085182731</v>
      </c>
      <c r="H17">
        <v>1.1060954503375826</v>
      </c>
      <c r="I17">
        <v>1.8323405085182731</v>
      </c>
    </row>
    <row r="18" spans="1:9" ht="15.75" thickBot="1" x14ac:dyDescent="0.3">
      <c r="A18" s="40" t="s">
        <v>44</v>
      </c>
      <c r="B18" s="40">
        <v>0.28178103423981954</v>
      </c>
      <c r="C18" s="40">
        <v>8.104345652960579E-2</v>
      </c>
      <c r="D18" s="40">
        <v>3.4769128354845376</v>
      </c>
      <c r="E18" s="40">
        <v>3.1116261186782605E-3</v>
      </c>
      <c r="F18" s="40">
        <v>0.10997658127550081</v>
      </c>
      <c r="G18" s="40">
        <v>0.45358548720413827</v>
      </c>
      <c r="H18" s="40">
        <v>0.10997658127550081</v>
      </c>
      <c r="I18" s="40">
        <v>0.45358548720413827</v>
      </c>
    </row>
    <row r="20" spans="1:9" x14ac:dyDescent="0.25">
      <c r="B20">
        <f>B17+B18*2.2</f>
        <v>2.0891362547555308</v>
      </c>
    </row>
    <row r="21" spans="1:9" x14ac:dyDescent="0.25">
      <c r="F21" s="46" t="s">
        <v>76</v>
      </c>
      <c r="G21" s="46" t="s">
        <v>77</v>
      </c>
    </row>
    <row r="22" spans="1:9" x14ac:dyDescent="0.25">
      <c r="A22" t="s">
        <v>73</v>
      </c>
      <c r="E22" s="35"/>
      <c r="F22" s="43" t="s">
        <v>44</v>
      </c>
      <c r="G22" s="44" t="s">
        <v>43</v>
      </c>
      <c r="H22" s="43" t="s">
        <v>84</v>
      </c>
      <c r="I22" s="46" t="s">
        <v>87</v>
      </c>
    </row>
    <row r="23" spans="1:9" ht="15.75" thickBot="1" x14ac:dyDescent="0.3">
      <c r="E23" s="43">
        <v>1</v>
      </c>
      <c r="F23" s="37">
        <v>1.6</v>
      </c>
      <c r="G23" s="37">
        <v>1.7</v>
      </c>
      <c r="H23" s="39">
        <f>_xlfn.FORECAST.LINEAR(F23,G23:G40,F23:F40)</f>
        <v>1.9200676342116392</v>
      </c>
      <c r="I23" s="83">
        <v>-13</v>
      </c>
    </row>
    <row r="24" spans="1:9" x14ac:dyDescent="0.25">
      <c r="A24" s="41" t="s">
        <v>74</v>
      </c>
      <c r="B24" s="41" t="s">
        <v>75</v>
      </c>
      <c r="C24" s="41" t="s">
        <v>58</v>
      </c>
      <c r="E24" s="43">
        <v>2</v>
      </c>
      <c r="F24" s="77">
        <v>1.1000000000000001</v>
      </c>
      <c r="G24" s="57">
        <v>1.82</v>
      </c>
      <c r="H24" s="39">
        <f>_xlfn.FORECAST.LINEAR(F24,G23:G40,F23:F40)</f>
        <v>1.7791771170917294</v>
      </c>
      <c r="I24" s="36">
        <v>-14</v>
      </c>
    </row>
    <row r="25" spans="1:9" x14ac:dyDescent="0.25">
      <c r="A25">
        <v>1</v>
      </c>
      <c r="B25">
        <v>1.9200676342116392</v>
      </c>
      <c r="C25">
        <v>-0.22006763421163922</v>
      </c>
      <c r="E25" s="43">
        <v>3</v>
      </c>
      <c r="F25" s="77">
        <v>2.1</v>
      </c>
      <c r="G25" s="37">
        <v>2.02</v>
      </c>
      <c r="H25" s="39">
        <f>_xlfn.FORECAST.LINEAR(F25,G23:G40,F23:F40)</f>
        <v>2.0609581513315489</v>
      </c>
      <c r="I25" s="36">
        <v>-12</v>
      </c>
    </row>
    <row r="26" spans="1:9" x14ac:dyDescent="0.25">
      <c r="A26" s="78">
        <v>2</v>
      </c>
      <c r="B26">
        <v>1.7791771170917294</v>
      </c>
      <c r="C26" s="78">
        <v>4.082288290827063E-2</v>
      </c>
      <c r="E26" s="43">
        <v>4</v>
      </c>
      <c r="F26" s="37">
        <v>2.2000000000000002</v>
      </c>
      <c r="G26" s="37">
        <v>1.82</v>
      </c>
      <c r="H26" s="39">
        <f>_xlfn.FORECAST.LINEAR(F26,G23:G40,F23:F40)</f>
        <v>2.0891362547555308</v>
      </c>
      <c r="I26" s="63">
        <v>-1</v>
      </c>
    </row>
    <row r="27" spans="1:9" x14ac:dyDescent="0.25">
      <c r="A27" s="78">
        <v>3</v>
      </c>
      <c r="B27">
        <v>2.0609581513315489</v>
      </c>
      <c r="C27" s="78">
        <v>-4.0958151331548898E-2</v>
      </c>
      <c r="E27" s="43">
        <v>5</v>
      </c>
      <c r="F27" s="77">
        <v>1.9</v>
      </c>
      <c r="G27" s="37">
        <v>1.92</v>
      </c>
      <c r="H27" s="39">
        <f>_xlfn.FORECAST.LINEAR(F27,G23:G40,F23:F40)</f>
        <v>2.0046019444835848</v>
      </c>
      <c r="I27" s="63">
        <v>-4</v>
      </c>
    </row>
    <row r="28" spans="1:9" x14ac:dyDescent="0.25">
      <c r="A28">
        <v>4</v>
      </c>
      <c r="B28">
        <v>2.0891362547555308</v>
      </c>
      <c r="C28">
        <v>-0.26913625475553071</v>
      </c>
      <c r="E28" s="43">
        <v>6</v>
      </c>
      <c r="F28" s="77">
        <v>1.4</v>
      </c>
      <c r="G28" s="37">
        <v>1.77</v>
      </c>
      <c r="H28" s="39">
        <f>_xlfn.FORECAST.LINEAR(F28,G23:G40,F23:F40)</f>
        <v>1.8637114273636752</v>
      </c>
      <c r="I28" s="63">
        <v>-3</v>
      </c>
    </row>
    <row r="29" spans="1:9" x14ac:dyDescent="0.25">
      <c r="A29" s="78">
        <v>5</v>
      </c>
      <c r="B29">
        <v>2.0046019444835848</v>
      </c>
      <c r="C29" s="78">
        <v>-8.4601944483584823E-2</v>
      </c>
      <c r="E29" s="43">
        <v>7</v>
      </c>
      <c r="F29" s="37">
        <v>1.7</v>
      </c>
      <c r="G29" s="57">
        <v>2.1</v>
      </c>
      <c r="H29" s="39">
        <f>_xlfn.FORECAST.LINEAR(F29,G23:G40,F23:F40)</f>
        <v>1.948245737635621</v>
      </c>
      <c r="I29" s="63">
        <v>3</v>
      </c>
    </row>
    <row r="30" spans="1:9" x14ac:dyDescent="0.25">
      <c r="A30" s="78">
        <v>6</v>
      </c>
      <c r="B30">
        <v>1.8637114273636752</v>
      </c>
      <c r="C30" s="78">
        <v>-9.3711427363675215E-2</v>
      </c>
      <c r="E30" s="43">
        <v>8</v>
      </c>
      <c r="F30" s="77">
        <v>2</v>
      </c>
      <c r="G30" s="37">
        <v>2.0499999999999998</v>
      </c>
      <c r="H30" s="39">
        <f t="shared" ref="H30" si="0">_xlfn.FORECAST.LINEAR(F30,G30:G47,F30:F47)</f>
        <v>2.1065477497255762</v>
      </c>
      <c r="I30" s="63">
        <v>-7</v>
      </c>
    </row>
    <row r="31" spans="1:9" x14ac:dyDescent="0.25">
      <c r="A31">
        <v>7</v>
      </c>
      <c r="B31">
        <v>1.948245737635621</v>
      </c>
      <c r="C31">
        <v>0.15175426236437906</v>
      </c>
      <c r="E31" s="43">
        <v>9</v>
      </c>
      <c r="F31" s="37">
        <v>1.7</v>
      </c>
      <c r="G31" s="57">
        <v>2.0499999999999998</v>
      </c>
      <c r="H31" s="39">
        <f>_xlfn.FORECAST.LINEAR(F31,G23:G40,F23:F40)</f>
        <v>1.948245737635621</v>
      </c>
      <c r="I31" s="63">
        <v>2</v>
      </c>
    </row>
    <row r="32" spans="1:9" x14ac:dyDescent="0.25">
      <c r="A32" s="78">
        <v>8</v>
      </c>
      <c r="B32">
        <v>2.0327800479075671</v>
      </c>
      <c r="C32" s="78">
        <v>1.7219952092432766E-2</v>
      </c>
      <c r="E32" s="43">
        <v>10</v>
      </c>
      <c r="F32" s="37">
        <v>2.2000000000000002</v>
      </c>
      <c r="G32" s="37">
        <v>1.82</v>
      </c>
      <c r="H32" s="39">
        <f>_xlfn.FORECAST.LINEAR(F32,G23:G40,F23:F40)</f>
        <v>2.0891362547555308</v>
      </c>
      <c r="I32" s="36">
        <v>15</v>
      </c>
    </row>
    <row r="33" spans="1:12" x14ac:dyDescent="0.25">
      <c r="A33">
        <v>9</v>
      </c>
      <c r="B33">
        <v>1.948245737635621</v>
      </c>
      <c r="C33">
        <v>0.10175426236437879</v>
      </c>
      <c r="E33" s="43">
        <v>11</v>
      </c>
      <c r="F33" s="77">
        <v>2.5</v>
      </c>
      <c r="G33" s="57">
        <v>2.2000000000000002</v>
      </c>
      <c r="H33" s="39">
        <f>_xlfn.FORECAST.LINEAR(F33,G23:G40,F23:F40)</f>
        <v>2.1736705650274768</v>
      </c>
      <c r="I33" s="76">
        <v>-1</v>
      </c>
    </row>
    <row r="34" spans="1:12" x14ac:dyDescent="0.25">
      <c r="A34">
        <v>10</v>
      </c>
      <c r="B34">
        <v>2.0891362547555308</v>
      </c>
      <c r="C34">
        <v>-0.26913625475553071</v>
      </c>
      <c r="E34" s="43">
        <v>12</v>
      </c>
      <c r="F34" s="77">
        <v>1.9</v>
      </c>
      <c r="G34" s="57">
        <v>2.08</v>
      </c>
      <c r="H34" s="39">
        <f>_xlfn.FORECAST.LINEAR(F34,G23:G40,F23:F40)</f>
        <v>2.0046019444835848</v>
      </c>
      <c r="I34" s="76">
        <v>-6</v>
      </c>
    </row>
    <row r="35" spans="1:12" x14ac:dyDescent="0.25">
      <c r="A35" s="78">
        <v>11</v>
      </c>
      <c r="B35">
        <v>2.1736705650274768</v>
      </c>
      <c r="C35" s="78">
        <v>2.632943497252338E-2</v>
      </c>
      <c r="E35" s="43">
        <v>13</v>
      </c>
      <c r="F35" s="77">
        <v>2.2000000000000002</v>
      </c>
      <c r="G35" s="37">
        <v>2.0499999999999998</v>
      </c>
      <c r="H35" s="39">
        <f>_xlfn.FORECAST.LINEAR(F35,G23:G40,F23:F40)</f>
        <v>2.0891362547555308</v>
      </c>
      <c r="I35" s="36">
        <v>16</v>
      </c>
    </row>
    <row r="36" spans="1:12" x14ac:dyDescent="0.25">
      <c r="A36" s="78">
        <v>12</v>
      </c>
      <c r="B36">
        <v>2.0046019444835848</v>
      </c>
      <c r="C36" s="78">
        <v>7.5398055516415319E-2</v>
      </c>
      <c r="E36" s="43">
        <v>14</v>
      </c>
      <c r="F36" s="37">
        <v>2</v>
      </c>
      <c r="G36" s="57">
        <v>2.27</v>
      </c>
      <c r="H36" s="39">
        <f>_xlfn.FORECAST.LINEAR(F36,G23:G40,F23:F40)</f>
        <v>2.0327800479075671</v>
      </c>
      <c r="I36" s="63">
        <v>5</v>
      </c>
    </row>
    <row r="37" spans="1:12" x14ac:dyDescent="0.25">
      <c r="A37" s="78">
        <v>13</v>
      </c>
      <c r="B37">
        <v>2.0891362547555308</v>
      </c>
      <c r="C37" s="78">
        <v>-3.9136254755530953E-2</v>
      </c>
      <c r="E37" s="43">
        <v>15</v>
      </c>
      <c r="F37" s="37">
        <v>2.2000000000000002</v>
      </c>
      <c r="G37" s="57">
        <v>2.33</v>
      </c>
      <c r="H37" s="39">
        <f>_xlfn.FORECAST.LINEAR(F37,G23:G40,F23:F40)</f>
        <v>2.0891362547555308</v>
      </c>
      <c r="I37" s="63">
        <v>0</v>
      </c>
    </row>
    <row r="38" spans="1:12" x14ac:dyDescent="0.25">
      <c r="A38">
        <v>14</v>
      </c>
      <c r="B38">
        <v>2.0327800479075671</v>
      </c>
      <c r="C38">
        <v>0.23721995209243296</v>
      </c>
      <c r="E38" s="43">
        <v>16</v>
      </c>
      <c r="F38" s="77">
        <v>2.9</v>
      </c>
      <c r="G38" s="57">
        <v>2.25</v>
      </c>
      <c r="H38" s="39">
        <f>_xlfn.FORECAST.LINEAR(F38,G23:G40,F23:F40)</f>
        <v>2.2863829787234042</v>
      </c>
      <c r="I38" s="36">
        <v>20</v>
      </c>
    </row>
    <row r="39" spans="1:12" x14ac:dyDescent="0.25">
      <c r="A39">
        <v>15</v>
      </c>
      <c r="B39">
        <v>2.0891362547555308</v>
      </c>
      <c r="C39">
        <v>0.2408637452444693</v>
      </c>
      <c r="E39" s="43">
        <v>17</v>
      </c>
      <c r="F39" s="37">
        <v>2.5</v>
      </c>
      <c r="G39" s="57">
        <v>2.38</v>
      </c>
      <c r="H39" s="39">
        <f>_xlfn.FORECAST.LINEAR(F39,G23:G40,F23:F40)</f>
        <v>2.1736705650274768</v>
      </c>
      <c r="I39" s="36">
        <v>16</v>
      </c>
    </row>
    <row r="40" spans="1:12" x14ac:dyDescent="0.25">
      <c r="A40" s="78">
        <v>16</v>
      </c>
      <c r="B40">
        <v>2.2863829787234042</v>
      </c>
      <c r="C40" s="78">
        <v>-3.6382978723404236E-2</v>
      </c>
      <c r="E40" s="43">
        <v>18</v>
      </c>
      <c r="F40" s="77">
        <v>3</v>
      </c>
      <c r="G40" s="37">
        <v>2.27</v>
      </c>
      <c r="H40" s="39">
        <f>_xlfn.FORECAST.LINEAR(F40,G23:G40,F23:F40)</f>
        <v>2.3145610821473865</v>
      </c>
      <c r="I40" s="36">
        <v>13</v>
      </c>
    </row>
    <row r="41" spans="1:12" x14ac:dyDescent="0.25">
      <c r="A41">
        <v>17</v>
      </c>
      <c r="B41">
        <v>2.1736705650274768</v>
      </c>
      <c r="C41">
        <v>0.2063294349725231</v>
      </c>
    </row>
    <row r="42" spans="1:12" ht="15.75" thickBot="1" x14ac:dyDescent="0.3">
      <c r="A42" s="82">
        <v>18</v>
      </c>
      <c r="B42" s="40">
        <v>2.3145610821473865</v>
      </c>
      <c r="C42" s="82">
        <v>-4.4561082147386522E-2</v>
      </c>
      <c r="F42" s="61">
        <v>1.6</v>
      </c>
      <c r="K42" s="46" t="s">
        <v>45</v>
      </c>
      <c r="L42" s="58">
        <f>CORREL(F23:F40,G23:G40)</f>
        <v>0.6560338679171448</v>
      </c>
    </row>
    <row r="43" spans="1:12" x14ac:dyDescent="0.25">
      <c r="E43" s="60" t="s">
        <v>84</v>
      </c>
      <c r="F43" s="39">
        <f>_xlfn.FORECAST.LINEAR(F42,G23:G40,F23:F40)</f>
        <v>1.9200676342116392</v>
      </c>
      <c r="K43" s="46" t="s">
        <v>85</v>
      </c>
      <c r="L43" s="58">
        <f>DEVSQ(F23:F40)</f>
        <v>3.9427777777777782</v>
      </c>
    </row>
    <row r="44" spans="1:12" x14ac:dyDescent="0.25">
      <c r="K44" s="46" t="s">
        <v>86</v>
      </c>
      <c r="L44" s="58">
        <f>DEVSQ(G23:G40)</f>
        <v>0.72740000000000005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E386-D7E5-451A-BCFC-49625917846C}">
  <dimension ref="A1:M46"/>
  <sheetViews>
    <sheetView topLeftCell="D21" workbookViewId="0">
      <selection activeCell="J27" sqref="J27"/>
    </sheetView>
  </sheetViews>
  <sheetFormatPr baseColWidth="10" defaultRowHeight="15" x14ac:dyDescent="0.25"/>
  <cols>
    <col min="1" max="1" width="32.85546875" bestFit="1" customWidth="1"/>
    <col min="2" max="2" width="23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  <col min="11" max="11" width="16.42578125" bestFit="1" customWidth="1"/>
    <col min="12" max="12" width="14.5703125" bestFit="1" customWidth="1"/>
  </cols>
  <sheetData>
    <row r="1" spans="1:9" x14ac:dyDescent="0.25">
      <c r="A1" t="s">
        <v>49</v>
      </c>
    </row>
    <row r="2" spans="1:9" ht="15.75" thickBot="1" x14ac:dyDescent="0.3"/>
    <row r="3" spans="1:9" x14ac:dyDescent="0.25">
      <c r="A3" s="42" t="s">
        <v>50</v>
      </c>
      <c r="B3" s="42"/>
    </row>
    <row r="4" spans="1:9" x14ac:dyDescent="0.25">
      <c r="A4" t="s">
        <v>51</v>
      </c>
      <c r="B4">
        <v>0.85699315526718933</v>
      </c>
    </row>
    <row r="5" spans="1:9" x14ac:dyDescent="0.25">
      <c r="A5" t="s">
        <v>52</v>
      </c>
      <c r="B5">
        <v>0.73443726817481292</v>
      </c>
    </row>
    <row r="6" spans="1:9" x14ac:dyDescent="0.25">
      <c r="A6" t="s">
        <v>53</v>
      </c>
      <c r="B6">
        <v>0.69902890393145467</v>
      </c>
    </row>
    <row r="7" spans="1:9" x14ac:dyDescent="0.25">
      <c r="A7" t="s">
        <v>54</v>
      </c>
      <c r="B7">
        <v>0.11348137325265942</v>
      </c>
    </row>
    <row r="8" spans="1:9" ht="15.75" thickBot="1" x14ac:dyDescent="0.3">
      <c r="A8" s="40" t="s">
        <v>55</v>
      </c>
      <c r="B8" s="40">
        <v>18</v>
      </c>
    </row>
    <row r="10" spans="1:9" ht="15.75" thickBot="1" x14ac:dyDescent="0.3">
      <c r="A10" t="s">
        <v>56</v>
      </c>
    </row>
    <row r="11" spans="1:9" x14ac:dyDescent="0.25">
      <c r="A11" s="41"/>
      <c r="B11" s="41" t="s">
        <v>61</v>
      </c>
      <c r="C11" s="41" t="s">
        <v>62</v>
      </c>
      <c r="D11" s="41" t="s">
        <v>63</v>
      </c>
      <c r="E11" s="41" t="s">
        <v>64</v>
      </c>
      <c r="F11" s="41" t="s">
        <v>65</v>
      </c>
    </row>
    <row r="12" spans="1:9" x14ac:dyDescent="0.25">
      <c r="A12" t="s">
        <v>57</v>
      </c>
      <c r="B12">
        <v>2</v>
      </c>
      <c r="C12">
        <v>0.53422966887035894</v>
      </c>
      <c r="D12">
        <v>0.26711483443517947</v>
      </c>
      <c r="E12">
        <v>20.741914625795658</v>
      </c>
      <c r="F12">
        <v>4.8001350544267235E-5</v>
      </c>
    </row>
    <row r="13" spans="1:9" x14ac:dyDescent="0.25">
      <c r="A13" t="s">
        <v>58</v>
      </c>
      <c r="B13">
        <v>15</v>
      </c>
      <c r="C13">
        <v>0.19317033112964105</v>
      </c>
      <c r="D13">
        <v>1.2878022075309404E-2</v>
      </c>
    </row>
    <row r="14" spans="1:9" ht="15.75" thickBot="1" x14ac:dyDescent="0.3">
      <c r="A14" s="40" t="s">
        <v>59</v>
      </c>
      <c r="B14" s="40">
        <v>17</v>
      </c>
      <c r="C14" s="40">
        <v>0.72740000000000005</v>
      </c>
      <c r="D14" s="40"/>
      <c r="E14" s="40"/>
      <c r="F14" s="40"/>
    </row>
    <row r="15" spans="1:9" ht="15.75" thickBot="1" x14ac:dyDescent="0.3"/>
    <row r="16" spans="1:9" x14ac:dyDescent="0.25">
      <c r="A16" s="41"/>
      <c r="B16" s="41" t="s">
        <v>66</v>
      </c>
      <c r="C16" s="41" t="s">
        <v>54</v>
      </c>
      <c r="D16" s="41" t="s">
        <v>67</v>
      </c>
      <c r="E16" s="41" t="s">
        <v>68</v>
      </c>
      <c r="F16" s="41" t="s">
        <v>69</v>
      </c>
      <c r="G16" s="41" t="s">
        <v>70</v>
      </c>
      <c r="H16" s="41" t="s">
        <v>71</v>
      </c>
      <c r="I16" s="41" t="s">
        <v>72</v>
      </c>
    </row>
    <row r="17" spans="1:10" x14ac:dyDescent="0.25">
      <c r="A17" t="s">
        <v>60</v>
      </c>
      <c r="B17">
        <v>0.51467405260907428</v>
      </c>
      <c r="C17">
        <v>0.26008526333426213</v>
      </c>
      <c r="D17">
        <v>1.9788666455415973</v>
      </c>
      <c r="E17">
        <v>6.6492498756333687E-2</v>
      </c>
      <c r="F17">
        <v>-3.9684563731532951E-2</v>
      </c>
      <c r="G17">
        <v>1.0690326689496814</v>
      </c>
      <c r="H17">
        <v>-3.9684563731532951E-2</v>
      </c>
      <c r="I17">
        <v>1.0690326689496814</v>
      </c>
    </row>
    <row r="18" spans="1:10" x14ac:dyDescent="0.25">
      <c r="A18" t="s">
        <v>42</v>
      </c>
      <c r="B18">
        <v>0.79563369109835669</v>
      </c>
      <c r="C18">
        <v>0.19198783709374526</v>
      </c>
      <c r="D18">
        <v>4.1441880024402726</v>
      </c>
      <c r="E18">
        <v>8.6523765666862912E-4</v>
      </c>
      <c r="F18">
        <v>0.38642130297188942</v>
      </c>
      <c r="G18">
        <v>1.2048460792248239</v>
      </c>
      <c r="H18">
        <v>0.38642130297188942</v>
      </c>
      <c r="I18">
        <v>1.2048460792248239</v>
      </c>
    </row>
    <row r="19" spans="1:10" ht="15.75" thickBot="1" x14ac:dyDescent="0.3">
      <c r="A19" s="40" t="s">
        <v>44</v>
      </c>
      <c r="B19" s="40">
        <v>-3.4289961921637711E-2</v>
      </c>
      <c r="C19" s="40">
        <v>9.5305375595449354E-2</v>
      </c>
      <c r="D19" s="40">
        <v>-0.35979042847689058</v>
      </c>
      <c r="E19" s="40">
        <v>0.72401914418995106</v>
      </c>
      <c r="F19" s="40">
        <v>-0.23742856142396185</v>
      </c>
      <c r="G19" s="40">
        <v>0.16884863758068641</v>
      </c>
      <c r="H19" s="40">
        <v>-0.23742856142396185</v>
      </c>
      <c r="I19" s="40">
        <v>0.16884863758068641</v>
      </c>
    </row>
    <row r="22" spans="1:10" x14ac:dyDescent="0.25">
      <c r="F22" s="46" t="s">
        <v>78</v>
      </c>
      <c r="G22" s="46" t="s">
        <v>79</v>
      </c>
      <c r="H22" s="46" t="s">
        <v>80</v>
      </c>
    </row>
    <row r="23" spans="1:10" x14ac:dyDescent="0.25">
      <c r="A23" t="s">
        <v>73</v>
      </c>
      <c r="E23" s="35"/>
      <c r="F23" s="43" t="s">
        <v>42</v>
      </c>
      <c r="G23" s="43" t="s">
        <v>44</v>
      </c>
      <c r="H23" s="44" t="s">
        <v>43</v>
      </c>
      <c r="I23" s="43" t="s">
        <v>84</v>
      </c>
      <c r="J23" s="46" t="s">
        <v>87</v>
      </c>
    </row>
    <row r="24" spans="1:10" x14ac:dyDescent="0.25">
      <c r="E24" s="43">
        <v>1</v>
      </c>
      <c r="F24" s="77">
        <v>1.6333329999999999</v>
      </c>
      <c r="G24" s="77">
        <v>1.6</v>
      </c>
      <c r="H24" s="37">
        <v>1.7</v>
      </c>
      <c r="I24" s="64">
        <f>$B$17+$B$18*F24+$B$19*G24</f>
        <v>1.759344877117206</v>
      </c>
      <c r="J24" s="36">
        <v>-13</v>
      </c>
    </row>
    <row r="25" spans="1:10" x14ac:dyDescent="0.25">
      <c r="A25" s="84" t="s">
        <v>74</v>
      </c>
      <c r="B25" s="84" t="s">
        <v>75</v>
      </c>
      <c r="C25" s="84" t="s">
        <v>58</v>
      </c>
      <c r="E25" s="43">
        <v>2</v>
      </c>
      <c r="F25" s="77">
        <v>1.6666669999999999</v>
      </c>
      <c r="G25" s="77">
        <v>1.1000000000000001</v>
      </c>
      <c r="H25" s="57">
        <v>1.82</v>
      </c>
      <c r="I25" s="64">
        <f t="shared" ref="I25:I40" si="0">$B$17+$B$18*F25+$B$19*G25</f>
        <v>1.8030115115370975</v>
      </c>
      <c r="J25" s="36">
        <v>-14</v>
      </c>
    </row>
    <row r="26" spans="1:10" x14ac:dyDescent="0.25">
      <c r="A26" s="79">
        <v>1</v>
      </c>
      <c r="B26" s="45">
        <v>1.759344877117206</v>
      </c>
      <c r="C26" s="79">
        <v>-5.9344877117206041E-2</v>
      </c>
      <c r="E26" s="43">
        <v>3</v>
      </c>
      <c r="F26" s="37">
        <v>1.8</v>
      </c>
      <c r="G26" s="37">
        <v>2.1</v>
      </c>
      <c r="H26" s="57">
        <v>2.02</v>
      </c>
      <c r="I26" s="64">
        <f t="shared" si="0"/>
        <v>1.8748057765506771</v>
      </c>
      <c r="J26" s="36">
        <v>-12</v>
      </c>
    </row>
    <row r="27" spans="1:10" x14ac:dyDescent="0.25">
      <c r="A27" s="79">
        <v>2</v>
      </c>
      <c r="B27" s="45">
        <v>1.8030115115370975</v>
      </c>
      <c r="C27" s="79">
        <v>1.6988488462902573E-2</v>
      </c>
      <c r="E27" s="43">
        <v>4</v>
      </c>
      <c r="F27" s="77">
        <v>1.8333330000000001</v>
      </c>
      <c r="G27" s="77">
        <v>2.2000000000000002</v>
      </c>
      <c r="H27" s="37">
        <v>1.82</v>
      </c>
      <c r="I27" s="64">
        <f t="shared" si="0"/>
        <v>1.897897638183895</v>
      </c>
      <c r="J27" s="63">
        <v>-1</v>
      </c>
    </row>
    <row r="28" spans="1:10" x14ac:dyDescent="0.25">
      <c r="A28" s="45">
        <v>3</v>
      </c>
      <c r="B28" s="45">
        <v>1.8748057765506771</v>
      </c>
      <c r="C28" s="45">
        <v>0.14519422344932287</v>
      </c>
      <c r="E28" s="43">
        <v>5</v>
      </c>
      <c r="F28" s="77">
        <v>1.8666670000000001</v>
      </c>
      <c r="G28" s="77">
        <v>1.9</v>
      </c>
      <c r="H28" s="57">
        <v>1.92</v>
      </c>
      <c r="I28" s="64">
        <f t="shared" si="0"/>
        <v>1.9347062802194588</v>
      </c>
      <c r="J28" s="76">
        <v>-4</v>
      </c>
    </row>
    <row r="29" spans="1:10" x14ac:dyDescent="0.25">
      <c r="A29" s="79">
        <v>4</v>
      </c>
      <c r="B29" s="45">
        <v>1.897897638183895</v>
      </c>
      <c r="C29" s="79">
        <v>-7.7897638183894946E-2</v>
      </c>
      <c r="E29" s="43">
        <v>6</v>
      </c>
      <c r="F29" s="37">
        <v>1.8666670000000001</v>
      </c>
      <c r="G29" s="37">
        <v>1.4</v>
      </c>
      <c r="H29" s="37">
        <v>1.77</v>
      </c>
      <c r="I29" s="64">
        <f t="shared" si="0"/>
        <v>1.9518512611802776</v>
      </c>
      <c r="J29" s="63">
        <v>-3</v>
      </c>
    </row>
    <row r="30" spans="1:10" x14ac:dyDescent="0.25">
      <c r="A30" s="79">
        <v>5</v>
      </c>
      <c r="B30" s="45">
        <v>1.9347062802194588</v>
      </c>
      <c r="C30" s="79">
        <v>-1.4706280219458856E-2</v>
      </c>
      <c r="E30" s="43">
        <v>7</v>
      </c>
      <c r="F30" s="37">
        <v>1.8666670000000001</v>
      </c>
      <c r="G30" s="37">
        <v>1.7</v>
      </c>
      <c r="H30" s="57">
        <v>2.1</v>
      </c>
      <c r="I30" s="64">
        <f t="shared" si="0"/>
        <v>1.9415642726037865</v>
      </c>
      <c r="J30" s="63">
        <v>3</v>
      </c>
    </row>
    <row r="31" spans="1:10" x14ac:dyDescent="0.25">
      <c r="A31" s="45">
        <v>6</v>
      </c>
      <c r="B31" s="45">
        <v>1.9518512611802776</v>
      </c>
      <c r="C31" s="45">
        <v>-0.18185126118027761</v>
      </c>
      <c r="E31" s="43">
        <v>8</v>
      </c>
      <c r="F31" s="77">
        <v>1.9</v>
      </c>
      <c r="G31" s="77">
        <v>2</v>
      </c>
      <c r="H31" s="57">
        <v>2.0499999999999998</v>
      </c>
      <c r="I31" s="64">
        <f t="shared" si="0"/>
        <v>1.9577981418526766</v>
      </c>
      <c r="J31" s="76">
        <v>-7</v>
      </c>
    </row>
    <row r="32" spans="1:10" x14ac:dyDescent="0.25">
      <c r="A32" s="45">
        <v>7</v>
      </c>
      <c r="B32" s="45">
        <v>1.9415642726037865</v>
      </c>
      <c r="C32" s="45">
        <v>0.15843572739621359</v>
      </c>
      <c r="E32" s="43">
        <v>9</v>
      </c>
      <c r="F32" s="77">
        <v>1.9666669999999999</v>
      </c>
      <c r="G32" s="77">
        <v>1.7</v>
      </c>
      <c r="H32" s="57">
        <v>2.0499999999999998</v>
      </c>
      <c r="I32" s="64">
        <f t="shared" si="0"/>
        <v>2.0211276417136221</v>
      </c>
      <c r="J32" s="76">
        <v>2</v>
      </c>
    </row>
    <row r="33" spans="1:13" x14ac:dyDescent="0.25">
      <c r="A33" s="79">
        <v>8</v>
      </c>
      <c r="B33" s="45">
        <v>1.9577981418526766</v>
      </c>
      <c r="C33" s="79">
        <v>9.2201858147323179E-2</v>
      </c>
      <c r="D33" s="85"/>
      <c r="E33" s="43">
        <v>10</v>
      </c>
      <c r="F33" s="37">
        <v>2</v>
      </c>
      <c r="G33" s="37">
        <v>2.2000000000000002</v>
      </c>
      <c r="H33" s="37">
        <v>1.82</v>
      </c>
      <c r="I33" s="64">
        <f t="shared" si="0"/>
        <v>2.0305035185781843</v>
      </c>
      <c r="J33" s="36">
        <v>15</v>
      </c>
    </row>
    <row r="34" spans="1:13" x14ac:dyDescent="0.25">
      <c r="A34" s="79">
        <v>9</v>
      </c>
      <c r="B34" s="45">
        <v>2.0211276417136221</v>
      </c>
      <c r="C34" s="79">
        <v>2.8872358286377686E-2</v>
      </c>
      <c r="E34" s="43">
        <v>11</v>
      </c>
      <c r="F34" s="77">
        <v>2.1</v>
      </c>
      <c r="G34" s="77">
        <v>2.5</v>
      </c>
      <c r="H34" s="57">
        <v>2.2000000000000002</v>
      </c>
      <c r="I34" s="64">
        <f t="shared" si="0"/>
        <v>2.0997798991115291</v>
      </c>
      <c r="J34" s="76">
        <v>-1</v>
      </c>
    </row>
    <row r="35" spans="1:13" x14ac:dyDescent="0.25">
      <c r="A35" s="45">
        <v>10</v>
      </c>
      <c r="B35" s="45">
        <v>2.0305035185781843</v>
      </c>
      <c r="C35" s="45">
        <v>-0.21050351857818428</v>
      </c>
      <c r="E35" s="43">
        <v>12</v>
      </c>
      <c r="F35" s="77">
        <v>2.1</v>
      </c>
      <c r="G35" s="77">
        <v>1.9</v>
      </c>
      <c r="H35" s="37">
        <v>2.08</v>
      </c>
      <c r="I35" s="64">
        <f t="shared" si="0"/>
        <v>2.1203538762645118</v>
      </c>
      <c r="J35" s="76">
        <v>-6</v>
      </c>
    </row>
    <row r="36" spans="1:13" x14ac:dyDescent="0.25">
      <c r="A36" s="79">
        <v>11</v>
      </c>
      <c r="B36" s="45">
        <v>2.0997798991115291</v>
      </c>
      <c r="C36" s="79">
        <v>0.10022010088847111</v>
      </c>
      <c r="E36" s="43">
        <v>13</v>
      </c>
      <c r="F36" s="77">
        <v>2.1333329999999999</v>
      </c>
      <c r="G36" s="77">
        <v>2.2000000000000002</v>
      </c>
      <c r="H36" s="37">
        <v>2.0499999999999998</v>
      </c>
      <c r="I36" s="64">
        <f t="shared" si="0"/>
        <v>2.1365877455134017</v>
      </c>
      <c r="J36" s="36">
        <v>16</v>
      </c>
    </row>
    <row r="37" spans="1:13" x14ac:dyDescent="0.25">
      <c r="A37" s="79">
        <v>12</v>
      </c>
      <c r="B37" s="45">
        <v>2.1203538762645118</v>
      </c>
      <c r="C37" s="79">
        <v>-4.0353876264511701E-2</v>
      </c>
      <c r="E37" s="43">
        <v>14</v>
      </c>
      <c r="F37" s="77">
        <v>2.2000000000000002</v>
      </c>
      <c r="G37" s="77">
        <v>2</v>
      </c>
      <c r="H37" s="57">
        <v>2.27</v>
      </c>
      <c r="I37" s="64">
        <f t="shared" si="0"/>
        <v>2.1964882491821838</v>
      </c>
      <c r="J37" s="76">
        <v>5</v>
      </c>
    </row>
    <row r="38" spans="1:13" x14ac:dyDescent="0.25">
      <c r="A38" s="79">
        <v>13</v>
      </c>
      <c r="B38" s="45">
        <v>2.1365877455134017</v>
      </c>
      <c r="C38" s="79">
        <v>-8.658774551340187E-2</v>
      </c>
      <c r="E38" s="43">
        <v>15</v>
      </c>
      <c r="F38" s="37">
        <v>2.233333</v>
      </c>
      <c r="G38" s="37">
        <v>2.2000000000000002</v>
      </c>
      <c r="H38" s="57">
        <v>2.33</v>
      </c>
      <c r="I38" s="64">
        <f t="shared" si="0"/>
        <v>2.2161511146232371</v>
      </c>
      <c r="J38" s="63">
        <v>0</v>
      </c>
    </row>
    <row r="39" spans="1:13" x14ac:dyDescent="0.25">
      <c r="A39" s="79">
        <v>14</v>
      </c>
      <c r="B39" s="45">
        <v>2.1964882491821838</v>
      </c>
      <c r="C39" s="79">
        <v>7.3511750817816246E-2</v>
      </c>
      <c r="E39" s="43">
        <v>16</v>
      </c>
      <c r="F39" s="77">
        <v>2.2999999999999998</v>
      </c>
      <c r="G39" s="77">
        <v>2.9</v>
      </c>
      <c r="H39" s="57">
        <v>2.25</v>
      </c>
      <c r="I39" s="64">
        <f t="shared" si="0"/>
        <v>2.2451906525625454</v>
      </c>
      <c r="J39" s="36">
        <v>20</v>
      </c>
    </row>
    <row r="40" spans="1:13" x14ac:dyDescent="0.25">
      <c r="A40" s="45">
        <v>15</v>
      </c>
      <c r="B40" s="45">
        <v>2.2161511146232371</v>
      </c>
      <c r="C40" s="45">
        <v>0.11384888537676296</v>
      </c>
      <c r="E40" s="43">
        <v>17</v>
      </c>
      <c r="F40" s="77">
        <v>2.4</v>
      </c>
      <c r="G40" s="77">
        <v>2.5</v>
      </c>
      <c r="H40" s="57">
        <v>2.38</v>
      </c>
      <c r="I40" s="64">
        <f t="shared" si="0"/>
        <v>2.3384700064410358</v>
      </c>
      <c r="J40" s="36">
        <v>16</v>
      </c>
    </row>
    <row r="41" spans="1:13" x14ac:dyDescent="0.25">
      <c r="A41" s="79">
        <v>16</v>
      </c>
      <c r="B41" s="45">
        <v>2.2451906525625454</v>
      </c>
      <c r="C41" s="79">
        <v>4.8093474374546474E-3</v>
      </c>
      <c r="E41" s="43">
        <v>18</v>
      </c>
      <c r="F41" s="37">
        <v>2.4666670000000002</v>
      </c>
      <c r="G41" s="37">
        <v>3</v>
      </c>
      <c r="H41" s="37">
        <v>2.27</v>
      </c>
      <c r="I41" s="64">
        <f>$B$17+$B$18*F41+$B$19*G41</f>
        <v>2.3743675367646713</v>
      </c>
      <c r="J41" s="36">
        <v>13</v>
      </c>
      <c r="L41" s="46" t="s">
        <v>91</v>
      </c>
      <c r="M41" s="62">
        <f>CORREL(F24:F41,G24:G41)</f>
        <v>0.80025389915716849</v>
      </c>
    </row>
    <row r="42" spans="1:13" x14ac:dyDescent="0.25">
      <c r="A42" s="79">
        <v>17</v>
      </c>
      <c r="B42" s="45">
        <v>2.3384700064410358</v>
      </c>
      <c r="C42" s="79">
        <v>4.152999355896414E-2</v>
      </c>
      <c r="E42" s="88"/>
      <c r="L42" s="46" t="s">
        <v>92</v>
      </c>
      <c r="M42" s="62">
        <f>CORREL(F24:F41,H24:H41)</f>
        <v>0.85565499870263673</v>
      </c>
    </row>
    <row r="43" spans="1:13" ht="15.75" thickBot="1" x14ac:dyDescent="0.3">
      <c r="A43" s="40">
        <v>18</v>
      </c>
      <c r="B43" s="40">
        <v>2.3743675367646713</v>
      </c>
      <c r="C43" s="40">
        <v>-0.10436753676467125</v>
      </c>
      <c r="F43" s="38"/>
      <c r="G43" s="86"/>
      <c r="L43" s="46" t="s">
        <v>93</v>
      </c>
      <c r="M43" s="62">
        <f>CORREL(G24:G41,H24:H41)</f>
        <v>0.6560338679171448</v>
      </c>
    </row>
    <row r="44" spans="1:13" x14ac:dyDescent="0.25">
      <c r="E44" s="85"/>
      <c r="F44" s="87"/>
      <c r="L44" s="46" t="s">
        <v>88</v>
      </c>
      <c r="M44" s="62">
        <f>DEVSQ(F24:F41)</f>
        <v>0.97160482469244447</v>
      </c>
    </row>
    <row r="45" spans="1:13" x14ac:dyDescent="0.25">
      <c r="L45" s="46" t="s">
        <v>89</v>
      </c>
      <c r="M45" s="62">
        <f>DEVSQ(G24:G41)</f>
        <v>3.9427777777777782</v>
      </c>
    </row>
    <row r="46" spans="1:13" x14ac:dyDescent="0.25">
      <c r="L46" s="46" t="s">
        <v>90</v>
      </c>
      <c r="M46" s="62">
        <f>DEVSQ(H24:H41)</f>
        <v>0.72740000000000005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6FB9-ED64-4B8C-A464-80011B000054}">
  <dimension ref="B2:AP23"/>
  <sheetViews>
    <sheetView topLeftCell="T1" workbookViewId="0">
      <selection activeCell="X9" sqref="X9"/>
    </sheetView>
  </sheetViews>
  <sheetFormatPr baseColWidth="10" defaultRowHeight="15" x14ac:dyDescent="0.25"/>
  <cols>
    <col min="1" max="1" width="6.85546875" customWidth="1"/>
    <col min="2" max="2" width="7.5703125" style="33" customWidth="1"/>
    <col min="16" max="16" width="11.42578125" style="33"/>
  </cols>
  <sheetData>
    <row r="2" spans="2:42" x14ac:dyDescent="0.25">
      <c r="C2" s="52" t="s">
        <v>47</v>
      </c>
      <c r="D2" s="52" t="s">
        <v>48</v>
      </c>
      <c r="E2" s="52" t="s">
        <v>59</v>
      </c>
      <c r="F2" s="52" t="s">
        <v>3</v>
      </c>
      <c r="G2" s="33"/>
      <c r="I2" s="33"/>
      <c r="J2" s="52" t="s">
        <v>47</v>
      </c>
      <c r="K2" s="52" t="s">
        <v>48</v>
      </c>
      <c r="L2" s="52" t="s">
        <v>59</v>
      </c>
      <c r="M2" s="52" t="s">
        <v>3</v>
      </c>
      <c r="Q2" s="52" t="s">
        <v>47</v>
      </c>
      <c r="R2" s="52" t="s">
        <v>48</v>
      </c>
      <c r="S2" s="52" t="s">
        <v>59</v>
      </c>
      <c r="T2" s="52" t="s">
        <v>3</v>
      </c>
      <c r="W2" s="33"/>
      <c r="X2" s="52" t="s">
        <v>47</v>
      </c>
      <c r="Y2" s="52" t="s">
        <v>48</v>
      </c>
      <c r="Z2" s="52" t="s">
        <v>59</v>
      </c>
      <c r="AA2" s="52" t="s">
        <v>3</v>
      </c>
      <c r="AD2" s="33"/>
      <c r="AE2" s="52" t="s">
        <v>47</v>
      </c>
      <c r="AF2" s="52" t="s">
        <v>48</v>
      </c>
      <c r="AG2" s="52" t="s">
        <v>59</v>
      </c>
      <c r="AH2" s="52" t="s">
        <v>3</v>
      </c>
      <c r="AK2" s="33"/>
      <c r="AL2" s="52" t="s">
        <v>47</v>
      </c>
      <c r="AM2" s="52" t="s">
        <v>48</v>
      </c>
      <c r="AN2" s="52" t="s">
        <v>59</v>
      </c>
      <c r="AO2" s="52" t="s">
        <v>3</v>
      </c>
    </row>
    <row r="3" spans="2:42" x14ac:dyDescent="0.25">
      <c r="B3" s="56" t="s">
        <v>83</v>
      </c>
      <c r="C3" s="50">
        <v>59</v>
      </c>
      <c r="D3" s="50">
        <v>60</v>
      </c>
      <c r="E3" s="50">
        <f>C3+D3</f>
        <v>119</v>
      </c>
      <c r="F3" s="51">
        <f>E3/30</f>
        <v>3.9666666666666668</v>
      </c>
      <c r="G3" s="52" t="s">
        <v>46</v>
      </c>
      <c r="I3" s="56" t="s">
        <v>83</v>
      </c>
      <c r="J3" s="50">
        <v>51</v>
      </c>
      <c r="K3" s="50">
        <v>60</v>
      </c>
      <c r="L3" s="50">
        <f>J3+K3</f>
        <v>111</v>
      </c>
      <c r="M3" s="51">
        <f>L3/30</f>
        <v>3.7</v>
      </c>
      <c r="N3" s="52" t="s">
        <v>46</v>
      </c>
      <c r="P3" s="56" t="s">
        <v>83</v>
      </c>
      <c r="Q3" s="50">
        <v>54</v>
      </c>
      <c r="R3" s="50">
        <v>51</v>
      </c>
      <c r="S3" s="50">
        <f>Q3+R3</f>
        <v>105</v>
      </c>
      <c r="T3" s="51">
        <f>S3/30</f>
        <v>3.5</v>
      </c>
      <c r="U3" s="52" t="s">
        <v>46</v>
      </c>
      <c r="W3" s="56" t="s">
        <v>83</v>
      </c>
      <c r="X3" s="50">
        <v>49</v>
      </c>
      <c r="Y3" s="50">
        <v>61</v>
      </c>
      <c r="Z3" s="50">
        <f>X3+Y3</f>
        <v>110</v>
      </c>
      <c r="AA3" s="51">
        <f>Z3/30</f>
        <v>3.6666666666666665</v>
      </c>
      <c r="AB3" s="52" t="s">
        <v>46</v>
      </c>
      <c r="AD3" s="56" t="s">
        <v>83</v>
      </c>
      <c r="AE3" s="50"/>
      <c r="AF3" s="50"/>
      <c r="AG3" s="50">
        <f>AE3+AF3</f>
        <v>0</v>
      </c>
      <c r="AH3" s="51">
        <f>AG3/30</f>
        <v>0</v>
      </c>
      <c r="AI3" s="52" t="s">
        <v>46</v>
      </c>
      <c r="AK3" s="56" t="s">
        <v>83</v>
      </c>
      <c r="AL3" s="50"/>
      <c r="AM3" s="50"/>
      <c r="AN3" s="50">
        <f>AL3+AM3</f>
        <v>0</v>
      </c>
      <c r="AO3" s="51">
        <f>AN3/30</f>
        <v>0</v>
      </c>
      <c r="AP3" s="52" t="s">
        <v>46</v>
      </c>
    </row>
    <row r="4" spans="2:42" x14ac:dyDescent="0.25">
      <c r="C4" s="33"/>
      <c r="D4" s="53" t="s">
        <v>81</v>
      </c>
      <c r="E4" s="48">
        <v>161</v>
      </c>
      <c r="F4" s="49">
        <f>E4/40</f>
        <v>4.0250000000000004</v>
      </c>
      <c r="G4" s="48">
        <v>1.85</v>
      </c>
      <c r="I4" s="33"/>
      <c r="J4" s="33"/>
      <c r="K4" s="53" t="s">
        <v>81</v>
      </c>
      <c r="L4" s="48">
        <v>148</v>
      </c>
      <c r="M4" s="49">
        <f>L4/40</f>
        <v>3.7</v>
      </c>
      <c r="N4" s="48">
        <v>1.81</v>
      </c>
      <c r="Q4" s="33"/>
      <c r="R4" s="53" t="s">
        <v>81</v>
      </c>
      <c r="S4" s="48">
        <v>141</v>
      </c>
      <c r="T4" s="49">
        <f>S4/40</f>
        <v>3.5249999999999999</v>
      </c>
      <c r="U4" s="48">
        <v>1.89</v>
      </c>
      <c r="W4" s="33"/>
      <c r="X4" s="33"/>
      <c r="Y4" s="53" t="s">
        <v>81</v>
      </c>
      <c r="Z4" s="48">
        <v>148</v>
      </c>
      <c r="AA4" s="49">
        <f>Z4/40</f>
        <v>3.7</v>
      </c>
      <c r="AB4" s="48">
        <v>1.88</v>
      </c>
      <c r="AD4" s="33"/>
      <c r="AE4" s="33"/>
      <c r="AF4" s="53" t="s">
        <v>81</v>
      </c>
      <c r="AG4" s="48"/>
      <c r="AH4" s="49">
        <f>AG4/40</f>
        <v>0</v>
      </c>
      <c r="AI4" s="48"/>
      <c r="AK4" s="33"/>
      <c r="AL4" s="33"/>
      <c r="AM4" s="53" t="s">
        <v>81</v>
      </c>
      <c r="AN4" s="48"/>
      <c r="AO4" s="49">
        <f>AN4/40</f>
        <v>0</v>
      </c>
      <c r="AP4" s="48"/>
    </row>
    <row r="5" spans="2:42" x14ac:dyDescent="0.25">
      <c r="C5" s="33"/>
      <c r="D5" s="33"/>
      <c r="E5" s="54" t="s">
        <v>82</v>
      </c>
      <c r="F5" s="55">
        <f>F4-F3</f>
        <v>5.833333333333357E-2</v>
      </c>
      <c r="G5" s="33"/>
      <c r="I5" s="33"/>
      <c r="J5" s="33"/>
      <c r="K5" s="33"/>
      <c r="L5" s="54" t="s">
        <v>82</v>
      </c>
      <c r="M5" s="55">
        <f>M3-M4</f>
        <v>0</v>
      </c>
      <c r="N5" s="33"/>
      <c r="Q5" s="33"/>
      <c r="R5" s="33"/>
      <c r="S5" s="54" t="s">
        <v>82</v>
      </c>
      <c r="T5" s="55">
        <f>T3-T4</f>
        <v>-2.4999999999999911E-2</v>
      </c>
      <c r="U5" s="59"/>
      <c r="W5" s="33"/>
      <c r="X5" s="33"/>
      <c r="Y5" s="33"/>
      <c r="Z5" s="54" t="s">
        <v>82</v>
      </c>
      <c r="AA5" s="55">
        <f>AA3-AA4</f>
        <v>-3.3333333333333659E-2</v>
      </c>
      <c r="AB5" s="33"/>
      <c r="AD5" s="33"/>
      <c r="AE5" s="33"/>
      <c r="AF5" s="33"/>
      <c r="AG5" s="54" t="s">
        <v>82</v>
      </c>
      <c r="AH5" s="55">
        <f>AH3-AH4</f>
        <v>0</v>
      </c>
      <c r="AI5" s="33"/>
      <c r="AK5" s="33"/>
      <c r="AL5" s="33"/>
      <c r="AM5" s="33"/>
      <c r="AN5" s="54" t="s">
        <v>82</v>
      </c>
      <c r="AO5" s="55">
        <f>AO3-AO4</f>
        <v>0</v>
      </c>
      <c r="AP5" s="33"/>
    </row>
    <row r="6" spans="2:42" x14ac:dyDescent="0.25">
      <c r="G6" s="33"/>
    </row>
    <row r="7" spans="2:42" x14ac:dyDescent="0.25">
      <c r="G7" s="33"/>
    </row>
    <row r="8" spans="2:42" x14ac:dyDescent="0.25">
      <c r="C8" s="52" t="s">
        <v>47</v>
      </c>
      <c r="D8" s="52" t="s">
        <v>48</v>
      </c>
      <c r="E8" s="52" t="s">
        <v>59</v>
      </c>
      <c r="F8" s="52" t="s">
        <v>3</v>
      </c>
      <c r="G8" s="33"/>
      <c r="I8" s="33"/>
      <c r="J8" s="52" t="s">
        <v>47</v>
      </c>
      <c r="K8" s="52" t="s">
        <v>48</v>
      </c>
      <c r="L8" s="52" t="s">
        <v>59</v>
      </c>
      <c r="M8" s="52" t="s">
        <v>3</v>
      </c>
      <c r="Q8" s="52" t="s">
        <v>47</v>
      </c>
      <c r="R8" s="52" t="s">
        <v>48</v>
      </c>
      <c r="S8" s="52" t="s">
        <v>59</v>
      </c>
      <c r="T8" s="52" t="s">
        <v>3</v>
      </c>
      <c r="W8" s="33"/>
      <c r="X8" s="52" t="s">
        <v>47</v>
      </c>
      <c r="Y8" s="52" t="s">
        <v>48</v>
      </c>
      <c r="Z8" s="52" t="s">
        <v>59</v>
      </c>
      <c r="AA8" s="52" t="s">
        <v>3</v>
      </c>
      <c r="AD8" s="33"/>
      <c r="AE8" s="52" t="s">
        <v>47</v>
      </c>
      <c r="AF8" s="52" t="s">
        <v>48</v>
      </c>
      <c r="AG8" s="52" t="s">
        <v>59</v>
      </c>
      <c r="AH8" s="52" t="s">
        <v>3</v>
      </c>
      <c r="AK8" s="33"/>
      <c r="AL8" s="52" t="s">
        <v>47</v>
      </c>
      <c r="AM8" s="52" t="s">
        <v>48</v>
      </c>
      <c r="AN8" s="52" t="s">
        <v>59</v>
      </c>
      <c r="AO8" s="52" t="s">
        <v>3</v>
      </c>
    </row>
    <row r="9" spans="2:42" x14ac:dyDescent="0.25">
      <c r="B9" s="56" t="s">
        <v>83</v>
      </c>
      <c r="C9" s="50">
        <v>43</v>
      </c>
      <c r="D9" s="50">
        <v>58</v>
      </c>
      <c r="E9" s="50">
        <f>C9+D9</f>
        <v>101</v>
      </c>
      <c r="F9" s="51">
        <f>E9/30</f>
        <v>3.3666666666666667</v>
      </c>
      <c r="G9" s="52" t="s">
        <v>46</v>
      </c>
      <c r="I9" s="56" t="s">
        <v>83</v>
      </c>
      <c r="J9" s="50">
        <v>82</v>
      </c>
      <c r="K9" s="50">
        <v>47</v>
      </c>
      <c r="L9" s="50">
        <f>J9+K9</f>
        <v>129</v>
      </c>
      <c r="M9" s="51">
        <f>L9/30</f>
        <v>4.3</v>
      </c>
      <c r="N9" s="52" t="s">
        <v>46</v>
      </c>
      <c r="P9" s="56" t="s">
        <v>83</v>
      </c>
      <c r="Q9" s="50">
        <v>69</v>
      </c>
      <c r="R9" s="50">
        <v>59</v>
      </c>
      <c r="S9" s="50">
        <f>Q9+R9</f>
        <v>128</v>
      </c>
      <c r="T9" s="51">
        <f>S9/30</f>
        <v>4.2666666666666666</v>
      </c>
      <c r="U9" s="52" t="s">
        <v>46</v>
      </c>
      <c r="W9" s="56" t="s">
        <v>83</v>
      </c>
      <c r="X9" s="50"/>
      <c r="Y9" s="50"/>
      <c r="Z9" s="50">
        <f>X9+Y9</f>
        <v>0</v>
      </c>
      <c r="AA9" s="51">
        <f>Z9/30</f>
        <v>0</v>
      </c>
      <c r="AB9" s="52" t="s">
        <v>46</v>
      </c>
      <c r="AD9" s="56" t="s">
        <v>83</v>
      </c>
      <c r="AE9" s="50"/>
      <c r="AF9" s="50"/>
      <c r="AG9" s="50">
        <f>AE9+AF9</f>
        <v>0</v>
      </c>
      <c r="AH9" s="51">
        <f>AG9/30</f>
        <v>0</v>
      </c>
      <c r="AI9" s="52" t="s">
        <v>46</v>
      </c>
      <c r="AK9" s="56" t="s">
        <v>83</v>
      </c>
      <c r="AL9" s="50"/>
      <c r="AM9" s="50"/>
      <c r="AN9" s="50">
        <f>AL9+AM9</f>
        <v>0</v>
      </c>
      <c r="AO9" s="51">
        <f>AN9/30</f>
        <v>0</v>
      </c>
      <c r="AP9" s="52" t="s">
        <v>46</v>
      </c>
    </row>
    <row r="10" spans="2:42" x14ac:dyDescent="0.25">
      <c r="C10" s="33"/>
      <c r="D10" s="53" t="s">
        <v>81</v>
      </c>
      <c r="E10" s="48">
        <v>139</v>
      </c>
      <c r="F10" s="49">
        <f>E10/40</f>
        <v>3.4750000000000001</v>
      </c>
      <c r="G10" s="48">
        <v>1.91</v>
      </c>
      <c r="I10" s="33"/>
      <c r="J10" s="33"/>
      <c r="K10" s="53" t="s">
        <v>81</v>
      </c>
      <c r="L10" s="48">
        <v>171</v>
      </c>
      <c r="M10" s="49">
        <f>L10/40</f>
        <v>4.2750000000000004</v>
      </c>
      <c r="N10" s="48">
        <v>1.87</v>
      </c>
      <c r="Q10" s="33"/>
      <c r="R10" s="53" t="s">
        <v>81</v>
      </c>
      <c r="S10" s="48">
        <v>168</v>
      </c>
      <c r="T10" s="49">
        <f>S10/40</f>
        <v>4.2</v>
      </c>
      <c r="U10" s="48">
        <v>1.83</v>
      </c>
      <c r="W10" s="33"/>
      <c r="X10" s="33"/>
      <c r="Y10" s="53" t="s">
        <v>81</v>
      </c>
      <c r="Z10" s="48"/>
      <c r="AA10" s="49">
        <f>Z10/40</f>
        <v>0</v>
      </c>
      <c r="AB10" s="48"/>
      <c r="AD10" s="33"/>
      <c r="AE10" s="33"/>
      <c r="AF10" s="53" t="s">
        <v>81</v>
      </c>
      <c r="AG10" s="48"/>
      <c r="AH10" s="49">
        <f>AG10/40</f>
        <v>0</v>
      </c>
      <c r="AI10" s="48"/>
      <c r="AK10" s="33"/>
      <c r="AL10" s="33"/>
      <c r="AM10" s="53" t="s">
        <v>81</v>
      </c>
      <c r="AN10" s="48"/>
      <c r="AO10" s="49">
        <f>AN10/40</f>
        <v>0</v>
      </c>
      <c r="AP10" s="48"/>
    </row>
    <row r="11" spans="2:42" x14ac:dyDescent="0.25">
      <c r="C11" s="33"/>
      <c r="D11" s="33"/>
      <c r="E11" s="54" t="s">
        <v>82</v>
      </c>
      <c r="F11" s="55">
        <f>F9-F10</f>
        <v>-0.10833333333333339</v>
      </c>
      <c r="G11" s="33"/>
      <c r="I11" s="33"/>
      <c r="J11" s="33"/>
      <c r="K11" s="33"/>
      <c r="L11" s="54" t="s">
        <v>82</v>
      </c>
      <c r="M11" s="55">
        <f>M9-M10</f>
        <v>2.4999999999999467E-2</v>
      </c>
      <c r="N11" s="33"/>
      <c r="Q11" s="33"/>
      <c r="R11" s="33"/>
      <c r="S11" s="54" t="s">
        <v>82</v>
      </c>
      <c r="T11" s="55">
        <f>T9-T10</f>
        <v>6.666666666666643E-2</v>
      </c>
      <c r="U11" s="33"/>
      <c r="W11" s="33"/>
      <c r="X11" s="33"/>
      <c r="Y11" s="33"/>
      <c r="Z11" s="54" t="s">
        <v>82</v>
      </c>
      <c r="AA11" s="55">
        <f>AA9-AA10</f>
        <v>0</v>
      </c>
      <c r="AB11" s="33"/>
      <c r="AD11" s="33"/>
      <c r="AE11" s="33"/>
      <c r="AF11" s="33"/>
      <c r="AG11" s="54" t="s">
        <v>82</v>
      </c>
      <c r="AH11" s="55">
        <f>AH9-AH10</f>
        <v>0</v>
      </c>
      <c r="AI11" s="33"/>
      <c r="AK11" s="33"/>
      <c r="AL11" s="33"/>
      <c r="AM11" s="33"/>
      <c r="AN11" s="54" t="s">
        <v>82</v>
      </c>
      <c r="AO11" s="55">
        <f>AO9-AO10</f>
        <v>0</v>
      </c>
      <c r="AP11" s="33"/>
    </row>
    <row r="12" spans="2:42" x14ac:dyDescent="0.25">
      <c r="C12" s="33"/>
      <c r="D12" s="33"/>
      <c r="E12" s="33"/>
      <c r="F12" s="33"/>
      <c r="G12" s="33"/>
    </row>
    <row r="13" spans="2:42" x14ac:dyDescent="0.25">
      <c r="C13" s="33"/>
      <c r="D13" s="33"/>
      <c r="E13" s="33"/>
      <c r="F13" s="33"/>
      <c r="G13" s="33"/>
      <c r="L13" s="33"/>
      <c r="M13" s="33"/>
      <c r="N13" s="33"/>
      <c r="O13" s="33"/>
    </row>
    <row r="14" spans="2:42" x14ac:dyDescent="0.25">
      <c r="C14" s="52" t="s">
        <v>47</v>
      </c>
      <c r="D14" s="52" t="s">
        <v>48</v>
      </c>
      <c r="E14" s="52" t="s">
        <v>59</v>
      </c>
      <c r="F14" s="52" t="s">
        <v>3</v>
      </c>
      <c r="I14" s="33"/>
      <c r="J14" s="52" t="s">
        <v>47</v>
      </c>
      <c r="K14" s="52" t="s">
        <v>48</v>
      </c>
      <c r="L14" s="52" t="s">
        <v>59</v>
      </c>
      <c r="M14" s="52" t="s">
        <v>3</v>
      </c>
      <c r="O14" s="33"/>
      <c r="Q14" s="52" t="s">
        <v>47</v>
      </c>
      <c r="R14" s="52" t="s">
        <v>48</v>
      </c>
      <c r="S14" s="52" t="s">
        <v>59</v>
      </c>
      <c r="T14" s="52" t="s">
        <v>3</v>
      </c>
      <c r="W14" s="33"/>
      <c r="X14" s="52" t="s">
        <v>47</v>
      </c>
      <c r="Y14" s="52" t="s">
        <v>48</v>
      </c>
      <c r="Z14" s="52" t="s">
        <v>59</v>
      </c>
      <c r="AA14" s="52" t="s">
        <v>3</v>
      </c>
      <c r="AD14" s="33"/>
      <c r="AE14" s="52" t="s">
        <v>47</v>
      </c>
      <c r="AF14" s="52" t="s">
        <v>48</v>
      </c>
      <c r="AG14" s="52" t="s">
        <v>59</v>
      </c>
      <c r="AH14" s="52" t="s">
        <v>3</v>
      </c>
      <c r="AK14" s="33"/>
      <c r="AL14" s="52" t="s">
        <v>47</v>
      </c>
      <c r="AM14" s="52" t="s">
        <v>48</v>
      </c>
      <c r="AN14" s="52" t="s">
        <v>59</v>
      </c>
      <c r="AO14" s="52" t="s">
        <v>3</v>
      </c>
    </row>
    <row r="15" spans="2:42" x14ac:dyDescent="0.25">
      <c r="B15" s="56" t="s">
        <v>83</v>
      </c>
      <c r="C15" s="50">
        <v>71</v>
      </c>
      <c r="D15" s="50">
        <v>66</v>
      </c>
      <c r="E15" s="50">
        <f>C15+D15</f>
        <v>137</v>
      </c>
      <c r="F15" s="51">
        <f>E15/30</f>
        <v>4.5666666666666664</v>
      </c>
      <c r="G15" s="52" t="s">
        <v>46</v>
      </c>
      <c r="I15" s="56" t="s">
        <v>83</v>
      </c>
      <c r="J15" s="50">
        <v>76</v>
      </c>
      <c r="K15" s="50">
        <v>49</v>
      </c>
      <c r="L15" s="50">
        <f>J15+K15</f>
        <v>125</v>
      </c>
      <c r="M15" s="51">
        <f>L15/30</f>
        <v>4.166666666666667</v>
      </c>
      <c r="N15" s="52" t="s">
        <v>46</v>
      </c>
      <c r="O15" s="33"/>
      <c r="P15" s="56" t="s">
        <v>83</v>
      </c>
      <c r="Q15" s="50">
        <v>60</v>
      </c>
      <c r="R15" s="50">
        <v>61</v>
      </c>
      <c r="S15" s="50">
        <f>Q15+R15</f>
        <v>121</v>
      </c>
      <c r="T15" s="51">
        <f>S15/30</f>
        <v>4.0333333333333332</v>
      </c>
      <c r="U15" s="52" t="s">
        <v>46</v>
      </c>
      <c r="W15" s="56" t="s">
        <v>83</v>
      </c>
      <c r="X15" s="50"/>
      <c r="Y15" s="50"/>
      <c r="Z15" s="50">
        <f>X15+Y15</f>
        <v>0</v>
      </c>
      <c r="AA15" s="51">
        <f>Z15/30</f>
        <v>0</v>
      </c>
      <c r="AB15" s="52" t="s">
        <v>46</v>
      </c>
      <c r="AD15" s="56" t="s">
        <v>83</v>
      </c>
      <c r="AE15" s="50"/>
      <c r="AF15" s="50"/>
      <c r="AG15" s="50">
        <f>AE15+AF15</f>
        <v>0</v>
      </c>
      <c r="AH15" s="51">
        <f>AG15/30</f>
        <v>0</v>
      </c>
      <c r="AI15" s="52" t="s">
        <v>46</v>
      </c>
      <c r="AK15" s="56" t="s">
        <v>83</v>
      </c>
      <c r="AL15" s="50"/>
      <c r="AM15" s="50"/>
      <c r="AN15" s="50">
        <f>AL15+AM15</f>
        <v>0</v>
      </c>
      <c r="AO15" s="51">
        <f>AN15/30</f>
        <v>0</v>
      </c>
      <c r="AP15" s="52" t="s">
        <v>46</v>
      </c>
    </row>
    <row r="16" spans="2:42" x14ac:dyDescent="0.25">
      <c r="C16" s="33"/>
      <c r="D16" s="53" t="s">
        <v>81</v>
      </c>
      <c r="E16" s="48">
        <v>181</v>
      </c>
      <c r="F16" s="49">
        <f>E16/40</f>
        <v>4.5250000000000004</v>
      </c>
      <c r="G16" s="48">
        <v>1.83</v>
      </c>
      <c r="I16" s="33"/>
      <c r="J16" s="33"/>
      <c r="K16" s="53" t="s">
        <v>81</v>
      </c>
      <c r="L16" s="48">
        <v>165</v>
      </c>
      <c r="M16" s="49">
        <f>L16/40</f>
        <v>4.125</v>
      </c>
      <c r="N16" s="48">
        <v>1.8</v>
      </c>
      <c r="Q16" s="33"/>
      <c r="R16" s="53" t="s">
        <v>81</v>
      </c>
      <c r="S16" s="48">
        <v>162</v>
      </c>
      <c r="T16" s="49">
        <f>S16/40</f>
        <v>4.05</v>
      </c>
      <c r="U16" s="48">
        <v>1.84</v>
      </c>
      <c r="W16" s="33"/>
      <c r="X16" s="33"/>
      <c r="Y16" s="53" t="s">
        <v>81</v>
      </c>
      <c r="Z16" s="48"/>
      <c r="AA16" s="49">
        <f>Z16/40</f>
        <v>0</v>
      </c>
      <c r="AB16" s="48"/>
      <c r="AD16" s="33"/>
      <c r="AE16" s="33"/>
      <c r="AF16" s="53" t="s">
        <v>81</v>
      </c>
      <c r="AG16" s="48"/>
      <c r="AH16" s="49">
        <f>AG16/40</f>
        <v>0</v>
      </c>
      <c r="AI16" s="48"/>
      <c r="AK16" s="33"/>
      <c r="AL16" s="33"/>
      <c r="AM16" s="53" t="s">
        <v>81</v>
      </c>
      <c r="AN16" s="48"/>
      <c r="AO16" s="49">
        <f>AN16/40</f>
        <v>0</v>
      </c>
      <c r="AP16" s="48"/>
    </row>
    <row r="17" spans="2:42" x14ac:dyDescent="0.25">
      <c r="C17" s="33"/>
      <c r="D17" s="33"/>
      <c r="E17" s="54" t="s">
        <v>82</v>
      </c>
      <c r="F17" s="55">
        <f>F15-F16</f>
        <v>4.1666666666666075E-2</v>
      </c>
      <c r="G17" s="33"/>
      <c r="I17" s="33"/>
      <c r="J17" s="33"/>
      <c r="K17" s="33"/>
      <c r="L17" s="54" t="s">
        <v>82</v>
      </c>
      <c r="M17" s="55">
        <f>M15-M16</f>
        <v>4.1666666666666963E-2</v>
      </c>
      <c r="N17" s="33"/>
      <c r="Q17" s="33"/>
      <c r="R17" s="33"/>
      <c r="S17" s="54" t="s">
        <v>82</v>
      </c>
      <c r="T17" s="55">
        <f>T15-T16</f>
        <v>-1.6666666666666607E-2</v>
      </c>
      <c r="U17" s="33"/>
      <c r="W17" s="33"/>
      <c r="X17" s="33"/>
      <c r="Y17" s="33"/>
      <c r="Z17" s="54" t="s">
        <v>82</v>
      </c>
      <c r="AA17" s="55">
        <f>AA15-AA16</f>
        <v>0</v>
      </c>
      <c r="AB17" s="33"/>
      <c r="AD17" s="33"/>
      <c r="AE17" s="33"/>
      <c r="AF17" s="33"/>
      <c r="AG17" s="54" t="s">
        <v>82</v>
      </c>
      <c r="AH17" s="55">
        <f>AH15-AH16</f>
        <v>0</v>
      </c>
      <c r="AI17" s="33"/>
      <c r="AK17" s="33"/>
      <c r="AL17" s="33"/>
      <c r="AM17" s="33"/>
      <c r="AN17" s="54" t="s">
        <v>82</v>
      </c>
      <c r="AO17" s="55">
        <f>AO15-AO16</f>
        <v>0</v>
      </c>
      <c r="AP17" s="33"/>
    </row>
    <row r="20" spans="2:42" x14ac:dyDescent="0.25">
      <c r="C20" s="52" t="s">
        <v>47</v>
      </c>
      <c r="D20" s="52" t="s">
        <v>48</v>
      </c>
      <c r="E20" s="52" t="s">
        <v>59</v>
      </c>
      <c r="F20" s="52" t="s">
        <v>3</v>
      </c>
      <c r="I20" s="33"/>
      <c r="J20" s="52" t="s">
        <v>47</v>
      </c>
      <c r="K20" s="52" t="s">
        <v>48</v>
      </c>
      <c r="L20" s="52" t="s">
        <v>59</v>
      </c>
      <c r="M20" s="52" t="s">
        <v>3</v>
      </c>
      <c r="Q20" s="52" t="s">
        <v>47</v>
      </c>
      <c r="R20" s="52" t="s">
        <v>48</v>
      </c>
      <c r="S20" s="52" t="s">
        <v>59</v>
      </c>
      <c r="T20" s="52" t="s">
        <v>3</v>
      </c>
      <c r="W20" s="33"/>
      <c r="X20" s="52" t="s">
        <v>47</v>
      </c>
      <c r="Y20" s="52" t="s">
        <v>48</v>
      </c>
      <c r="Z20" s="52" t="s">
        <v>59</v>
      </c>
      <c r="AA20" s="52" t="s">
        <v>3</v>
      </c>
      <c r="AD20" s="33"/>
      <c r="AE20" s="52" t="s">
        <v>47</v>
      </c>
      <c r="AF20" s="52" t="s">
        <v>48</v>
      </c>
      <c r="AG20" s="52" t="s">
        <v>59</v>
      </c>
      <c r="AH20" s="52" t="s">
        <v>3</v>
      </c>
      <c r="AK20" s="33"/>
      <c r="AL20" s="52" t="s">
        <v>47</v>
      </c>
      <c r="AM20" s="52" t="s">
        <v>48</v>
      </c>
      <c r="AN20" s="52" t="s">
        <v>59</v>
      </c>
      <c r="AO20" s="52" t="s">
        <v>3</v>
      </c>
    </row>
    <row r="21" spans="2:42" x14ac:dyDescent="0.25">
      <c r="B21" s="56" t="s">
        <v>83</v>
      </c>
      <c r="C21" s="50">
        <v>58</v>
      </c>
      <c r="D21" s="50">
        <v>60</v>
      </c>
      <c r="E21" s="50">
        <f>C21+D21</f>
        <v>118</v>
      </c>
      <c r="F21" s="51">
        <f>E21/30</f>
        <v>3.9333333333333331</v>
      </c>
      <c r="G21" s="52" t="s">
        <v>46</v>
      </c>
      <c r="I21" s="56" t="s">
        <v>83</v>
      </c>
      <c r="J21" s="50">
        <v>61</v>
      </c>
      <c r="K21" s="50">
        <v>46</v>
      </c>
      <c r="L21" s="50">
        <f>J21+K21</f>
        <v>107</v>
      </c>
      <c r="M21" s="51">
        <f>L21/30</f>
        <v>3.5666666666666669</v>
      </c>
      <c r="N21" s="52" t="s">
        <v>46</v>
      </c>
      <c r="P21" s="56" t="s">
        <v>83</v>
      </c>
      <c r="Q21" s="50">
        <v>50</v>
      </c>
      <c r="R21" s="50">
        <v>59</v>
      </c>
      <c r="S21" s="50">
        <f>Q21+R21</f>
        <v>109</v>
      </c>
      <c r="T21" s="51">
        <f>S21/30</f>
        <v>3.6333333333333333</v>
      </c>
      <c r="U21" s="52" t="s">
        <v>46</v>
      </c>
      <c r="W21" s="56" t="s">
        <v>83</v>
      </c>
      <c r="X21" s="50"/>
      <c r="Y21" s="50"/>
      <c r="Z21" s="50">
        <f>X21+Y21</f>
        <v>0</v>
      </c>
      <c r="AA21" s="51">
        <f>Z21/30</f>
        <v>0</v>
      </c>
      <c r="AB21" s="52" t="s">
        <v>46</v>
      </c>
      <c r="AD21" s="56" t="s">
        <v>83</v>
      </c>
      <c r="AE21" s="50"/>
      <c r="AF21" s="50"/>
      <c r="AG21" s="50">
        <f>AE21+AF21</f>
        <v>0</v>
      </c>
      <c r="AH21" s="51">
        <f>AG21/30</f>
        <v>0</v>
      </c>
      <c r="AI21" s="52" t="s">
        <v>46</v>
      </c>
      <c r="AK21" s="56" t="s">
        <v>83</v>
      </c>
      <c r="AL21" s="50"/>
      <c r="AM21" s="50"/>
      <c r="AN21" s="50">
        <f>AL21+AM21</f>
        <v>0</v>
      </c>
      <c r="AO21" s="51">
        <f>AN21/30</f>
        <v>0</v>
      </c>
      <c r="AP21" s="52" t="s">
        <v>46</v>
      </c>
    </row>
    <row r="22" spans="2:42" x14ac:dyDescent="0.25">
      <c r="C22" s="33"/>
      <c r="D22" s="53" t="s">
        <v>81</v>
      </c>
      <c r="E22" s="48">
        <v>162</v>
      </c>
      <c r="F22" s="49">
        <f>E22/40</f>
        <v>4.05</v>
      </c>
      <c r="G22" s="48">
        <v>1.83</v>
      </c>
      <c r="I22" s="33"/>
      <c r="J22" s="33"/>
      <c r="K22" s="53" t="s">
        <v>81</v>
      </c>
      <c r="L22" s="48">
        <v>148</v>
      </c>
      <c r="M22" s="49">
        <f>L22/40</f>
        <v>3.7</v>
      </c>
      <c r="N22" s="48">
        <v>1.92</v>
      </c>
      <c r="Q22" s="33"/>
      <c r="R22" s="53" t="s">
        <v>81</v>
      </c>
      <c r="S22" s="48">
        <v>149</v>
      </c>
      <c r="T22" s="49">
        <f>S22/40</f>
        <v>3.7250000000000001</v>
      </c>
      <c r="U22" s="48">
        <v>1.79</v>
      </c>
      <c r="W22" s="33"/>
      <c r="X22" s="33"/>
      <c r="Y22" s="53" t="s">
        <v>81</v>
      </c>
      <c r="Z22" s="48"/>
      <c r="AA22" s="49">
        <f>Z22/40</f>
        <v>0</v>
      </c>
      <c r="AB22" s="48"/>
      <c r="AD22" s="33"/>
      <c r="AE22" s="33"/>
      <c r="AF22" s="53" t="s">
        <v>81</v>
      </c>
      <c r="AG22" s="48"/>
      <c r="AH22" s="49">
        <f>AG22/40</f>
        <v>0</v>
      </c>
      <c r="AI22" s="48"/>
      <c r="AK22" s="33"/>
      <c r="AL22" s="33"/>
      <c r="AM22" s="53" t="s">
        <v>81</v>
      </c>
      <c r="AN22" s="48"/>
      <c r="AO22" s="49">
        <f>AN22/40</f>
        <v>0</v>
      </c>
      <c r="AP22" s="48"/>
    </row>
    <row r="23" spans="2:42" x14ac:dyDescent="0.25">
      <c r="C23" s="33"/>
      <c r="D23" s="33"/>
      <c r="E23" s="54" t="s">
        <v>82</v>
      </c>
      <c r="F23" s="55">
        <f>F21-F22</f>
        <v>-0.1166666666666667</v>
      </c>
      <c r="G23" s="33"/>
      <c r="I23" s="33"/>
      <c r="J23" s="33"/>
      <c r="K23" s="33"/>
      <c r="L23" s="54" t="s">
        <v>82</v>
      </c>
      <c r="M23" s="55">
        <f>M21-M22</f>
        <v>-0.1333333333333333</v>
      </c>
      <c r="N23" s="33"/>
      <c r="Q23" s="33"/>
      <c r="R23" s="33"/>
      <c r="S23" s="54" t="s">
        <v>82</v>
      </c>
      <c r="T23" s="55">
        <f>T21-T22</f>
        <v>-9.1666666666666785E-2</v>
      </c>
      <c r="U23" s="33"/>
      <c r="W23" s="33"/>
      <c r="X23" s="33"/>
      <c r="Y23" s="33"/>
      <c r="Z23" s="54" t="s">
        <v>82</v>
      </c>
      <c r="AA23" s="55">
        <f>AA21-AA22</f>
        <v>0</v>
      </c>
      <c r="AB23" s="33"/>
      <c r="AD23" s="33"/>
      <c r="AE23" s="33"/>
      <c r="AF23" s="33"/>
      <c r="AG23" s="54" t="s">
        <v>82</v>
      </c>
      <c r="AH23" s="55">
        <f>AH21-AH22</f>
        <v>0</v>
      </c>
      <c r="AI23" s="33"/>
      <c r="AK23" s="33"/>
      <c r="AL23" s="33"/>
      <c r="AM23" s="33"/>
      <c r="AN23" s="54" t="s">
        <v>82</v>
      </c>
      <c r="AO23" s="55">
        <f>AO21-AO22</f>
        <v>0</v>
      </c>
      <c r="AP23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EA7F-2509-49D7-BAE7-F30858BEA2B8}">
  <dimension ref="B1:R43"/>
  <sheetViews>
    <sheetView topLeftCell="C24" workbookViewId="0">
      <selection activeCell="K27" sqref="K27"/>
    </sheetView>
  </sheetViews>
  <sheetFormatPr baseColWidth="10" defaultRowHeight="15" x14ac:dyDescent="0.25"/>
  <cols>
    <col min="1" max="1" width="2.85546875" customWidth="1"/>
    <col min="2" max="2" width="32.85546875" bestFit="1" customWidth="1"/>
    <col min="3" max="3" width="23" bestFit="1" customWidth="1"/>
    <col min="4" max="4" width="19" bestFit="1" customWidth="1"/>
    <col min="5" max="5" width="25.42578125" bestFit="1" customWidth="1"/>
    <col min="6" max="6" width="12.7109375" bestFit="1" customWidth="1"/>
    <col min="7" max="7" width="15.85546875" bestFit="1" customWidth="1"/>
    <col min="8" max="8" width="12.85546875" bestFit="1" customWidth="1"/>
    <col min="9" max="9" width="13.5703125" bestFit="1" customWidth="1"/>
    <col min="10" max="10" width="14.42578125" bestFit="1" customWidth="1"/>
    <col min="11" max="11" width="13.140625" bestFit="1" customWidth="1"/>
  </cols>
  <sheetData>
    <row r="1" spans="2:10" x14ac:dyDescent="0.25">
      <c r="B1" t="s">
        <v>49</v>
      </c>
    </row>
    <row r="2" spans="2:10" ht="15.75" thickBot="1" x14ac:dyDescent="0.3"/>
    <row r="3" spans="2:10" x14ac:dyDescent="0.25">
      <c r="B3" s="96" t="s">
        <v>50</v>
      </c>
      <c r="C3" s="96"/>
    </row>
    <row r="4" spans="2:10" x14ac:dyDescent="0.25">
      <c r="B4" s="93" t="s">
        <v>51</v>
      </c>
      <c r="C4" s="93">
        <v>0.88693700294824507</v>
      </c>
    </row>
    <row r="5" spans="2:10" x14ac:dyDescent="0.25">
      <c r="B5" s="93" t="s">
        <v>52</v>
      </c>
      <c r="C5" s="93">
        <v>0.78665724719881525</v>
      </c>
    </row>
    <row r="6" spans="2:10" x14ac:dyDescent="0.25">
      <c r="B6" s="93" t="s">
        <v>53</v>
      </c>
      <c r="C6" s="93">
        <v>0.75821154682532399</v>
      </c>
    </row>
    <row r="7" spans="2:10" x14ac:dyDescent="0.25">
      <c r="B7" s="93" t="s">
        <v>54</v>
      </c>
      <c r="C7" s="93">
        <v>0.10171382023028526</v>
      </c>
    </row>
    <row r="8" spans="2:10" ht="15.75" thickBot="1" x14ac:dyDescent="0.3">
      <c r="B8" s="94" t="s">
        <v>55</v>
      </c>
      <c r="C8" s="94">
        <v>18</v>
      </c>
    </row>
    <row r="10" spans="2:10" ht="15.75" thickBot="1" x14ac:dyDescent="0.3">
      <c r="B10" t="s">
        <v>56</v>
      </c>
    </row>
    <row r="11" spans="2:10" x14ac:dyDescent="0.25">
      <c r="B11" s="95"/>
      <c r="C11" s="95" t="s">
        <v>61</v>
      </c>
      <c r="D11" s="95" t="s">
        <v>62</v>
      </c>
      <c r="E11" s="95" t="s">
        <v>63</v>
      </c>
      <c r="F11" s="95" t="s">
        <v>64</v>
      </c>
      <c r="G11" s="95" t="s">
        <v>65</v>
      </c>
    </row>
    <row r="12" spans="2:10" x14ac:dyDescent="0.25">
      <c r="B12" s="93" t="s">
        <v>57</v>
      </c>
      <c r="C12" s="93">
        <v>2</v>
      </c>
      <c r="D12" s="93">
        <v>0.57221448161241828</v>
      </c>
      <c r="E12" s="93">
        <v>0.28610724080620914</v>
      </c>
      <c r="F12" s="93">
        <v>27.65469778806731</v>
      </c>
      <c r="G12" s="93">
        <v>9.2914652997015935E-6</v>
      </c>
    </row>
    <row r="13" spans="2:10" x14ac:dyDescent="0.25">
      <c r="B13" s="93" t="s">
        <v>58</v>
      </c>
      <c r="C13" s="93">
        <v>15</v>
      </c>
      <c r="D13" s="93">
        <v>0.15518551838758179</v>
      </c>
      <c r="E13" s="93">
        <v>1.0345701225838786E-2</v>
      </c>
      <c r="F13" s="93"/>
      <c r="G13" s="93"/>
    </row>
    <row r="14" spans="2:10" ht="15.75" thickBot="1" x14ac:dyDescent="0.3">
      <c r="B14" s="94" t="s">
        <v>59</v>
      </c>
      <c r="C14" s="94">
        <v>17</v>
      </c>
      <c r="D14" s="94">
        <v>0.72740000000000005</v>
      </c>
      <c r="E14" s="94"/>
      <c r="F14" s="94"/>
      <c r="G14" s="94"/>
    </row>
    <row r="15" spans="2:10" ht="15.75" thickBot="1" x14ac:dyDescent="0.3"/>
    <row r="16" spans="2:10" x14ac:dyDescent="0.25">
      <c r="B16" s="95"/>
      <c r="C16" s="95" t="s">
        <v>66</v>
      </c>
      <c r="D16" s="95" t="s">
        <v>54</v>
      </c>
      <c r="E16" s="95" t="s">
        <v>67</v>
      </c>
      <c r="F16" s="95" t="s">
        <v>68</v>
      </c>
      <c r="G16" s="95" t="s">
        <v>69</v>
      </c>
      <c r="H16" s="95" t="s">
        <v>70</v>
      </c>
      <c r="I16" s="95" t="s">
        <v>71</v>
      </c>
      <c r="J16" s="95" t="s">
        <v>72</v>
      </c>
    </row>
    <row r="17" spans="2:18" x14ac:dyDescent="0.25">
      <c r="B17" s="93" t="s">
        <v>60</v>
      </c>
      <c r="C17" s="93">
        <v>6.4449114325054069E-2</v>
      </c>
      <c r="D17" s="93">
        <v>0.32694595970165757</v>
      </c>
      <c r="E17" s="93">
        <v>0.19712466972788018</v>
      </c>
      <c r="F17" s="93">
        <v>0.84637617769222151</v>
      </c>
      <c r="G17" s="93">
        <v>-0.63241970290364824</v>
      </c>
      <c r="H17" s="93">
        <v>0.76131793155375638</v>
      </c>
      <c r="I17" s="93">
        <v>-0.63241970290364824</v>
      </c>
      <c r="J17" s="93">
        <v>0.76131793155375638</v>
      </c>
    </row>
    <row r="18" spans="2:18" x14ac:dyDescent="0.25">
      <c r="B18" s="93" t="s">
        <v>42</v>
      </c>
      <c r="C18" s="93">
        <v>0.98942814442518268</v>
      </c>
      <c r="D18" s="93">
        <v>0.1638119064708749</v>
      </c>
      <c r="E18" s="93">
        <v>6.0400258182765185</v>
      </c>
      <c r="F18" s="93">
        <v>2.2632313035864953E-5</v>
      </c>
      <c r="G18" s="93">
        <v>0.64027133082055609</v>
      </c>
      <c r="H18" s="93">
        <v>1.3385849580298093</v>
      </c>
      <c r="I18" s="93">
        <v>0.64027133082055609</v>
      </c>
      <c r="J18" s="93">
        <v>1.3385849580298093</v>
      </c>
    </row>
    <row r="19" spans="2:18" ht="15.75" thickBot="1" x14ac:dyDescent="0.3">
      <c r="B19" s="94" t="s">
        <v>87</v>
      </c>
      <c r="C19" s="94">
        <v>-7.2174930431508815E-3</v>
      </c>
      <c r="D19" s="94">
        <v>3.6866724049039209E-3</v>
      </c>
      <c r="E19" s="94">
        <v>-1.9577256263806759</v>
      </c>
      <c r="F19" s="94">
        <v>6.9132688252325422E-2</v>
      </c>
      <c r="G19" s="94">
        <v>-1.5075449265211104E-2</v>
      </c>
      <c r="H19" s="94">
        <v>6.4046317890934044E-4</v>
      </c>
      <c r="I19" s="94">
        <v>-1.5075449265211104E-2</v>
      </c>
      <c r="J19" s="94">
        <v>6.4046317890934044E-4</v>
      </c>
    </row>
    <row r="23" spans="2:18" x14ac:dyDescent="0.25">
      <c r="B23" t="s">
        <v>73</v>
      </c>
    </row>
    <row r="24" spans="2:18" ht="15.75" thickBot="1" x14ac:dyDescent="0.3">
      <c r="G24" s="46" t="s">
        <v>78</v>
      </c>
      <c r="H24" s="46" t="s">
        <v>79</v>
      </c>
      <c r="I24" s="3" t="s">
        <v>80</v>
      </c>
    </row>
    <row r="25" spans="2:18" x14ac:dyDescent="0.25">
      <c r="B25" s="95" t="s">
        <v>74</v>
      </c>
      <c r="C25" s="95" t="s">
        <v>75</v>
      </c>
      <c r="D25" s="95" t="s">
        <v>58</v>
      </c>
      <c r="F25" s="35"/>
      <c r="G25" s="43" t="s">
        <v>42</v>
      </c>
      <c r="H25" s="46" t="s">
        <v>87</v>
      </c>
      <c r="I25" s="43" t="s">
        <v>43</v>
      </c>
      <c r="J25" s="46" t="s">
        <v>100</v>
      </c>
      <c r="K25" s="45" t="s">
        <v>103</v>
      </c>
    </row>
    <row r="26" spans="2:18" x14ac:dyDescent="0.25">
      <c r="B26" s="93">
        <v>1</v>
      </c>
      <c r="C26" s="93">
        <v>1.7743421633044323</v>
      </c>
      <c r="D26" s="93">
        <v>-7.4342163304432329E-2</v>
      </c>
      <c r="F26" s="43">
        <v>1</v>
      </c>
      <c r="G26" s="77">
        <v>1.6333329999999999</v>
      </c>
      <c r="H26" s="100">
        <v>-13</v>
      </c>
      <c r="I26" s="98">
        <v>1.7</v>
      </c>
      <c r="J26" s="39">
        <f>$C$17+$C$18*G26+$C$19*H26-D26</f>
        <v>1.8486843266088646</v>
      </c>
      <c r="K26" s="103">
        <f>I26-G26</f>
        <v>6.6667000000000032E-2</v>
      </c>
    </row>
    <row r="27" spans="2:18" x14ac:dyDescent="0.25">
      <c r="B27" s="93">
        <v>2</v>
      </c>
      <c r="C27" s="93">
        <v>1.8145412541138521</v>
      </c>
      <c r="D27" s="93">
        <v>5.4587458861479199E-3</v>
      </c>
      <c r="F27" s="43">
        <v>2</v>
      </c>
      <c r="G27" s="77">
        <v>1.6666669999999999</v>
      </c>
      <c r="H27" s="100">
        <v>-14</v>
      </c>
      <c r="I27" s="57">
        <v>1.82</v>
      </c>
      <c r="J27" s="39">
        <f t="shared" ref="J27:J43" si="0">$C$17+$C$18*G27+$C$19*H27-D27</f>
        <v>1.8090825082277042</v>
      </c>
      <c r="K27" s="103">
        <f t="shared" ref="K27:K43" si="1">I27-G27</f>
        <v>0.15333300000000016</v>
      </c>
    </row>
    <row r="28" spans="2:18" x14ac:dyDescent="0.25">
      <c r="B28" s="93">
        <v>3</v>
      </c>
      <c r="C28" s="93">
        <v>1.9320296908081933</v>
      </c>
      <c r="D28" s="93">
        <v>8.7970309191806706E-2</v>
      </c>
      <c r="F28" s="43">
        <v>3</v>
      </c>
      <c r="G28" s="77">
        <v>1.8</v>
      </c>
      <c r="H28" s="100">
        <v>-12</v>
      </c>
      <c r="I28" s="57">
        <v>2.02</v>
      </c>
      <c r="J28" s="39">
        <f t="shared" si="0"/>
        <v>1.8440593816163866</v>
      </c>
      <c r="K28" s="103">
        <f t="shared" si="1"/>
        <v>0.21999999999999997</v>
      </c>
    </row>
    <row r="29" spans="2:18" x14ac:dyDescent="0.25">
      <c r="B29" s="93">
        <v>4</v>
      </c>
      <c r="C29" s="93">
        <v>1.8856178756716584</v>
      </c>
      <c r="D29" s="93">
        <v>-6.5617875671658332E-2</v>
      </c>
      <c r="F29" s="43">
        <v>4</v>
      </c>
      <c r="G29" s="77">
        <v>1.8333330000000001</v>
      </c>
      <c r="H29" s="99">
        <v>-1</v>
      </c>
      <c r="I29" s="98">
        <v>1.82</v>
      </c>
      <c r="J29" s="39">
        <f t="shared" si="0"/>
        <v>1.9512357513433167</v>
      </c>
      <c r="K29" s="102">
        <f t="shared" si="1"/>
        <v>-1.3333000000000039E-2</v>
      </c>
    </row>
    <row r="30" spans="2:18" x14ac:dyDescent="0.25">
      <c r="B30" s="93">
        <v>5</v>
      </c>
      <c r="C30" s="93">
        <v>1.9402519525673803</v>
      </c>
      <c r="D30" s="93">
        <v>-2.0251952567380327E-2</v>
      </c>
      <c r="F30" s="43">
        <v>5</v>
      </c>
      <c r="G30" s="77">
        <v>1.8666670000000001</v>
      </c>
      <c r="H30" s="99">
        <v>-4</v>
      </c>
      <c r="I30" s="98">
        <v>1.92</v>
      </c>
      <c r="J30" s="39">
        <f t="shared" si="0"/>
        <v>1.9605039051347606</v>
      </c>
      <c r="K30" s="103">
        <f t="shared" si="1"/>
        <v>5.3332999999999853E-2</v>
      </c>
    </row>
    <row r="31" spans="2:18" x14ac:dyDescent="0.25">
      <c r="B31" s="93">
        <v>6</v>
      </c>
      <c r="C31" s="93">
        <v>1.9330344595242293</v>
      </c>
      <c r="D31" s="93">
        <v>-0.16303445952422924</v>
      </c>
      <c r="F31" s="43">
        <v>6</v>
      </c>
      <c r="G31" s="98">
        <v>1.8666670000000001</v>
      </c>
      <c r="H31" s="97">
        <v>-3</v>
      </c>
      <c r="I31" s="98">
        <v>1.77</v>
      </c>
      <c r="J31" s="39">
        <f t="shared" si="0"/>
        <v>2.0960689190484585</v>
      </c>
      <c r="K31" s="102">
        <f t="shared" si="1"/>
        <v>-9.6667000000000058E-2</v>
      </c>
    </row>
    <row r="32" spans="2:18" x14ac:dyDescent="0.25">
      <c r="B32" s="93">
        <v>7</v>
      </c>
      <c r="C32" s="93">
        <v>1.8897295012653241</v>
      </c>
      <c r="D32" s="93">
        <v>0.21027049873467596</v>
      </c>
      <c r="F32" s="43">
        <v>7</v>
      </c>
      <c r="G32" s="98">
        <v>1.8666670000000001</v>
      </c>
      <c r="H32" s="97">
        <v>3</v>
      </c>
      <c r="I32" s="57">
        <v>2.1</v>
      </c>
      <c r="J32" s="39">
        <f t="shared" si="0"/>
        <v>1.6794590025306482</v>
      </c>
      <c r="K32" s="103">
        <f t="shared" si="1"/>
        <v>0.23333300000000001</v>
      </c>
      <c r="R32">
        <v>5</v>
      </c>
    </row>
    <row r="33" spans="2:11" x14ac:dyDescent="0.25">
      <c r="B33" s="93">
        <v>8</v>
      </c>
      <c r="C33" s="93">
        <v>1.9948850400349571</v>
      </c>
      <c r="D33" s="93">
        <v>5.5114959965042676E-2</v>
      </c>
      <c r="F33" s="43">
        <v>8</v>
      </c>
      <c r="G33" s="77">
        <v>1.9</v>
      </c>
      <c r="H33" s="99">
        <v>-7</v>
      </c>
      <c r="I33" s="57">
        <v>2.0499999999999998</v>
      </c>
      <c r="J33" s="39">
        <f t="shared" si="0"/>
        <v>1.9397700800699145</v>
      </c>
      <c r="K33" s="103">
        <f t="shared" si="1"/>
        <v>0.14999999999999991</v>
      </c>
    </row>
    <row r="34" spans="2:11" x14ac:dyDescent="0.25">
      <c r="B34" s="93">
        <v>9</v>
      </c>
      <c r="C34" s="93">
        <v>1.9958898087509926</v>
      </c>
      <c r="D34" s="93">
        <v>5.4110191249007178E-2</v>
      </c>
      <c r="F34" s="43">
        <v>9</v>
      </c>
      <c r="G34" s="77">
        <v>1.9666669999999999</v>
      </c>
      <c r="H34" s="99">
        <v>2</v>
      </c>
      <c r="I34" s="57">
        <v>2.0499999999999998</v>
      </c>
      <c r="J34" s="39">
        <f t="shared" si="0"/>
        <v>1.9417796175019855</v>
      </c>
      <c r="K34" s="103">
        <f t="shared" si="1"/>
        <v>8.3332999999999879E-2</v>
      </c>
    </row>
    <row r="35" spans="2:11" x14ac:dyDescent="0.25">
      <c r="B35" s="93">
        <v>10</v>
      </c>
      <c r="C35" s="93">
        <v>1.9350430075281562</v>
      </c>
      <c r="D35" s="93">
        <v>-0.1150430075281561</v>
      </c>
      <c r="F35" s="43">
        <v>10</v>
      </c>
      <c r="G35" s="98">
        <v>2</v>
      </c>
      <c r="H35" s="97">
        <v>15</v>
      </c>
      <c r="I35" s="98">
        <v>1.82</v>
      </c>
      <c r="J35" s="39">
        <f t="shared" si="0"/>
        <v>2.050086015056312</v>
      </c>
      <c r="K35" s="102">
        <f t="shared" si="1"/>
        <v>-0.17999999999999994</v>
      </c>
    </row>
    <row r="36" spans="2:11" x14ac:dyDescent="0.25">
      <c r="B36" s="93">
        <v>11</v>
      </c>
      <c r="C36" s="93">
        <v>2.1494657106610888</v>
      </c>
      <c r="D36" s="93">
        <v>5.0534289338911353E-2</v>
      </c>
      <c r="F36" s="43">
        <v>11</v>
      </c>
      <c r="G36" s="77">
        <v>2.1</v>
      </c>
      <c r="H36" s="99">
        <v>-1</v>
      </c>
      <c r="I36" s="57">
        <v>2.2000000000000002</v>
      </c>
      <c r="J36" s="39">
        <f t="shared" si="0"/>
        <v>2.0989314213221775</v>
      </c>
      <c r="K36" s="103">
        <f t="shared" si="1"/>
        <v>0.10000000000000009</v>
      </c>
    </row>
    <row r="37" spans="2:11" x14ac:dyDescent="0.25">
      <c r="B37" s="93">
        <v>12</v>
      </c>
      <c r="C37" s="93">
        <v>2.1855531758768429</v>
      </c>
      <c r="D37" s="93">
        <v>-0.10555317587684288</v>
      </c>
      <c r="F37" s="43">
        <v>12</v>
      </c>
      <c r="G37" s="98">
        <v>2.1</v>
      </c>
      <c r="H37" s="97">
        <v>-6</v>
      </c>
      <c r="I37" s="98">
        <v>2.08</v>
      </c>
      <c r="J37" s="39">
        <f t="shared" si="0"/>
        <v>2.2911063517536858</v>
      </c>
      <c r="K37" s="102">
        <f t="shared" si="1"/>
        <v>-2.0000000000000018E-2</v>
      </c>
    </row>
    <row r="38" spans="2:11" x14ac:dyDescent="0.25">
      <c r="B38" s="93">
        <v>13</v>
      </c>
      <c r="C38" s="93">
        <v>2.0597489372656481</v>
      </c>
      <c r="D38" s="93">
        <v>-9.7489372656482942E-3</v>
      </c>
      <c r="F38" s="43">
        <v>13</v>
      </c>
      <c r="G38" s="77">
        <v>2.1333329999999999</v>
      </c>
      <c r="H38" s="100">
        <v>16</v>
      </c>
      <c r="I38" s="57">
        <v>2.0499999999999998</v>
      </c>
      <c r="J38" s="39">
        <f t="shared" si="0"/>
        <v>2.0694978745312964</v>
      </c>
      <c r="K38" s="102">
        <f t="shared" si="1"/>
        <v>-8.3333000000000101E-2</v>
      </c>
    </row>
    <row r="39" spans="2:11" x14ac:dyDescent="0.25">
      <c r="B39" s="93">
        <v>14</v>
      </c>
      <c r="C39" s="93">
        <v>2.2051035668447017</v>
      </c>
      <c r="D39" s="93">
        <v>6.4896433155298361E-2</v>
      </c>
      <c r="F39" s="43">
        <v>14</v>
      </c>
      <c r="G39" s="77">
        <v>2.2000000000000002</v>
      </c>
      <c r="H39" s="99">
        <v>5</v>
      </c>
      <c r="I39" s="57">
        <v>2.27</v>
      </c>
      <c r="J39" s="39">
        <f t="shared" si="0"/>
        <v>2.1402071336894033</v>
      </c>
      <c r="K39" s="103">
        <f t="shared" si="1"/>
        <v>6.999999999999984E-2</v>
      </c>
    </row>
    <row r="40" spans="2:11" x14ac:dyDescent="0.25">
      <c r="B40" s="93">
        <v>15</v>
      </c>
      <c r="C40" s="93">
        <v>2.2741716403985808</v>
      </c>
      <c r="D40" s="93">
        <v>5.5828359601419297E-2</v>
      </c>
      <c r="F40" s="43">
        <v>15</v>
      </c>
      <c r="G40" s="77">
        <v>2.233333</v>
      </c>
      <c r="H40" s="99">
        <v>0</v>
      </c>
      <c r="I40" s="57">
        <v>2.33</v>
      </c>
      <c r="J40" s="39">
        <f t="shared" si="0"/>
        <v>2.2183432807971615</v>
      </c>
      <c r="K40" s="103">
        <f t="shared" si="1"/>
        <v>9.6667000000000058E-2</v>
      </c>
    </row>
    <row r="41" spans="2:11" x14ac:dyDescent="0.25">
      <c r="B41" s="93">
        <v>16</v>
      </c>
      <c r="C41" s="93">
        <v>2.1957839856399564</v>
      </c>
      <c r="D41" s="93">
        <v>5.4216014360043641E-2</v>
      </c>
      <c r="F41" s="43">
        <v>16</v>
      </c>
      <c r="G41" s="77">
        <v>2.2999999999999998</v>
      </c>
      <c r="H41" s="100">
        <v>20</v>
      </c>
      <c r="I41" s="57">
        <v>2.25</v>
      </c>
      <c r="J41" s="39">
        <f t="shared" si="0"/>
        <v>2.1415679712799127</v>
      </c>
      <c r="K41" s="102">
        <f t="shared" si="1"/>
        <v>-4.9999999999999822E-2</v>
      </c>
    </row>
    <row r="42" spans="2:11" x14ac:dyDescent="0.25">
      <c r="B42" s="93">
        <v>17</v>
      </c>
      <c r="C42" s="93">
        <v>2.3235967722550783</v>
      </c>
      <c r="D42" s="93">
        <v>5.6403227744921569E-2</v>
      </c>
      <c r="F42" s="43">
        <v>17</v>
      </c>
      <c r="G42" s="77">
        <v>2.4</v>
      </c>
      <c r="H42" s="100">
        <v>16</v>
      </c>
      <c r="I42" s="57">
        <v>2.38</v>
      </c>
      <c r="J42" s="39">
        <f t="shared" si="0"/>
        <v>2.2671935445101568</v>
      </c>
      <c r="K42" s="102">
        <f t="shared" si="1"/>
        <v>-2.0000000000000018E-2</v>
      </c>
    </row>
    <row r="43" spans="2:11" ht="15.75" thickBot="1" x14ac:dyDescent="0.3">
      <c r="B43" s="94">
        <v>18</v>
      </c>
      <c r="C43" s="94">
        <v>2.4112114574889252</v>
      </c>
      <c r="D43" s="94">
        <v>-0.14121145748892516</v>
      </c>
      <c r="F43" s="43">
        <v>18</v>
      </c>
      <c r="G43" s="98">
        <v>2.4666670000000002</v>
      </c>
      <c r="H43" s="101">
        <v>13</v>
      </c>
      <c r="I43" s="98">
        <v>2.27</v>
      </c>
      <c r="J43" s="39">
        <f t="shared" si="0"/>
        <v>2.5524229149778503</v>
      </c>
      <c r="K43" s="102">
        <f t="shared" si="1"/>
        <v>-0.19666700000000015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26A0-A80F-4886-A247-53118CB27926}">
  <dimension ref="A1:T46"/>
  <sheetViews>
    <sheetView topLeftCell="F24" workbookViewId="0">
      <selection activeCell="Q34" sqref="Q34"/>
    </sheetView>
  </sheetViews>
  <sheetFormatPr baseColWidth="10" defaultRowHeight="15" x14ac:dyDescent="0.25"/>
  <cols>
    <col min="1" max="1" width="32.85546875" bestFit="1" customWidth="1"/>
    <col min="2" max="2" width="21.7109375" bestFit="1" customWidth="1"/>
    <col min="3" max="3" width="19" bestFit="1" customWidth="1"/>
    <col min="4" max="4" width="25.42578125" bestFit="1" customWidth="1"/>
    <col min="5" max="5" width="33.7109375" bestFit="1" customWidth="1"/>
    <col min="6" max="6" width="15.85546875" bestFit="1" customWidth="1"/>
    <col min="7" max="7" width="12.85546875" bestFit="1" customWidth="1"/>
    <col min="8" max="8" width="13.5703125" bestFit="1" customWidth="1"/>
    <col min="18" max="18" width="11.28515625" bestFit="1" customWidth="1"/>
    <col min="19" max="19" width="13.5703125" bestFit="1" customWidth="1"/>
    <col min="20" max="20" width="11.28515625" bestFit="1" customWidth="1"/>
  </cols>
  <sheetData>
    <row r="1" spans="1:9" x14ac:dyDescent="0.25">
      <c r="A1" t="s">
        <v>49</v>
      </c>
    </row>
    <row r="2" spans="1:9" ht="15.75" thickBot="1" x14ac:dyDescent="0.3"/>
    <row r="3" spans="1:9" x14ac:dyDescent="0.25">
      <c r="A3" s="96" t="s">
        <v>50</v>
      </c>
      <c r="B3" s="96"/>
    </row>
    <row r="4" spans="1:9" x14ac:dyDescent="0.25">
      <c r="A4" s="93" t="s">
        <v>51</v>
      </c>
      <c r="B4" s="93">
        <v>0.85013634346647049</v>
      </c>
    </row>
    <row r="5" spans="1:9" x14ac:dyDescent="0.25">
      <c r="A5" s="93" t="s">
        <v>52</v>
      </c>
      <c r="B5" s="93">
        <v>0.72273180248254076</v>
      </c>
    </row>
    <row r="6" spans="1:9" x14ac:dyDescent="0.25">
      <c r="A6" s="93" t="s">
        <v>53</v>
      </c>
      <c r="B6" s="93">
        <v>0.69011201453931026</v>
      </c>
    </row>
    <row r="7" spans="1:9" x14ac:dyDescent="0.25">
      <c r="A7" s="93" t="s">
        <v>54</v>
      </c>
      <c r="B7" s="93">
        <v>0.11580012359916816</v>
      </c>
    </row>
    <row r="8" spans="1:9" ht="15.75" thickBot="1" x14ac:dyDescent="0.3">
      <c r="A8" s="94" t="s">
        <v>55</v>
      </c>
      <c r="B8" s="94">
        <v>20</v>
      </c>
    </row>
    <row r="10" spans="1:9" ht="15.75" thickBot="1" x14ac:dyDescent="0.3">
      <c r="A10" t="s">
        <v>56</v>
      </c>
    </row>
    <row r="11" spans="1:9" x14ac:dyDescent="0.25">
      <c r="A11" s="95"/>
      <c r="B11" s="95" t="s">
        <v>61</v>
      </c>
      <c r="C11" s="95" t="s">
        <v>62</v>
      </c>
      <c r="D11" s="95" t="s">
        <v>63</v>
      </c>
      <c r="E11" s="95" t="s">
        <v>64</v>
      </c>
      <c r="F11" s="95" t="s">
        <v>65</v>
      </c>
    </row>
    <row r="12" spans="1:9" x14ac:dyDescent="0.25">
      <c r="A12" s="93" t="s">
        <v>57</v>
      </c>
      <c r="B12" s="93">
        <v>2</v>
      </c>
      <c r="C12" s="93">
        <v>0.59421563336509542</v>
      </c>
      <c r="D12" s="93">
        <v>0.29710781668254771</v>
      </c>
      <c r="E12" s="93">
        <v>22.156238530438628</v>
      </c>
      <c r="F12" s="93">
        <v>1.839291241035179E-5</v>
      </c>
    </row>
    <row r="13" spans="1:9" x14ac:dyDescent="0.25">
      <c r="A13" s="93" t="s">
        <v>58</v>
      </c>
      <c r="B13" s="93">
        <v>17</v>
      </c>
      <c r="C13" s="93">
        <v>0.2279643666349046</v>
      </c>
      <c r="D13" s="93">
        <v>1.3409668625582623E-2</v>
      </c>
      <c r="E13" s="93"/>
      <c r="F13" s="93"/>
    </row>
    <row r="14" spans="1:9" ht="15.75" thickBot="1" x14ac:dyDescent="0.3">
      <c r="A14" s="94" t="s">
        <v>59</v>
      </c>
      <c r="B14" s="94">
        <v>19</v>
      </c>
      <c r="C14" s="94">
        <v>0.82218000000000002</v>
      </c>
      <c r="D14" s="94"/>
      <c r="E14" s="94"/>
      <c r="F14" s="94"/>
    </row>
    <row r="15" spans="1:9" ht="15.75" thickBot="1" x14ac:dyDescent="0.3"/>
    <row r="16" spans="1:9" x14ac:dyDescent="0.25">
      <c r="A16" s="95"/>
      <c r="B16" s="95" t="s">
        <v>66</v>
      </c>
      <c r="C16" s="95" t="s">
        <v>54</v>
      </c>
      <c r="D16" s="95" t="s">
        <v>67</v>
      </c>
      <c r="E16" s="95" t="s">
        <v>68</v>
      </c>
      <c r="F16" s="95" t="s">
        <v>69</v>
      </c>
      <c r="G16" s="95" t="s">
        <v>70</v>
      </c>
      <c r="H16" s="95" t="s">
        <v>71</v>
      </c>
      <c r="I16" s="95" t="s">
        <v>72</v>
      </c>
    </row>
    <row r="17" spans="1:20" x14ac:dyDescent="0.25">
      <c r="A17" s="93" t="s">
        <v>60</v>
      </c>
      <c r="B17" s="93">
        <v>0.68954315681764866</v>
      </c>
      <c r="C17" s="93">
        <v>0.30774810141039438</v>
      </c>
      <c r="D17" s="93">
        <v>2.2406089709652353</v>
      </c>
      <c r="E17" s="93">
        <v>3.8696151448214214E-2</v>
      </c>
      <c r="F17" s="93">
        <v>4.0251418413371209E-2</v>
      </c>
      <c r="G17" s="93">
        <v>1.3388348952219262</v>
      </c>
      <c r="H17" s="93">
        <v>4.0251418413371209E-2</v>
      </c>
      <c r="I17" s="93">
        <v>1.3388348952219262</v>
      </c>
    </row>
    <row r="18" spans="1:20" x14ac:dyDescent="0.25">
      <c r="A18" s="93" t="s">
        <v>105</v>
      </c>
      <c r="B18" s="93">
        <v>0.65678590992534447</v>
      </c>
      <c r="C18" s="93">
        <v>0.15082352262007837</v>
      </c>
      <c r="D18" s="93">
        <v>4.3546649654893415</v>
      </c>
      <c r="E18" s="93">
        <v>4.311826660716038E-4</v>
      </c>
      <c r="F18" s="93">
        <v>0.3385760923978075</v>
      </c>
      <c r="G18" s="93">
        <v>0.97499572745288143</v>
      </c>
      <c r="H18" s="93">
        <v>0.3385760923978075</v>
      </c>
      <c r="I18" s="93">
        <v>0.97499572745288143</v>
      </c>
    </row>
    <row r="19" spans="1:20" ht="15.75" thickBot="1" x14ac:dyDescent="0.3">
      <c r="A19" s="94" t="s">
        <v>106</v>
      </c>
      <c r="B19" s="94">
        <v>1.6078005285034174E-3</v>
      </c>
      <c r="C19" s="94">
        <v>2.688926802106827E-3</v>
      </c>
      <c r="D19" s="94">
        <v>0.59793391446865496</v>
      </c>
      <c r="E19" s="94">
        <v>0.55776641864240317</v>
      </c>
      <c r="F19" s="94">
        <v>-4.0653391262350912E-3</v>
      </c>
      <c r="G19" s="94">
        <v>7.2809401832419265E-3</v>
      </c>
      <c r="H19" s="94">
        <v>-4.0653391262350912E-3</v>
      </c>
      <c r="I19" s="94">
        <v>7.2809401832419265E-3</v>
      </c>
    </row>
    <row r="23" spans="1:20" x14ac:dyDescent="0.25">
      <c r="A23" t="s">
        <v>73</v>
      </c>
      <c r="E23" t="s">
        <v>101</v>
      </c>
    </row>
    <row r="24" spans="1:20" ht="15.75" thickBot="1" x14ac:dyDescent="0.3"/>
    <row r="25" spans="1:20" x14ac:dyDescent="0.25">
      <c r="A25" s="95" t="s">
        <v>74</v>
      </c>
      <c r="B25" s="95" t="s">
        <v>107</v>
      </c>
      <c r="C25" s="95" t="s">
        <v>58</v>
      </c>
      <c r="E25" s="95" t="s">
        <v>102</v>
      </c>
      <c r="F25" s="95" t="s">
        <v>104</v>
      </c>
    </row>
    <row r="26" spans="1:20" x14ac:dyDescent="0.25">
      <c r="A26" s="93">
        <v>1</v>
      </c>
      <c r="B26" s="93">
        <v>1.6532040521716147</v>
      </c>
      <c r="C26" s="93">
        <v>-0.13320405217161468</v>
      </c>
      <c r="E26" s="93">
        <v>2.5</v>
      </c>
      <c r="F26" s="93">
        <v>1.52</v>
      </c>
      <c r="R26" s="70" t="s">
        <v>105</v>
      </c>
      <c r="S26" s="70" t="s">
        <v>106</v>
      </c>
      <c r="T26" s="70" t="s">
        <v>104</v>
      </c>
    </row>
    <row r="27" spans="1:20" x14ac:dyDescent="0.25">
      <c r="A27" s="93">
        <v>2</v>
      </c>
      <c r="B27" s="93">
        <v>1.8866033314272002</v>
      </c>
      <c r="C27" s="93">
        <v>-0.20660333142720022</v>
      </c>
      <c r="E27" s="93">
        <v>7.5</v>
      </c>
      <c r="F27" s="93">
        <v>1.68</v>
      </c>
      <c r="R27" s="106">
        <v>1.5333330000000001</v>
      </c>
      <c r="S27" s="69">
        <v>-27</v>
      </c>
      <c r="T27" s="69">
        <v>1.52</v>
      </c>
    </row>
    <row r="28" spans="1:20" x14ac:dyDescent="0.25">
      <c r="A28" s="93">
        <v>3</v>
      </c>
      <c r="B28" s="93">
        <v>1.7349606484491833</v>
      </c>
      <c r="C28" s="93">
        <v>-4.9606484491833136E-3</v>
      </c>
      <c r="E28" s="93">
        <v>12.5</v>
      </c>
      <c r="F28" s="93">
        <v>1.73</v>
      </c>
      <c r="R28" s="106">
        <v>1.8666670000000001</v>
      </c>
      <c r="S28" s="69">
        <v>-18</v>
      </c>
      <c r="T28" s="69">
        <v>1.68</v>
      </c>
    </row>
    <row r="29" spans="1:20" x14ac:dyDescent="0.25">
      <c r="A29" s="93">
        <v>4</v>
      </c>
      <c r="B29" s="93">
        <v>1.8663178304342523</v>
      </c>
      <c r="C29" s="93">
        <v>-0.11631783043425226</v>
      </c>
      <c r="E29" s="93">
        <v>17.5</v>
      </c>
      <c r="F29" s="93">
        <v>1.75</v>
      </c>
      <c r="R29" s="106">
        <v>1.6333329999999999</v>
      </c>
      <c r="S29" s="69">
        <v>-17</v>
      </c>
      <c r="T29" s="69">
        <v>1.73</v>
      </c>
    </row>
    <row r="30" spans="1:20" x14ac:dyDescent="0.25">
      <c r="A30" s="93">
        <v>5</v>
      </c>
      <c r="B30" s="93">
        <v>1.7867855973486932</v>
      </c>
      <c r="C30" s="93">
        <v>1.32144026513068E-2</v>
      </c>
      <c r="E30" s="93">
        <v>22.5</v>
      </c>
      <c r="F30" s="93">
        <v>1.8</v>
      </c>
      <c r="R30" s="106">
        <v>1.8333330000000001</v>
      </c>
      <c r="S30" s="69">
        <v>-17</v>
      </c>
      <c r="T30" s="69">
        <v>1.75</v>
      </c>
    </row>
    <row r="31" spans="1:20" x14ac:dyDescent="0.25">
      <c r="A31" s="93">
        <v>6</v>
      </c>
      <c r="B31" s="93">
        <v>1.8566710272632316</v>
      </c>
      <c r="C31" s="93">
        <v>-5.6671027263231588E-2</v>
      </c>
      <c r="E31" s="93">
        <v>27.5</v>
      </c>
      <c r="F31" s="93">
        <v>1.8</v>
      </c>
      <c r="R31" s="106">
        <v>1.7</v>
      </c>
      <c r="S31" s="69">
        <v>-12</v>
      </c>
      <c r="T31" s="69">
        <v>1.8</v>
      </c>
    </row>
    <row r="32" spans="1:20" x14ac:dyDescent="0.25">
      <c r="A32" s="93">
        <v>7</v>
      </c>
      <c r="B32" s="93">
        <v>2.0191929819533714</v>
      </c>
      <c r="C32" s="93">
        <v>-0.16919298195337129</v>
      </c>
      <c r="E32" s="93">
        <v>32.5</v>
      </c>
      <c r="F32" s="93">
        <v>1.85</v>
      </c>
      <c r="R32" s="106">
        <v>1.8333330000000001</v>
      </c>
      <c r="S32" s="69">
        <v>-23</v>
      </c>
      <c r="T32" s="69">
        <v>1.8</v>
      </c>
    </row>
    <row r="33" spans="1:20" x14ac:dyDescent="0.25">
      <c r="A33" s="93">
        <v>8</v>
      </c>
      <c r="B33" s="93">
        <v>1.7980402010482173</v>
      </c>
      <c r="C33" s="93">
        <v>0.10195979895178264</v>
      </c>
      <c r="E33" s="93">
        <v>37.5</v>
      </c>
      <c r="F33" s="93">
        <v>1.9</v>
      </c>
      <c r="R33" s="106">
        <v>2</v>
      </c>
      <c r="S33" s="69">
        <v>10</v>
      </c>
      <c r="T33" s="69">
        <v>1.85</v>
      </c>
    </row>
    <row r="34" spans="1:20" x14ac:dyDescent="0.25">
      <c r="A34" s="93">
        <v>9</v>
      </c>
      <c r="B34" s="93">
        <v>1.7729319552556686</v>
      </c>
      <c r="C34" s="93">
        <v>0.14706804474433133</v>
      </c>
      <c r="E34" s="93">
        <v>42.5</v>
      </c>
      <c r="F34" s="93">
        <v>1.92</v>
      </c>
      <c r="R34" s="106">
        <v>1.7</v>
      </c>
      <c r="S34" s="69">
        <v>-5</v>
      </c>
      <c r="T34" s="69">
        <v>1.9</v>
      </c>
    </row>
    <row r="35" spans="1:20" x14ac:dyDescent="0.25">
      <c r="A35" s="93">
        <v>10</v>
      </c>
      <c r="B35" s="93">
        <v>1.9149271782767552</v>
      </c>
      <c r="C35" s="93">
        <v>6.50728217232448E-2</v>
      </c>
      <c r="E35" s="93">
        <v>47.5</v>
      </c>
      <c r="F35" s="93">
        <v>1.98</v>
      </c>
      <c r="R35" s="106">
        <v>1.6666669999999999</v>
      </c>
      <c r="S35" s="69">
        <v>-7</v>
      </c>
      <c r="T35" s="69">
        <v>1.92</v>
      </c>
    </row>
    <row r="36" spans="1:20" x14ac:dyDescent="0.25">
      <c r="A36" s="93">
        <v>11</v>
      </c>
      <c r="B36" s="93">
        <v>1.8550632267347282</v>
      </c>
      <c r="C36" s="93">
        <v>0.14493677326527177</v>
      </c>
      <c r="E36" s="93">
        <v>52.5</v>
      </c>
      <c r="F36" s="93">
        <v>2</v>
      </c>
      <c r="R36" s="106">
        <v>1.9</v>
      </c>
      <c r="S36" s="69">
        <v>-14</v>
      </c>
      <c r="T36" s="69">
        <v>1.98</v>
      </c>
    </row>
    <row r="37" spans="1:20" x14ac:dyDescent="0.25">
      <c r="A37" s="93">
        <v>12</v>
      </c>
      <c r="B37" s="93">
        <v>2.0159773808963646</v>
      </c>
      <c r="C37" s="93">
        <v>-1.5977380896364579E-2</v>
      </c>
      <c r="E37" s="93">
        <v>57.5</v>
      </c>
      <c r="F37" s="93">
        <v>2</v>
      </c>
      <c r="R37" s="106">
        <v>1.8333330000000001</v>
      </c>
      <c r="S37" s="69">
        <v>-24</v>
      </c>
      <c r="T37" s="69">
        <v>2</v>
      </c>
    </row>
    <row r="38" spans="1:20" x14ac:dyDescent="0.25">
      <c r="A38" s="93">
        <v>13</v>
      </c>
      <c r="B38" s="93">
        <v>2.0217920203468722</v>
      </c>
      <c r="C38" s="93">
        <v>2.8207979653127602E-2</v>
      </c>
      <c r="E38" s="93">
        <v>62.5</v>
      </c>
      <c r="F38" s="93">
        <v>2.0499999999999998</v>
      </c>
      <c r="R38" s="106">
        <v>2</v>
      </c>
      <c r="S38" s="69">
        <v>8</v>
      </c>
      <c r="T38" s="69">
        <v>2</v>
      </c>
    </row>
    <row r="39" spans="1:20" x14ac:dyDescent="0.25">
      <c r="A39" s="93">
        <v>14</v>
      </c>
      <c r="B39" s="93">
        <v>2.1296487570678964</v>
      </c>
      <c r="C39" s="93">
        <v>-4.9648757067896288E-2</v>
      </c>
      <c r="E39" s="93">
        <v>67.5</v>
      </c>
      <c r="F39" s="93">
        <v>2.08</v>
      </c>
      <c r="R39" s="106">
        <v>2.0333329999999998</v>
      </c>
      <c r="S39" s="69">
        <v>-2</v>
      </c>
      <c r="T39" s="69">
        <v>2.0499999999999998</v>
      </c>
    </row>
    <row r="40" spans="1:20" x14ac:dyDescent="0.25">
      <c r="A40" s="93">
        <v>15</v>
      </c>
      <c r="B40" s="93">
        <v>2.2178365554594781</v>
      </c>
      <c r="C40" s="93">
        <v>-0.11783655545947802</v>
      </c>
      <c r="E40" s="93">
        <v>72.5</v>
      </c>
      <c r="F40" s="93">
        <v>2.1</v>
      </c>
      <c r="R40" s="106">
        <v>2.2000000000000002</v>
      </c>
      <c r="S40" s="69">
        <v>-3</v>
      </c>
      <c r="T40" s="69">
        <v>2.08</v>
      </c>
    </row>
    <row r="41" spans="1:20" x14ac:dyDescent="0.25">
      <c r="A41" s="93">
        <v>16</v>
      </c>
      <c r="B41" s="93">
        <v>2.0501165239823371</v>
      </c>
      <c r="C41" s="93">
        <v>6.9883476017662982E-2</v>
      </c>
      <c r="E41" s="93">
        <v>77.5</v>
      </c>
      <c r="F41" s="93">
        <v>2.12</v>
      </c>
      <c r="R41" s="106">
        <v>2.2999999999999998</v>
      </c>
      <c r="S41" s="69">
        <v>11</v>
      </c>
      <c r="T41" s="69">
        <v>2.1</v>
      </c>
    </row>
    <row r="42" spans="1:20" x14ac:dyDescent="0.25">
      <c r="A42" s="93">
        <v>17</v>
      </c>
      <c r="B42" s="93">
        <v>2.0687935676608724</v>
      </c>
      <c r="C42" s="93">
        <v>0.10120643233912752</v>
      </c>
      <c r="E42" s="93">
        <v>82.5</v>
      </c>
      <c r="F42" s="93">
        <v>2.17</v>
      </c>
      <c r="R42" s="106">
        <v>2.0666669999999998</v>
      </c>
      <c r="S42" s="69">
        <v>2</v>
      </c>
      <c r="T42" s="69">
        <v>2.12</v>
      </c>
    </row>
    <row r="43" spans="1:20" x14ac:dyDescent="0.25">
      <c r="A43" s="93">
        <v>18</v>
      </c>
      <c r="B43" s="93">
        <v>2.1007083475548347</v>
      </c>
      <c r="C43" s="93">
        <v>9.9291652445165468E-2</v>
      </c>
      <c r="E43" s="93">
        <v>87.5</v>
      </c>
      <c r="F43" s="93">
        <v>2.2000000000000002</v>
      </c>
      <c r="R43" s="106">
        <v>2.1</v>
      </c>
      <c r="S43" s="69">
        <v>0</v>
      </c>
      <c r="T43" s="69">
        <v>2.17</v>
      </c>
    </row>
    <row r="44" spans="1:20" x14ac:dyDescent="0.25">
      <c r="A44" s="93">
        <v>19</v>
      </c>
      <c r="B44" s="93">
        <v>2.1270497186743955</v>
      </c>
      <c r="C44" s="93">
        <v>0.1429502813256045</v>
      </c>
      <c r="E44" s="93">
        <v>92.5</v>
      </c>
      <c r="F44" s="93">
        <v>2.27</v>
      </c>
      <c r="R44" s="106">
        <v>2.2000000000000002</v>
      </c>
      <c r="S44" s="69">
        <v>-21</v>
      </c>
      <c r="T44" s="69">
        <v>2.2000000000000002</v>
      </c>
    </row>
    <row r="45" spans="1:20" ht="15.75" thickBot="1" x14ac:dyDescent="0.3">
      <c r="A45" s="94">
        <v>20</v>
      </c>
      <c r="B45" s="94">
        <v>2.3433790979940401</v>
      </c>
      <c r="C45" s="94">
        <v>-4.3379097994040272E-2</v>
      </c>
      <c r="E45" s="94">
        <v>97.5</v>
      </c>
      <c r="F45" s="94">
        <v>2.2999999999999998</v>
      </c>
      <c r="R45" s="106">
        <v>2.1666669999999999</v>
      </c>
      <c r="S45" s="69">
        <v>9</v>
      </c>
      <c r="T45" s="69">
        <v>2.27</v>
      </c>
    </row>
    <row r="46" spans="1:20" x14ac:dyDescent="0.25">
      <c r="R46" s="106">
        <v>2.4666670000000002</v>
      </c>
      <c r="S46" s="69">
        <v>21</v>
      </c>
      <c r="T46" s="69">
        <v>2.2999999999999998</v>
      </c>
    </row>
  </sheetData>
  <sortState xmlns:xlrd2="http://schemas.microsoft.com/office/spreadsheetml/2017/richdata2" ref="F26:F45">
    <sortCondition ref="F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Nymburk - Opava</vt:lpstr>
      <vt:lpstr>Hoja2</vt:lpstr>
      <vt:lpstr>Hoja2 (2)</vt:lpstr>
      <vt:lpstr>AVG_MATCH - AVG_Q1-Q3</vt:lpstr>
      <vt:lpstr>AVG_MATCH - AVG_Q1</vt:lpstr>
      <vt:lpstr>AVG_MACTH - BOTH</vt:lpstr>
      <vt:lpstr>Hoja4</vt:lpstr>
      <vt:lpstr>Hoja5</vt:lpstr>
      <vt:lpstr>Both</vt:lpstr>
      <vt:lpstr>Avg_Match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2023-05-10T18:26:57Z</dcterms:created>
  <dcterms:modified xsi:type="dcterms:W3CDTF">2023-05-23T07:30:08Z</dcterms:modified>
</cp:coreProperties>
</file>