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ycharmProjects\nba\1 - No code\docs\"/>
    </mc:Choice>
  </mc:AlternateContent>
  <xr:revisionPtr revIDLastSave="0" documentId="13_ncr:1_{2CE59877-4518-4312-8487-CA627673CA5A}" xr6:coauthVersionLast="47" xr6:coauthVersionMax="47" xr10:uidLastSave="{00000000-0000-0000-0000-000000000000}"/>
  <bookViews>
    <workbookView xWindow="-120" yWindow="-120" windowWidth="20730" windowHeight="11760" tabRatio="772" firstSheet="3" activeTab="3" xr2:uid="{551C4716-7C71-4BA4-91AC-0CDE482C7BD1}"/>
  </bookViews>
  <sheets>
    <sheet name="Nymburk - Opava" sheetId="3" r:id="rId1"/>
    <sheet name="Hoja2" sheetId="4" r:id="rId2"/>
    <sheet name="Hoja2 (2)" sheetId="5" r:id="rId3"/>
    <sheet name="AVG_MATCH - AVG_Q1-Q3" sheetId="16" r:id="rId4"/>
    <sheet name="AVG_MATCH - AVG_Q1" sheetId="17" r:id="rId5"/>
    <sheet name="AVG_MACTH - BOTH" sheetId="18" r:id="rId6"/>
    <sheet name="Hoja3" sheetId="7" r:id="rId7"/>
    <sheet name="Hoja3 (2)" sheetId="9" r:id="rId8"/>
    <sheet name="Hoja4" sheetId="8" r:id="rId9"/>
    <sheet name="Hoja1" sheetId="29" r:id="rId10"/>
    <sheet name="Hoja6" sheetId="2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1" l="1"/>
  <c r="D23" i="21"/>
  <c r="G38" i="21" l="1"/>
  <c r="G37" i="21"/>
  <c r="G36" i="21"/>
  <c r="G35" i="21"/>
  <c r="G24" i="21"/>
  <c r="G34" i="21"/>
  <c r="G33" i="21"/>
  <c r="G32" i="21"/>
  <c r="G31" i="21"/>
  <c r="G30" i="21"/>
  <c r="G29" i="21"/>
  <c r="G28" i="21"/>
  <c r="G27" i="21"/>
  <c r="G26" i="21"/>
  <c r="G25" i="21"/>
  <c r="G23" i="21"/>
  <c r="C9" i="21"/>
  <c r="G20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D41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2" i="21"/>
  <c r="C3" i="21"/>
  <c r="C4" i="21"/>
  <c r="C5" i="21"/>
  <c r="C6" i="21"/>
  <c r="C7" i="21"/>
  <c r="C8" i="21"/>
  <c r="C10" i="21"/>
  <c r="C11" i="21"/>
  <c r="C12" i="21"/>
  <c r="C13" i="21"/>
  <c r="C14" i="21"/>
  <c r="C15" i="21"/>
  <c r="C16" i="21"/>
  <c r="C17" i="21"/>
  <c r="C2" i="21"/>
  <c r="C19" i="21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72" i="16"/>
  <c r="B52" i="16"/>
  <c r="B50" i="16"/>
  <c r="B51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49" i="16"/>
  <c r="H24" i="17"/>
  <c r="I41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24" i="18"/>
  <c r="H40" i="17"/>
  <c r="H39" i="17"/>
  <c r="H38" i="17"/>
  <c r="H37" i="17"/>
  <c r="H36" i="17"/>
  <c r="H35" i="17"/>
  <c r="H34" i="17"/>
  <c r="H33" i="17"/>
  <c r="H32" i="17"/>
  <c r="H31" i="17"/>
  <c r="H29" i="17"/>
  <c r="H28" i="17"/>
  <c r="H27" i="17"/>
  <c r="H26" i="17"/>
  <c r="H25" i="17"/>
  <c r="H30" i="17"/>
  <c r="H23" i="17"/>
  <c r="H14" i="5"/>
  <c r="H15" i="5"/>
  <c r="I15" i="5" s="1"/>
  <c r="J15" i="5" s="1"/>
  <c r="H16" i="5"/>
  <c r="I16" i="5" s="1"/>
  <c r="J16" i="5" s="1"/>
  <c r="H17" i="5"/>
  <c r="I17" i="5" s="1"/>
  <c r="J17" i="5" s="1"/>
  <c r="H18" i="5"/>
  <c r="I18" i="5" s="1"/>
  <c r="J18" i="5" s="1"/>
  <c r="H19" i="5"/>
  <c r="I19" i="5" s="1"/>
  <c r="J19" i="5" s="1"/>
  <c r="H20" i="5"/>
  <c r="I20" i="5" s="1"/>
  <c r="J20" i="5" s="1"/>
  <c r="H21" i="5"/>
  <c r="I21" i="5" s="1"/>
  <c r="J21" i="5" s="1"/>
  <c r="H22" i="5"/>
  <c r="I22" i="5" s="1"/>
  <c r="J22" i="5" s="1"/>
  <c r="H23" i="5"/>
  <c r="I23" i="5" s="1"/>
  <c r="J23" i="5" s="1"/>
  <c r="H24" i="5"/>
  <c r="I24" i="5" s="1"/>
  <c r="J24" i="5" s="1"/>
  <c r="H25" i="5"/>
  <c r="I25" i="5" s="1"/>
  <c r="J25" i="5" s="1"/>
  <c r="H26" i="5"/>
  <c r="I26" i="5" s="1"/>
  <c r="J26" i="5" s="1"/>
  <c r="H27" i="5"/>
  <c r="I27" i="5" s="1"/>
  <c r="J27" i="5" s="1"/>
  <c r="H28" i="5"/>
  <c r="I28" i="5" s="1"/>
  <c r="J28" i="5" s="1"/>
  <c r="H29" i="5"/>
  <c r="I29" i="5" s="1"/>
  <c r="J29" i="5" s="1"/>
  <c r="H30" i="5"/>
  <c r="I30" i="5" s="1"/>
  <c r="J30" i="5" s="1"/>
  <c r="H31" i="5"/>
  <c r="I31" i="5" s="1"/>
  <c r="J31" i="5" s="1"/>
  <c r="H32" i="5"/>
  <c r="I32" i="5" s="1"/>
  <c r="J32" i="5" s="1"/>
  <c r="H33" i="5"/>
  <c r="I33" i="5" s="1"/>
  <c r="J33" i="5" s="1"/>
  <c r="H34" i="5"/>
  <c r="I34" i="5" s="1"/>
  <c r="J34" i="5" s="1"/>
  <c r="H35" i="5"/>
  <c r="I35" i="5" s="1"/>
  <c r="J35" i="5" s="1"/>
  <c r="H36" i="5"/>
  <c r="I36" i="5" s="1"/>
  <c r="J36" i="5" s="1"/>
  <c r="H37" i="5"/>
  <c r="I37" i="5" s="1"/>
  <c r="J37" i="5" s="1"/>
  <c r="H38" i="5"/>
  <c r="I38" i="5" s="1"/>
  <c r="J38" i="5" s="1"/>
  <c r="H39" i="5"/>
  <c r="I39" i="5" s="1"/>
  <c r="J39" i="5" s="1"/>
  <c r="H40" i="5"/>
  <c r="I40" i="5" s="1"/>
  <c r="J40" i="5" s="1"/>
  <c r="H41" i="5"/>
  <c r="I41" i="5" s="1"/>
  <c r="J41" i="5" s="1"/>
  <c r="H42" i="5"/>
  <c r="I42" i="5" s="1"/>
  <c r="J42" i="5" s="1"/>
  <c r="H43" i="5"/>
  <c r="I43" i="5" s="1"/>
  <c r="J43" i="5" s="1"/>
  <c r="H44" i="5"/>
  <c r="I44" i="5" s="1"/>
  <c r="J44" i="5" s="1"/>
  <c r="H45" i="5"/>
  <c r="I45" i="5" s="1"/>
  <c r="J45" i="5" s="1"/>
  <c r="H46" i="5"/>
  <c r="I46" i="5" s="1"/>
  <c r="J46" i="5" s="1"/>
  <c r="H47" i="5"/>
  <c r="I47" i="5" s="1"/>
  <c r="J47" i="5" s="1"/>
  <c r="H48" i="5"/>
  <c r="I48" i="5" s="1"/>
  <c r="J48" i="5" s="1"/>
  <c r="H49" i="5"/>
  <c r="I49" i="5" s="1"/>
  <c r="J49" i="5" s="1"/>
  <c r="H50" i="5"/>
  <c r="I50" i="5" s="1"/>
  <c r="J50" i="5" s="1"/>
  <c r="H51" i="5"/>
  <c r="I51" i="5" s="1"/>
  <c r="J51" i="5" s="1"/>
  <c r="H52" i="5"/>
  <c r="I52" i="5" s="1"/>
  <c r="J52" i="5" s="1"/>
  <c r="H53" i="5"/>
  <c r="I53" i="5" s="1"/>
  <c r="J53" i="5" s="1"/>
  <c r="H13" i="5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23" i="16"/>
  <c r="I14" i="5" l="1"/>
  <c r="J14" i="5" s="1"/>
  <c r="M43" i="18" l="1"/>
  <c r="M42" i="18"/>
  <c r="M41" i="18"/>
  <c r="M46" i="18"/>
  <c r="M45" i="18"/>
  <c r="M44" i="18"/>
  <c r="AO22" i="8"/>
  <c r="AN21" i="8"/>
  <c r="AO21" i="8" s="1"/>
  <c r="AO23" i="8" s="1"/>
  <c r="AO16" i="8"/>
  <c r="AN15" i="8"/>
  <c r="AO15" i="8" s="1"/>
  <c r="AO17" i="8" s="1"/>
  <c r="AO10" i="8"/>
  <c r="AN9" i="8"/>
  <c r="AO9" i="8" s="1"/>
  <c r="AO11" i="8" s="1"/>
  <c r="AO4" i="8"/>
  <c r="AN3" i="8"/>
  <c r="AO3" i="8" s="1"/>
  <c r="AO5" i="8" s="1"/>
  <c r="AH22" i="8"/>
  <c r="AG21" i="8"/>
  <c r="AH21" i="8" s="1"/>
  <c r="AH23" i="8" s="1"/>
  <c r="AH16" i="8"/>
  <c r="AG15" i="8"/>
  <c r="AH15" i="8" s="1"/>
  <c r="AH17" i="8" s="1"/>
  <c r="AH10" i="8"/>
  <c r="AG9" i="8"/>
  <c r="AH9" i="8" s="1"/>
  <c r="AH11" i="8" s="1"/>
  <c r="AH4" i="8"/>
  <c r="AG3" i="8"/>
  <c r="AH3" i="8" s="1"/>
  <c r="AH5" i="8" s="1"/>
  <c r="AA22" i="8"/>
  <c r="Z21" i="8"/>
  <c r="AA21" i="8" s="1"/>
  <c r="AA23" i="8" s="1"/>
  <c r="AA16" i="8"/>
  <c r="Z15" i="8"/>
  <c r="AA15" i="8" s="1"/>
  <c r="AA17" i="8" s="1"/>
  <c r="AA10" i="8"/>
  <c r="Z9" i="8"/>
  <c r="AA9" i="8" s="1"/>
  <c r="AA11" i="8" s="1"/>
  <c r="AA4" i="8"/>
  <c r="Z3" i="8"/>
  <c r="AA3" i="8" s="1"/>
  <c r="AA5" i="8" s="1"/>
  <c r="F43" i="17"/>
  <c r="L44" i="17"/>
  <c r="L43" i="17"/>
  <c r="L42" i="17"/>
  <c r="S21" i="8"/>
  <c r="S15" i="8"/>
  <c r="S9" i="8"/>
  <c r="S3" i="8"/>
  <c r="L42" i="16"/>
  <c r="L41" i="16"/>
  <c r="L40" i="16"/>
  <c r="B20" i="16"/>
  <c r="L21" i="8"/>
  <c r="L15" i="8"/>
  <c r="M10" i="8"/>
  <c r="L9" i="8"/>
  <c r="M9" i="8" s="1"/>
  <c r="T22" i="8"/>
  <c r="T21" i="8"/>
  <c r="T23" i="8" s="1"/>
  <c r="T16" i="8"/>
  <c r="T15" i="8"/>
  <c r="T17" i="8" s="1"/>
  <c r="T10" i="8"/>
  <c r="T9" i="8"/>
  <c r="T11" i="8" s="1"/>
  <c r="T4" i="8"/>
  <c r="T3" i="8"/>
  <c r="T5" i="8" s="1"/>
  <c r="M22" i="8"/>
  <c r="M21" i="8"/>
  <c r="M23" i="8" s="1"/>
  <c r="M16" i="8"/>
  <c r="M15" i="8"/>
  <c r="M17" i="8" s="1"/>
  <c r="M11" i="8"/>
  <c r="M4" i="8"/>
  <c r="L3" i="8"/>
  <c r="M3" i="8" s="1"/>
  <c r="M5" i="8" s="1"/>
  <c r="F22" i="8"/>
  <c r="E21" i="8"/>
  <c r="F21" i="8" s="1"/>
  <c r="F23" i="8" s="1"/>
  <c r="F16" i="8"/>
  <c r="E15" i="8"/>
  <c r="F15" i="8" s="1"/>
  <c r="F17" i="8" s="1"/>
  <c r="G175" i="7"/>
  <c r="F175" i="7"/>
  <c r="F174" i="7"/>
  <c r="G174" i="7" s="1"/>
  <c r="D22" i="7"/>
  <c r="B20" i="17"/>
  <c r="H179" i="7"/>
  <c r="S137" i="9" l="1"/>
  <c r="R137" i="9"/>
  <c r="S99" i="9"/>
  <c r="R99" i="9"/>
  <c r="S61" i="9"/>
  <c r="R61" i="9"/>
  <c r="S23" i="9"/>
  <c r="R23" i="9"/>
  <c r="W31" i="9"/>
  <c r="D12" i="9"/>
  <c r="C12" i="9"/>
  <c r="D50" i="9"/>
  <c r="C50" i="9"/>
  <c r="C88" i="9"/>
  <c r="D88" i="9"/>
  <c r="D126" i="9"/>
  <c r="C126" i="9"/>
  <c r="C165" i="9"/>
  <c r="D165" i="9"/>
  <c r="H178" i="9"/>
  <c r="H143" i="9"/>
  <c r="H106" i="9"/>
  <c r="H65" i="9"/>
  <c r="H31" i="9"/>
  <c r="W143" i="9"/>
  <c r="W106" i="9"/>
  <c r="W65" i="9"/>
  <c r="H31" i="7"/>
  <c r="W65" i="7"/>
  <c r="W106" i="7"/>
  <c r="W143" i="7"/>
  <c r="H65" i="7"/>
  <c r="H106" i="7"/>
  <c r="H143" i="7"/>
  <c r="H178" i="7"/>
  <c r="W31" i="7"/>
  <c r="F10" i="8"/>
  <c r="E9" i="8"/>
  <c r="F9" i="8" s="1"/>
  <c r="F11" i="8" s="1"/>
  <c r="F4" i="8"/>
  <c r="E3" i="8"/>
  <c r="F3" i="8" s="1"/>
  <c r="G20" i="3"/>
  <c r="H18" i="3"/>
  <c r="G18" i="3"/>
  <c r="H17" i="3"/>
  <c r="G17" i="3"/>
  <c r="G19" i="3" s="1"/>
  <c r="H12" i="3"/>
  <c r="F12" i="3"/>
  <c r="E12" i="3"/>
  <c r="D12" i="3"/>
  <c r="J11" i="3"/>
  <c r="G11" i="3"/>
  <c r="G12" i="3" s="1"/>
  <c r="H10" i="3"/>
  <c r="F10" i="3"/>
  <c r="E10" i="3"/>
  <c r="D10" i="3"/>
  <c r="G9" i="3"/>
  <c r="G10" i="3" s="1"/>
  <c r="H6" i="3"/>
  <c r="H14" i="3" s="1"/>
  <c r="F6" i="3"/>
  <c r="F14" i="3" s="1"/>
  <c r="E6" i="3"/>
  <c r="E14" i="3" s="1"/>
  <c r="D6" i="3"/>
  <c r="D14" i="3" s="1"/>
  <c r="J5" i="3"/>
  <c r="J13" i="3" s="1"/>
  <c r="G5" i="3"/>
  <c r="G6" i="3" s="1"/>
  <c r="G14" i="3" s="1"/>
  <c r="H4" i="3"/>
  <c r="F4" i="3"/>
  <c r="E4" i="3"/>
  <c r="D4" i="3"/>
  <c r="G3" i="3"/>
  <c r="G4" i="3" s="1"/>
  <c r="F5" i="8" l="1"/>
  <c r="H20" i="3"/>
  <c r="H19" i="3"/>
</calcChain>
</file>

<file path=xl/sharedStrings.xml><?xml version="1.0" encoding="utf-8"?>
<sst xmlns="http://schemas.openxmlformats.org/spreadsheetml/2006/main" count="497" uniqueCount="107">
  <si>
    <t>q1</t>
  </si>
  <si>
    <t>q2</t>
  </si>
  <si>
    <t>q3</t>
  </si>
  <si>
    <t>AVG</t>
  </si>
  <si>
    <t>HOME</t>
  </si>
  <si>
    <t>AWAY</t>
  </si>
  <si>
    <t>Historial</t>
  </si>
  <si>
    <t>q4</t>
  </si>
  <si>
    <t>Life</t>
  </si>
  <si>
    <t>Puntos</t>
  </si>
  <si>
    <t>ITEM</t>
  </si>
  <si>
    <t>Puntos avg</t>
  </si>
  <si>
    <t>SUM</t>
  </si>
  <si>
    <t>SUM_AVG</t>
  </si>
  <si>
    <t>MEDIA</t>
  </si>
  <si>
    <t>MEDIANA</t>
  </si>
  <si>
    <t>DIST_MAX</t>
  </si>
  <si>
    <t>DIST_MIN</t>
  </si>
  <si>
    <t>Final</t>
  </si>
  <si>
    <t>De local</t>
  </si>
  <si>
    <t>De visitante</t>
  </si>
  <si>
    <t>Va perdiendo por _ _ puntos al finalizar el Q_3</t>
  </si>
  <si>
    <t>Va ganando por _ _ puntos al finalizar el Q_3</t>
  </si>
  <si>
    <t>Alcanza o supera un avg_q_1 (home o away) de:</t>
  </si>
  <si>
    <t>Alcanza o supera un avg_q_2 (home o away) de:</t>
  </si>
  <si>
    <t>Alcanza o supera un avg_q_3 (home o away) de:</t>
  </si>
  <si>
    <t>El equipo supera su media historica  del Q_4, cuando al minuto 5 del q_4 del partido actual:</t>
  </si>
  <si>
    <t>Su media del 4to cuarto avg_q_4 del partido actual (home o away) esta:</t>
  </si>
  <si>
    <t>Abajo_AVG: (↓avg_gral_[h or a])</t>
  </si>
  <si>
    <t>Arriba_AVG:(↑avg_gral_[h or a])</t>
  </si>
  <si>
    <t>Abajo_AVG: (↓avg_q4_[h or a])</t>
  </si>
  <si>
    <t>Arriba_AVG:(↑avg_q4_[h or a])</t>
  </si>
  <si>
    <t>Igual_AVG: (→avg_q4_[h or a])</t>
  </si>
  <si>
    <t>Igual_AVG: (→avg_gral_[h or a])</t>
  </si>
  <si>
    <t>Abajo_MDN: (↓mdn_gral_[h or a])</t>
  </si>
  <si>
    <t>Igual_MDN: (→mdn_gral_[h or a])</t>
  </si>
  <si>
    <t>Arriba_MDN:(↑mdn_gral_[h or a])</t>
  </si>
  <si>
    <t>Su media total comprendida entre q_1 a q_3 del aprtido actual (home o away) esta:</t>
  </si>
  <si>
    <t xml:space="preserve">Su mediana total comprendida entre q_1 a q_3 del aprtido actual (home o away) esta: </t>
  </si>
  <si>
    <t>Su media total comprendida entre q_1 a q_3 de un partido específico (home o away) esta:</t>
  </si>
  <si>
    <t>Su media del 4to cuarto avg_q_4 de un partido específico (home o away) esta:</t>
  </si>
  <si>
    <t>Su mediana … esta:</t>
  </si>
  <si>
    <t>AVG_Q1_Q3</t>
  </si>
  <si>
    <t>Q_4</t>
  </si>
  <si>
    <t>AVG_MATCH</t>
  </si>
  <si>
    <t>Q_1</t>
  </si>
  <si>
    <t>Q_2</t>
  </si>
  <si>
    <t>Q_3</t>
  </si>
  <si>
    <t>Correlación</t>
  </si>
  <si>
    <t>Odd's</t>
  </si>
  <si>
    <t>Home</t>
  </si>
  <si>
    <t>Away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</si>
  <si>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</si>
  <si>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</si>
  <si>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</si>
  <si>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</si>
  <si>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</si>
  <si>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</si>
  <si>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</si>
  <si>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</si>
  <si>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</si>
  <si>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</si>
  <si>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</si>
  <si>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</si>
  <si>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</si>
  <si>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</si>
  <si>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</si>
  <si>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</si>
  <si>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</si>
  <si>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</si>
  <si>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</si>
  <si>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</si>
  <si>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</si>
  <si>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</si>
  <si>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</si>
  <si>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</si>
  <si>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Análisis de los residuales</t>
  </si>
  <si>
    <t>Observación</t>
  </si>
  <si>
    <t>Pronóstico AVG_MATCH</t>
  </si>
  <si>
    <t>PRONOSTICO</t>
  </si>
  <si>
    <t>PROBABILIDAD</t>
  </si>
  <si>
    <t>Q1_Q3</t>
  </si>
  <si>
    <t>f(x)</t>
  </si>
  <si>
    <t>y</t>
  </si>
  <si>
    <t>f(x,</t>
  </si>
  <si>
    <t>y)</t>
  </si>
  <si>
    <t>z</t>
  </si>
  <si>
    <t>Betplay:</t>
  </si>
  <si>
    <t>Diferencia:</t>
  </si>
  <si>
    <t>Vivo:</t>
  </si>
  <si>
    <t>Pronostico</t>
  </si>
  <si>
    <t>STD f(x)</t>
  </si>
  <si>
    <t>STD y</t>
  </si>
  <si>
    <t>DIFF</t>
  </si>
  <si>
    <t>STD f(x,</t>
  </si>
  <si>
    <t>STD y,)</t>
  </si>
  <si>
    <t>STD z</t>
  </si>
  <si>
    <t>Correlación x, y</t>
  </si>
  <si>
    <t>Correlación x,z</t>
  </si>
  <si>
    <t>Correlación y,z</t>
  </si>
  <si>
    <t>AVG_MACTH</t>
  </si>
  <si>
    <t>POINTS</t>
  </si>
  <si>
    <t>DIFF - DECIMAS</t>
  </si>
  <si>
    <t>DIFF -CENTIMAS</t>
  </si>
  <si>
    <t>MINUTES PER MATCH</t>
  </si>
  <si>
    <t>Pronosticos</t>
  </si>
  <si>
    <t>AVG_Q1_to_Q3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</si>
</sst>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"/>
    <numFmt numFmtId="166" formatCode="0.0000"/>
    <numFmt numFmtId="167" formatCode="0.0000000"/>
    <numFmt numFmtId="168" formatCode="0.000000"/>
    <numFmt numFmtId="169" formatCode="0.000000000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onsolas"/>
      <family val="3"/>
    </font>
    <font>
      <b/>
      <sz val="11"/>
      <name val="Calibri"/>
      <family val="2"/>
      <scheme val="minor"/>
    </font>
    <font>
      <b/>
      <sz val="11"/>
      <color theme="0"/>
      <name val="Consolas"/>
      <family val="3"/>
    </font>
    <font>
      <u/>
      <sz val="11"/>
      <color theme="1"/>
      <name val="Calibri"/>
      <family val="2"/>
      <scheme val="minor"/>
    </font>
    <font>
      <i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name val="Consolas"/>
      <family val="3"/>
    </font>
    <font>
      <sz val="1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0" fillId="0" borderId="1" xfId="0" applyNumberForma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wrapText="1" inden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Continuous"/>
    </xf>
    <xf numFmtId="164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164" fontId="6" fillId="0" borderId="1" xfId="0" applyNumberFormat="1" applyFont="1" applyBorder="1"/>
    <xf numFmtId="2" fontId="10" fillId="5" borderId="1" xfId="0" applyNumberFormat="1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11" fillId="6" borderId="1" xfId="0" applyFont="1" applyFill="1" applyBorder="1" applyAlignment="1">
      <alignment horizontal="center"/>
    </xf>
    <xf numFmtId="165" fontId="11" fillId="6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right"/>
    </xf>
    <xf numFmtId="165" fontId="1" fillId="8" borderId="1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2" fontId="12" fillId="5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0" borderId="2" xfId="0" applyFont="1" applyBorder="1"/>
    <xf numFmtId="2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0" fillId="0" borderId="6" xfId="0" applyBorder="1"/>
    <xf numFmtId="0" fontId="14" fillId="0" borderId="5" xfId="0" applyFont="1" applyBorder="1" applyAlignment="1">
      <alignment horizontal="center"/>
    </xf>
    <xf numFmtId="0" fontId="6" fillId="0" borderId="4" xfId="0" applyFont="1" applyBorder="1"/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indent="1"/>
    </xf>
    <xf numFmtId="0" fontId="15" fillId="3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2" borderId="1" xfId="0" applyFont="1" applyFill="1" applyBorder="1"/>
    <xf numFmtId="168" fontId="17" fillId="0" borderId="1" xfId="0" applyNumberFormat="1" applyFont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" fillId="2" borderId="4" xfId="0" applyFont="1" applyFill="1" applyBorder="1"/>
    <xf numFmtId="0" fontId="1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167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9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'AVG_MATCH - AVG_Q1-Q3'!$F$22</c:f>
              <c:strCache>
                <c:ptCount val="1"/>
                <c:pt idx="0">
                  <c:v>AVG_Q1_Q3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FFFF0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7239754479508957E-2"/>
                  <c:y val="-5.97099571414332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'AVG_MATCH - AVG_Q1-Q3'!$F$23:$F$40</c:f>
              <c:numCache>
                <c:formatCode>0.00</c:formatCode>
                <c:ptCount val="18"/>
                <c:pt idx="0">
                  <c:v>1.6333329999999999</c:v>
                </c:pt>
                <c:pt idx="1">
                  <c:v>1.6666669999999999</c:v>
                </c:pt>
                <c:pt idx="2">
                  <c:v>1.8</c:v>
                </c:pt>
                <c:pt idx="3">
                  <c:v>1.8333330000000001</c:v>
                </c:pt>
                <c:pt idx="4">
                  <c:v>1.8666670000000001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1.9</c:v>
                </c:pt>
                <c:pt idx="8">
                  <c:v>1.9666669999999999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2.1333329999999999</c:v>
                </c:pt>
                <c:pt idx="13">
                  <c:v>2.2000000000000002</c:v>
                </c:pt>
                <c:pt idx="14">
                  <c:v>2.233333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2.4666670000000002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6-4B52-A686-1EEDCDA32B2B}"/>
            </c:ext>
          </c:extLst>
        </c:ser>
        <c:ser>
          <c:idx val="1"/>
          <c:order val="1"/>
          <c:tx>
            <c:strRef>
              <c:f>'AVG_MATCH - AVG_Q1-Q3'!$G$22</c:f>
              <c:strCache>
                <c:ptCount val="1"/>
                <c:pt idx="0">
                  <c:v>AVG_MATCH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'AVG_MATCH - AVG_Q1-Q3'!$G$23:$G$40</c:f>
              <c:numCache>
                <c:formatCode>0.00</c:formatCode>
                <c:ptCount val="18"/>
                <c:pt idx="0">
                  <c:v>1.7</c:v>
                </c:pt>
                <c:pt idx="1">
                  <c:v>1.82</c:v>
                </c:pt>
                <c:pt idx="2">
                  <c:v>2.02</c:v>
                </c:pt>
                <c:pt idx="3">
                  <c:v>1.82</c:v>
                </c:pt>
                <c:pt idx="4">
                  <c:v>1.92</c:v>
                </c:pt>
                <c:pt idx="5">
                  <c:v>1.77</c:v>
                </c:pt>
                <c:pt idx="6">
                  <c:v>2.1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1.82</c:v>
                </c:pt>
                <c:pt idx="10">
                  <c:v>2.2000000000000002</c:v>
                </c:pt>
                <c:pt idx="11">
                  <c:v>2.08</c:v>
                </c:pt>
                <c:pt idx="12">
                  <c:v>2.0499999999999998</c:v>
                </c:pt>
                <c:pt idx="13">
                  <c:v>2.27</c:v>
                </c:pt>
                <c:pt idx="14">
                  <c:v>2.33</c:v>
                </c:pt>
                <c:pt idx="15">
                  <c:v>2.25</c:v>
                </c:pt>
                <c:pt idx="16">
                  <c:v>2.38</c:v>
                </c:pt>
                <c:pt idx="17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6-4B52-A686-1EEDCDA32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08127"/>
        <c:axId val="2131196607"/>
      </c:scatterChart>
      <c:valAx>
        <c:axId val="213120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1196607"/>
        <c:crosses val="autoZero"/>
        <c:crossBetween val="midCat"/>
      </c:valAx>
      <c:valAx>
        <c:axId val="2131196607"/>
        <c:scaling>
          <c:orientation val="minMax"/>
          <c:max val="2.6"/>
          <c:min val="1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120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AVG_MATCH vs Q_1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Hoja3!$R$2</c:f>
              <c:strCache>
                <c:ptCount val="1"/>
                <c:pt idx="0">
                  <c:v>AVG_MATCH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Hoja3!$R$3:$R$36</c:f>
              <c:numCache>
                <c:formatCode>0.00</c:formatCode>
                <c:ptCount val="34"/>
                <c:pt idx="0">
                  <c:v>1.7</c:v>
                </c:pt>
                <c:pt idx="1">
                  <c:v>1.77</c:v>
                </c:pt>
                <c:pt idx="2">
                  <c:v>1.82</c:v>
                </c:pt>
                <c:pt idx="3">
                  <c:v>1.82</c:v>
                </c:pt>
                <c:pt idx="4">
                  <c:v>1.82</c:v>
                </c:pt>
                <c:pt idx="5">
                  <c:v>1.92</c:v>
                </c:pt>
                <c:pt idx="6">
                  <c:v>2.02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2.08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2.25</c:v>
                </c:pt>
                <c:pt idx="14">
                  <c:v>2.27</c:v>
                </c:pt>
                <c:pt idx="15">
                  <c:v>2.27</c:v>
                </c:pt>
                <c:pt idx="16">
                  <c:v>2.33</c:v>
                </c:pt>
                <c:pt idx="17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9A-4F92-A7DF-CF82B99735D5}"/>
            </c:ext>
          </c:extLst>
        </c:ser>
        <c:ser>
          <c:idx val="1"/>
          <c:order val="1"/>
          <c:tx>
            <c:strRef>
              <c:f>Hoja3!$S$2</c:f>
              <c:strCache>
                <c:ptCount val="1"/>
                <c:pt idx="0">
                  <c:v>Q_1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Hoja3!$S$3:$S$36</c:f>
              <c:numCache>
                <c:formatCode>0.00</c:formatCode>
                <c:ptCount val="34"/>
                <c:pt idx="0">
                  <c:v>1.6</c:v>
                </c:pt>
                <c:pt idx="1">
                  <c:v>1.4</c:v>
                </c:pt>
                <c:pt idx="2">
                  <c:v>2.2000000000000002</c:v>
                </c:pt>
                <c:pt idx="3">
                  <c:v>1.1000000000000001</c:v>
                </c:pt>
                <c:pt idx="4">
                  <c:v>2.2000000000000002</c:v>
                </c:pt>
                <c:pt idx="5">
                  <c:v>1.9</c:v>
                </c:pt>
                <c:pt idx="6">
                  <c:v>2.1</c:v>
                </c:pt>
                <c:pt idx="7">
                  <c:v>1.7</c:v>
                </c:pt>
                <c:pt idx="8">
                  <c:v>2</c:v>
                </c:pt>
                <c:pt idx="9">
                  <c:v>2.2000000000000002</c:v>
                </c:pt>
                <c:pt idx="10">
                  <c:v>1.9</c:v>
                </c:pt>
                <c:pt idx="11">
                  <c:v>1.7</c:v>
                </c:pt>
                <c:pt idx="12">
                  <c:v>2.5</c:v>
                </c:pt>
                <c:pt idx="13">
                  <c:v>2.9</c:v>
                </c:pt>
                <c:pt idx="14">
                  <c:v>2</c:v>
                </c:pt>
                <c:pt idx="15">
                  <c:v>3</c:v>
                </c:pt>
                <c:pt idx="16">
                  <c:v>2.2000000000000002</c:v>
                </c:pt>
                <c:pt idx="1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9A-4F92-A7DF-CF82B9973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77695"/>
        <c:axId val="1541366655"/>
      </c:scatterChart>
      <c:valAx>
        <c:axId val="15413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66655"/>
        <c:crosses val="autoZero"/>
        <c:crossBetween val="midCat"/>
      </c:valAx>
      <c:valAx>
        <c:axId val="15413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7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AVG_MATCH vs Q_2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Hoja3!$R$40</c:f>
              <c:strCache>
                <c:ptCount val="1"/>
                <c:pt idx="0">
                  <c:v>AVG_MATCH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Hoja3!$R$41:$R$58</c:f>
              <c:numCache>
                <c:formatCode>0.00</c:formatCode>
                <c:ptCount val="18"/>
                <c:pt idx="0">
                  <c:v>1.7</c:v>
                </c:pt>
                <c:pt idx="1">
                  <c:v>1.77</c:v>
                </c:pt>
                <c:pt idx="2">
                  <c:v>1.82</c:v>
                </c:pt>
                <c:pt idx="3">
                  <c:v>1.82</c:v>
                </c:pt>
                <c:pt idx="4">
                  <c:v>1.82</c:v>
                </c:pt>
                <c:pt idx="5">
                  <c:v>1.92</c:v>
                </c:pt>
                <c:pt idx="6">
                  <c:v>2.02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2.08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2.25</c:v>
                </c:pt>
                <c:pt idx="14">
                  <c:v>2.27</c:v>
                </c:pt>
                <c:pt idx="15">
                  <c:v>2.27</c:v>
                </c:pt>
                <c:pt idx="16">
                  <c:v>2.33</c:v>
                </c:pt>
                <c:pt idx="17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B-4C63-9D3B-61F70533A5C7}"/>
            </c:ext>
          </c:extLst>
        </c:ser>
        <c:ser>
          <c:idx val="1"/>
          <c:order val="1"/>
          <c:tx>
            <c:strRef>
              <c:f>Hoja3!$S$40</c:f>
              <c:strCache>
                <c:ptCount val="1"/>
                <c:pt idx="0">
                  <c:v>Q_2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Hoja3!$S$41:$S$58</c:f>
              <c:numCache>
                <c:formatCode>0.00</c:formatCode>
                <c:ptCount val="18"/>
                <c:pt idx="0">
                  <c:v>1.9</c:v>
                </c:pt>
                <c:pt idx="1">
                  <c:v>2</c:v>
                </c:pt>
                <c:pt idx="2">
                  <c:v>1.3</c:v>
                </c:pt>
                <c:pt idx="3">
                  <c:v>1.8</c:v>
                </c:pt>
                <c:pt idx="4">
                  <c:v>1.6</c:v>
                </c:pt>
                <c:pt idx="5">
                  <c:v>2.5</c:v>
                </c:pt>
                <c:pt idx="6">
                  <c:v>1.7</c:v>
                </c:pt>
                <c:pt idx="7">
                  <c:v>2.1</c:v>
                </c:pt>
                <c:pt idx="8">
                  <c:v>1.9</c:v>
                </c:pt>
                <c:pt idx="9">
                  <c:v>1.8</c:v>
                </c:pt>
                <c:pt idx="10">
                  <c:v>2.4</c:v>
                </c:pt>
                <c:pt idx="11">
                  <c:v>2.1</c:v>
                </c:pt>
                <c:pt idx="12">
                  <c:v>1.7</c:v>
                </c:pt>
                <c:pt idx="13">
                  <c:v>2.4</c:v>
                </c:pt>
                <c:pt idx="14">
                  <c:v>2.5</c:v>
                </c:pt>
                <c:pt idx="15">
                  <c:v>2</c:v>
                </c:pt>
                <c:pt idx="16">
                  <c:v>2.2000000000000002</c:v>
                </c:pt>
                <c:pt idx="1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EB-4C63-9D3B-61F70533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7775"/>
        <c:axId val="1541388255"/>
      </c:scatterChart>
      <c:valAx>
        <c:axId val="1541387775"/>
        <c:scaling>
          <c:orientation val="minMax"/>
          <c:max val="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88255"/>
        <c:crosses val="autoZero"/>
        <c:crossBetween val="midCat"/>
      </c:valAx>
      <c:valAx>
        <c:axId val="1541388255"/>
        <c:scaling>
          <c:orientation val="minMax"/>
          <c:max val="2.6"/>
          <c:min val="1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8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AVG_MATCH vs Q_3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Hoja3!$R$78</c:f>
              <c:strCache>
                <c:ptCount val="1"/>
                <c:pt idx="0">
                  <c:v>AVG_MATCH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Hoja3!$R$79:$R$96</c:f>
              <c:numCache>
                <c:formatCode>0.00</c:formatCode>
                <c:ptCount val="18"/>
                <c:pt idx="0">
                  <c:v>1.7</c:v>
                </c:pt>
                <c:pt idx="1">
                  <c:v>1.77</c:v>
                </c:pt>
                <c:pt idx="2">
                  <c:v>1.82</c:v>
                </c:pt>
                <c:pt idx="3">
                  <c:v>1.82</c:v>
                </c:pt>
                <c:pt idx="4">
                  <c:v>1.82</c:v>
                </c:pt>
                <c:pt idx="5">
                  <c:v>1.92</c:v>
                </c:pt>
                <c:pt idx="6">
                  <c:v>2.02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2.08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2.25</c:v>
                </c:pt>
                <c:pt idx="14">
                  <c:v>2.27</c:v>
                </c:pt>
                <c:pt idx="15">
                  <c:v>2.27</c:v>
                </c:pt>
                <c:pt idx="16">
                  <c:v>2.33</c:v>
                </c:pt>
                <c:pt idx="17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71-4CE7-9B7A-BF6CB8F69CD3}"/>
            </c:ext>
          </c:extLst>
        </c:ser>
        <c:ser>
          <c:idx val="1"/>
          <c:order val="1"/>
          <c:tx>
            <c:strRef>
              <c:f>Hoja3!$S$78</c:f>
              <c:strCache>
                <c:ptCount val="1"/>
                <c:pt idx="0">
                  <c:v>Q_3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Hoja3!$S$79:$S$96</c:f>
              <c:numCache>
                <c:formatCode>0.00</c:formatCode>
                <c:ptCount val="18"/>
                <c:pt idx="0">
                  <c:v>1.4</c:v>
                </c:pt>
                <c:pt idx="1">
                  <c:v>2.2000000000000002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1.2</c:v>
                </c:pt>
                <c:pt idx="6">
                  <c:v>1.6</c:v>
                </c:pt>
                <c:pt idx="7">
                  <c:v>2.1</c:v>
                </c:pt>
                <c:pt idx="8">
                  <c:v>1.8</c:v>
                </c:pt>
                <c:pt idx="9">
                  <c:v>2.4</c:v>
                </c:pt>
                <c:pt idx="10">
                  <c:v>2</c:v>
                </c:pt>
                <c:pt idx="11">
                  <c:v>1.8</c:v>
                </c:pt>
                <c:pt idx="12">
                  <c:v>2.1</c:v>
                </c:pt>
                <c:pt idx="13">
                  <c:v>1.6</c:v>
                </c:pt>
                <c:pt idx="14">
                  <c:v>2.1</c:v>
                </c:pt>
                <c:pt idx="15">
                  <c:v>2.4</c:v>
                </c:pt>
                <c:pt idx="16">
                  <c:v>2.2999999999999998</c:v>
                </c:pt>
                <c:pt idx="17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71-4CE7-9B7A-BF6CB8F6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041711"/>
        <c:axId val="1523043631"/>
      </c:scatterChart>
      <c:valAx>
        <c:axId val="1523041711"/>
        <c:scaling>
          <c:orientation val="minMax"/>
          <c:max val="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043631"/>
        <c:crosses val="autoZero"/>
        <c:crossBetween val="midCat"/>
      </c:valAx>
      <c:valAx>
        <c:axId val="1523043631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04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AVG_MATCH vs</a:t>
            </a:r>
            <a:r>
              <a:rPr lang="es-CO" baseline="0"/>
              <a:t> Q_4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Hoja3!$R$116</c:f>
              <c:strCache>
                <c:ptCount val="1"/>
                <c:pt idx="0">
                  <c:v>AVG_MATCH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Hoja3!$R$117:$R$134</c:f>
              <c:numCache>
                <c:formatCode>0.00</c:formatCode>
                <c:ptCount val="18"/>
                <c:pt idx="0">
                  <c:v>1.7</c:v>
                </c:pt>
                <c:pt idx="1">
                  <c:v>1.77</c:v>
                </c:pt>
                <c:pt idx="2">
                  <c:v>1.82</c:v>
                </c:pt>
                <c:pt idx="3">
                  <c:v>1.82</c:v>
                </c:pt>
                <c:pt idx="4">
                  <c:v>1.82</c:v>
                </c:pt>
                <c:pt idx="5">
                  <c:v>1.92</c:v>
                </c:pt>
                <c:pt idx="6">
                  <c:v>2.02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2.08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2.25</c:v>
                </c:pt>
                <c:pt idx="14">
                  <c:v>2.27</c:v>
                </c:pt>
                <c:pt idx="15">
                  <c:v>2.27</c:v>
                </c:pt>
                <c:pt idx="16">
                  <c:v>2.33</c:v>
                </c:pt>
                <c:pt idx="17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C-4E71-8D37-217EEAF7F83D}"/>
            </c:ext>
          </c:extLst>
        </c:ser>
        <c:ser>
          <c:idx val="1"/>
          <c:order val="1"/>
          <c:tx>
            <c:strRef>
              <c:f>Hoja3!$S$116</c:f>
              <c:strCache>
                <c:ptCount val="1"/>
                <c:pt idx="0">
                  <c:v>Q_4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Hoja3!$S$117:$S$134</c:f>
              <c:numCache>
                <c:formatCode>0.00</c:formatCode>
                <c:ptCount val="18"/>
                <c:pt idx="0">
                  <c:v>1.9</c:v>
                </c:pt>
                <c:pt idx="1">
                  <c:v>1.5</c:v>
                </c:pt>
                <c:pt idx="2">
                  <c:v>1.8</c:v>
                </c:pt>
                <c:pt idx="3">
                  <c:v>2.2999999999999998</c:v>
                </c:pt>
                <c:pt idx="4">
                  <c:v>1.3</c:v>
                </c:pt>
                <c:pt idx="5">
                  <c:v>2.1</c:v>
                </c:pt>
                <c:pt idx="6">
                  <c:v>2.7</c:v>
                </c:pt>
                <c:pt idx="7">
                  <c:v>2.2999999999999998</c:v>
                </c:pt>
                <c:pt idx="8">
                  <c:v>2.5</c:v>
                </c:pt>
                <c:pt idx="9">
                  <c:v>1.8</c:v>
                </c:pt>
                <c:pt idx="10">
                  <c:v>2</c:v>
                </c:pt>
                <c:pt idx="11">
                  <c:v>2.8</c:v>
                </c:pt>
                <c:pt idx="12">
                  <c:v>2.5</c:v>
                </c:pt>
                <c:pt idx="13">
                  <c:v>2.1</c:v>
                </c:pt>
                <c:pt idx="14">
                  <c:v>2.5</c:v>
                </c:pt>
                <c:pt idx="15">
                  <c:v>1.7</c:v>
                </c:pt>
                <c:pt idx="16">
                  <c:v>2.6</c:v>
                </c:pt>
                <c:pt idx="17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C-4E71-8D37-217EEAF7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052751"/>
        <c:axId val="1523031151"/>
      </c:scatterChart>
      <c:valAx>
        <c:axId val="1523052751"/>
        <c:scaling>
          <c:orientation val="minMax"/>
          <c:max val="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031151"/>
        <c:crosses val="autoZero"/>
        <c:crossBetween val="midCat"/>
      </c:valAx>
      <c:valAx>
        <c:axId val="1523031151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05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26292063019078E-2"/>
          <c:y val="0.13815072264244743"/>
          <c:w val="0.89757833696644285"/>
          <c:h val="0.71523790964101264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Hoja3!$C$154</c:f>
              <c:strCache>
                <c:ptCount val="1"/>
                <c:pt idx="0">
                  <c:v>AVG_Q1_Q3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22824746732464"/>
                  <c:y val="-0.15474774175872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Hoja3!$C$155:$C$172</c:f>
              <c:numCache>
                <c:formatCode>0.00</c:formatCode>
                <c:ptCount val="18"/>
                <c:pt idx="0">
                  <c:v>1.6333329999999999</c:v>
                </c:pt>
                <c:pt idx="1">
                  <c:v>1.6666669999999999</c:v>
                </c:pt>
                <c:pt idx="2">
                  <c:v>1.8</c:v>
                </c:pt>
                <c:pt idx="3">
                  <c:v>1.8333330000000001</c:v>
                </c:pt>
                <c:pt idx="4">
                  <c:v>1.8666670000000001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1.9</c:v>
                </c:pt>
                <c:pt idx="8">
                  <c:v>1.9666669999999999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2.1333329999999999</c:v>
                </c:pt>
                <c:pt idx="13">
                  <c:v>2.2000000000000002</c:v>
                </c:pt>
                <c:pt idx="14">
                  <c:v>2.233333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2.4666670000000002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E-4CCB-B4E9-50C29C40A246}"/>
            </c:ext>
          </c:extLst>
        </c:ser>
        <c:ser>
          <c:idx val="2"/>
          <c:order val="2"/>
          <c:tx>
            <c:v>AVG_MATCH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FF00"/>
              </a:soli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Hoja3!$B$155:$B$172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Hoja3!$E$154:$E$172</c:f>
              <c:numCache>
                <c:formatCode>0.00</c:formatCode>
                <c:ptCount val="19"/>
                <c:pt idx="0" formatCode="General">
                  <c:v>0</c:v>
                </c:pt>
                <c:pt idx="1">
                  <c:v>1.7</c:v>
                </c:pt>
                <c:pt idx="2">
                  <c:v>1.82</c:v>
                </c:pt>
                <c:pt idx="3">
                  <c:v>2.02</c:v>
                </c:pt>
                <c:pt idx="4">
                  <c:v>1.82</c:v>
                </c:pt>
                <c:pt idx="5">
                  <c:v>1.92</c:v>
                </c:pt>
                <c:pt idx="6">
                  <c:v>1.77</c:v>
                </c:pt>
                <c:pt idx="7">
                  <c:v>2.1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1.82</c:v>
                </c:pt>
                <c:pt idx="11">
                  <c:v>2.2000000000000002</c:v>
                </c:pt>
                <c:pt idx="12">
                  <c:v>2.08</c:v>
                </c:pt>
                <c:pt idx="13">
                  <c:v>2.0499999999999998</c:v>
                </c:pt>
                <c:pt idx="14">
                  <c:v>2.27</c:v>
                </c:pt>
                <c:pt idx="15">
                  <c:v>2.33</c:v>
                </c:pt>
                <c:pt idx="16">
                  <c:v>2.25</c:v>
                </c:pt>
                <c:pt idx="17">
                  <c:v>2.38</c:v>
                </c:pt>
                <c:pt idx="18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7E-4CCB-B4E9-50C29C40A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892623"/>
        <c:axId val="8248815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Hoja3!$D$154</c15:sqref>
                        </c15:formulaRef>
                      </c:ext>
                    </c:extLst>
                    <c:strCache>
                      <c:ptCount val="1"/>
                      <c:pt idx="0">
                        <c:v>Q_1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Hoja3!$D$155:$D$172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1.6</c:v>
                      </c:pt>
                      <c:pt idx="1">
                        <c:v>1.1000000000000001</c:v>
                      </c:pt>
                      <c:pt idx="2">
                        <c:v>2.1</c:v>
                      </c:pt>
                      <c:pt idx="3">
                        <c:v>2.2000000000000002</c:v>
                      </c:pt>
                      <c:pt idx="4">
                        <c:v>1.9</c:v>
                      </c:pt>
                      <c:pt idx="5">
                        <c:v>1.4</c:v>
                      </c:pt>
                      <c:pt idx="6">
                        <c:v>1.7</c:v>
                      </c:pt>
                      <c:pt idx="7">
                        <c:v>2</c:v>
                      </c:pt>
                      <c:pt idx="8">
                        <c:v>1.7</c:v>
                      </c:pt>
                      <c:pt idx="9">
                        <c:v>2.2000000000000002</c:v>
                      </c:pt>
                      <c:pt idx="10">
                        <c:v>2.5</c:v>
                      </c:pt>
                      <c:pt idx="11">
                        <c:v>1.9</c:v>
                      </c:pt>
                      <c:pt idx="12">
                        <c:v>2.2000000000000002</c:v>
                      </c:pt>
                      <c:pt idx="13">
                        <c:v>2</c:v>
                      </c:pt>
                      <c:pt idx="14">
                        <c:v>2.2000000000000002</c:v>
                      </c:pt>
                      <c:pt idx="15">
                        <c:v>2.9</c:v>
                      </c:pt>
                      <c:pt idx="16">
                        <c:v>2.5</c:v>
                      </c:pt>
                      <c:pt idx="17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07E-4CCB-B4E9-50C29C40A246}"/>
                  </c:ext>
                </c:extLst>
              </c15:ser>
            </c15:filteredScatterSeries>
          </c:ext>
        </c:extLst>
      </c:scatterChart>
      <c:valAx>
        <c:axId val="82489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4881583"/>
        <c:crosses val="autoZero"/>
        <c:crossBetween val="midCat"/>
      </c:valAx>
      <c:valAx>
        <c:axId val="8248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489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AVG_Q1_Q3 Vs</a:t>
            </a:r>
            <a:r>
              <a:rPr lang="es-CO" baseline="0"/>
              <a:t> Q_1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'Hoja3 (2)'!$C$2</c:f>
              <c:strCache>
                <c:ptCount val="1"/>
                <c:pt idx="0">
                  <c:v>AVG_Q1_Q3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(2)'!$C$3:$C$10</c:f>
              <c:numCache>
                <c:formatCode>0.00</c:formatCode>
                <c:ptCount val="8"/>
                <c:pt idx="0">
                  <c:v>2.1</c:v>
                </c:pt>
                <c:pt idx="1">
                  <c:v>2.1</c:v>
                </c:pt>
                <c:pt idx="2">
                  <c:v>2.1333329999999999</c:v>
                </c:pt>
                <c:pt idx="3">
                  <c:v>2.2000000000000002</c:v>
                </c:pt>
                <c:pt idx="4">
                  <c:v>2.233333</c:v>
                </c:pt>
                <c:pt idx="5">
                  <c:v>2.2999999999999998</c:v>
                </c:pt>
                <c:pt idx="6">
                  <c:v>2.4</c:v>
                </c:pt>
                <c:pt idx="7">
                  <c:v>2.4666670000000002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94-46CB-926C-C09CE6B6D449}"/>
            </c:ext>
          </c:extLst>
        </c:ser>
        <c:ser>
          <c:idx val="1"/>
          <c:order val="1"/>
          <c:tx>
            <c:strRef>
              <c:f>'Hoja3 (2)'!$D$2</c:f>
              <c:strCache>
                <c:ptCount val="1"/>
                <c:pt idx="0">
                  <c:v>Q_1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(2)'!$D$3:$D$10</c:f>
              <c:numCache>
                <c:formatCode>0.00</c:formatCode>
                <c:ptCount val="8"/>
                <c:pt idx="0">
                  <c:v>2.5</c:v>
                </c:pt>
                <c:pt idx="1">
                  <c:v>1.9</c:v>
                </c:pt>
                <c:pt idx="2">
                  <c:v>2.2000000000000002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2.5</c:v>
                </c:pt>
                <c:pt idx="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94-46CB-926C-C09CE6B6D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2495"/>
        <c:axId val="1541391615"/>
      </c:scatterChart>
      <c:valAx>
        <c:axId val="1541382495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91615"/>
        <c:crosses val="autoZero"/>
        <c:crossBetween val="midCat"/>
      </c:valAx>
      <c:valAx>
        <c:axId val="1541391615"/>
        <c:scaling>
          <c:orientation val="minMax"/>
          <c:min val="1.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8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AVG_Q1_Q3 Vs Q_2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'Hoja3 (2)'!$C$40</c:f>
              <c:strCache>
                <c:ptCount val="1"/>
                <c:pt idx="0">
                  <c:v>AVG_Q1_Q3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(2)'!$C$41:$C$48</c:f>
              <c:numCache>
                <c:formatCode>0.00</c:formatCode>
                <c:ptCount val="8"/>
                <c:pt idx="0">
                  <c:v>2.1</c:v>
                </c:pt>
                <c:pt idx="1">
                  <c:v>2.1</c:v>
                </c:pt>
                <c:pt idx="2">
                  <c:v>2.1333329999999999</c:v>
                </c:pt>
                <c:pt idx="3">
                  <c:v>2.2000000000000002</c:v>
                </c:pt>
                <c:pt idx="4">
                  <c:v>2.233333</c:v>
                </c:pt>
                <c:pt idx="5">
                  <c:v>2.2999999999999998</c:v>
                </c:pt>
                <c:pt idx="6">
                  <c:v>2.4</c:v>
                </c:pt>
                <c:pt idx="7">
                  <c:v>2.4666670000000002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77-497D-97CB-F997EFA8A52D}"/>
            </c:ext>
          </c:extLst>
        </c:ser>
        <c:ser>
          <c:idx val="1"/>
          <c:order val="1"/>
          <c:tx>
            <c:strRef>
              <c:f>'Hoja3 (2)'!$D$40</c:f>
              <c:strCache>
                <c:ptCount val="1"/>
                <c:pt idx="0">
                  <c:v>Q_2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(2)'!$D$41:$D$48</c:f>
              <c:numCache>
                <c:formatCode>0.00</c:formatCode>
                <c:ptCount val="8"/>
                <c:pt idx="0">
                  <c:v>1.7</c:v>
                </c:pt>
                <c:pt idx="1">
                  <c:v>2.4</c:v>
                </c:pt>
                <c:pt idx="2">
                  <c:v>1.8</c:v>
                </c:pt>
                <c:pt idx="3">
                  <c:v>2.5</c:v>
                </c:pt>
                <c:pt idx="4">
                  <c:v>2.2000000000000002</c:v>
                </c:pt>
                <c:pt idx="5">
                  <c:v>2.4</c:v>
                </c:pt>
                <c:pt idx="6">
                  <c:v>2.5</c:v>
                </c:pt>
                <c:pt idx="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77-497D-97CB-F997EFA8A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93055"/>
        <c:axId val="1541383455"/>
      </c:scatterChart>
      <c:valAx>
        <c:axId val="1541393055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83455"/>
        <c:crosses val="autoZero"/>
        <c:crossBetween val="midCat"/>
      </c:valAx>
      <c:valAx>
        <c:axId val="1541383455"/>
        <c:scaling>
          <c:orientation val="minMax"/>
          <c:max val="2.6"/>
          <c:min val="1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9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AVG_Q1_Q3 Vs Q_3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'Hoja3 (2)'!$C$78</c:f>
              <c:strCache>
                <c:ptCount val="1"/>
                <c:pt idx="0">
                  <c:v>AVG_Q1_Q3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(2)'!$C$79:$C$86</c:f>
              <c:numCache>
                <c:formatCode>0.00</c:formatCode>
                <c:ptCount val="8"/>
                <c:pt idx="0">
                  <c:v>2.1</c:v>
                </c:pt>
                <c:pt idx="1">
                  <c:v>2.1</c:v>
                </c:pt>
                <c:pt idx="2">
                  <c:v>2.1333329999999999</c:v>
                </c:pt>
                <c:pt idx="3">
                  <c:v>2.2000000000000002</c:v>
                </c:pt>
                <c:pt idx="4">
                  <c:v>2.233333</c:v>
                </c:pt>
                <c:pt idx="5">
                  <c:v>2.2999999999999998</c:v>
                </c:pt>
                <c:pt idx="6">
                  <c:v>2.4</c:v>
                </c:pt>
                <c:pt idx="7">
                  <c:v>2.4666670000000002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BE-48D0-BA47-D9C47445CEB3}"/>
            </c:ext>
          </c:extLst>
        </c:ser>
        <c:ser>
          <c:idx val="1"/>
          <c:order val="1"/>
          <c:tx>
            <c:strRef>
              <c:f>'Hoja3 (2)'!$D$78</c:f>
              <c:strCache>
                <c:ptCount val="1"/>
                <c:pt idx="0">
                  <c:v>Q_3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(2)'!$D$79:$D$86</c:f>
              <c:numCache>
                <c:formatCode>0.00</c:formatCode>
                <c:ptCount val="8"/>
                <c:pt idx="0">
                  <c:v>2.1</c:v>
                </c:pt>
                <c:pt idx="1">
                  <c:v>2</c:v>
                </c:pt>
                <c:pt idx="2">
                  <c:v>2.4</c:v>
                </c:pt>
                <c:pt idx="3">
                  <c:v>2.1</c:v>
                </c:pt>
                <c:pt idx="4">
                  <c:v>2.2999999999999998</c:v>
                </c:pt>
                <c:pt idx="5">
                  <c:v>1.6</c:v>
                </c:pt>
                <c:pt idx="6">
                  <c:v>2.2000000000000002</c:v>
                </c:pt>
                <c:pt idx="7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BE-48D0-BA47-D9C47445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908287"/>
        <c:axId val="1388909247"/>
      </c:scatterChart>
      <c:valAx>
        <c:axId val="1388908287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909247"/>
        <c:crosses val="autoZero"/>
        <c:crossBetween val="midCat"/>
      </c:valAx>
      <c:valAx>
        <c:axId val="1388909247"/>
        <c:scaling>
          <c:orientation val="minMax"/>
          <c:max val="2.6"/>
          <c:min val="1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90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AVG_Q1_Q3 Vs Q_4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'Hoja3 (2)'!$C$116</c:f>
              <c:strCache>
                <c:ptCount val="1"/>
                <c:pt idx="0">
                  <c:v>AVG_Q1_Q3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(2)'!$C$117:$C$126</c:f>
              <c:numCache>
                <c:formatCode>0.00</c:formatCode>
                <c:ptCount val="10"/>
                <c:pt idx="0">
                  <c:v>2.1</c:v>
                </c:pt>
                <c:pt idx="1">
                  <c:v>2.1</c:v>
                </c:pt>
                <c:pt idx="2">
                  <c:v>2.1333329999999999</c:v>
                </c:pt>
                <c:pt idx="3">
                  <c:v>2.2000000000000002</c:v>
                </c:pt>
                <c:pt idx="4">
                  <c:v>2.233333</c:v>
                </c:pt>
                <c:pt idx="5">
                  <c:v>2.2999999999999998</c:v>
                </c:pt>
                <c:pt idx="6">
                  <c:v>2.4</c:v>
                </c:pt>
                <c:pt idx="7">
                  <c:v>2.4666670000000002</c:v>
                </c:pt>
                <c:pt idx="9">
                  <c:v>0.13277800555587499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E4-41E4-95F6-B03E6ABA00A9}"/>
            </c:ext>
          </c:extLst>
        </c:ser>
        <c:ser>
          <c:idx val="1"/>
          <c:order val="1"/>
          <c:tx>
            <c:strRef>
              <c:f>'Hoja3 (2)'!$D$116</c:f>
              <c:strCache>
                <c:ptCount val="1"/>
                <c:pt idx="0">
                  <c:v>Q_4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(2)'!$D$117:$D$126</c:f>
              <c:numCache>
                <c:formatCode>0.00</c:formatCode>
                <c:ptCount val="10"/>
                <c:pt idx="0">
                  <c:v>2.5</c:v>
                </c:pt>
                <c:pt idx="1">
                  <c:v>2</c:v>
                </c:pt>
                <c:pt idx="2">
                  <c:v>1.8</c:v>
                </c:pt>
                <c:pt idx="3">
                  <c:v>2.5</c:v>
                </c:pt>
                <c:pt idx="4">
                  <c:v>2.6</c:v>
                </c:pt>
                <c:pt idx="5">
                  <c:v>2.1</c:v>
                </c:pt>
                <c:pt idx="6">
                  <c:v>2.2999999999999998</c:v>
                </c:pt>
                <c:pt idx="7">
                  <c:v>1.7</c:v>
                </c:pt>
                <c:pt idx="9">
                  <c:v>0.80874999999999997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E4-41E4-95F6-B03E6ABA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6815"/>
        <c:axId val="1541367615"/>
      </c:scatterChart>
      <c:valAx>
        <c:axId val="1541386815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67615"/>
        <c:crosses val="autoZero"/>
        <c:crossBetween val="midCat"/>
      </c:valAx>
      <c:valAx>
        <c:axId val="1541367615"/>
        <c:scaling>
          <c:orientation val="minMax"/>
          <c:min val="1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86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0" i="0" u="none" strike="noStrike" baseline="0">
                <a:effectLst/>
              </a:rPr>
              <a:t>AVG_Q1_Q3</a:t>
            </a:r>
            <a:r>
              <a:rPr lang="es-CO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 vs </a:t>
            </a:r>
            <a:r>
              <a:rPr lang="es-CO" sz="1600" b="0" i="0" u="none" strike="noStrike" baseline="0">
                <a:effectLst/>
              </a:rPr>
              <a:t>AVG_MATCH</a:t>
            </a:r>
            <a:r>
              <a:rPr lang="es-CO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(2)'!$C$155:$C$162</c:f>
              <c:numCache>
                <c:formatCode>0.00</c:formatCode>
                <c:ptCount val="8"/>
                <c:pt idx="0">
                  <c:v>2.1</c:v>
                </c:pt>
                <c:pt idx="1">
                  <c:v>2.1</c:v>
                </c:pt>
                <c:pt idx="2">
                  <c:v>2.1333329999999999</c:v>
                </c:pt>
                <c:pt idx="3">
                  <c:v>2.2000000000000002</c:v>
                </c:pt>
                <c:pt idx="4">
                  <c:v>2.233333</c:v>
                </c:pt>
                <c:pt idx="5">
                  <c:v>2.2999999999999998</c:v>
                </c:pt>
                <c:pt idx="6">
                  <c:v>2.4</c:v>
                </c:pt>
                <c:pt idx="7">
                  <c:v>2.4666670000000002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8-4AB6-BE5E-CD69A017BDE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(2)'!$D$155:$D$162</c:f>
              <c:numCache>
                <c:formatCode>0.00</c:formatCode>
                <c:ptCount val="8"/>
                <c:pt idx="0">
                  <c:v>2.2000000000000002</c:v>
                </c:pt>
                <c:pt idx="1">
                  <c:v>2.08</c:v>
                </c:pt>
                <c:pt idx="2">
                  <c:v>2.0499999999999998</c:v>
                </c:pt>
                <c:pt idx="3">
                  <c:v>2.27</c:v>
                </c:pt>
                <c:pt idx="4">
                  <c:v>2.33</c:v>
                </c:pt>
                <c:pt idx="5">
                  <c:v>2.25</c:v>
                </c:pt>
                <c:pt idx="6">
                  <c:v>2.38</c:v>
                </c:pt>
                <c:pt idx="7">
                  <c:v>2.27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D8-4AB6-BE5E-CD69A017B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048767"/>
        <c:axId val="1390042527"/>
      </c:scatterChart>
      <c:valAx>
        <c:axId val="139004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0042527"/>
        <c:crosses val="autoZero"/>
        <c:crossBetween val="midCat"/>
      </c:valAx>
      <c:valAx>
        <c:axId val="1390042527"/>
        <c:scaling>
          <c:orientation val="minMax"/>
          <c:max val="2.5"/>
          <c:min val="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0048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'AVG_MATCH - AVG_Q1-Q3'!$B$48</c:f>
              <c:strCache>
                <c:ptCount val="1"/>
                <c:pt idx="0">
                  <c:v>AVG_Q1_Q3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'AVG_MATCH - AVG_Q1-Q3'!$B$49:$B$66</c:f>
              <c:numCache>
                <c:formatCode>General</c:formatCode>
                <c:ptCount val="18"/>
                <c:pt idx="0">
                  <c:v>0</c:v>
                </c:pt>
                <c:pt idx="1">
                  <c:v>4.000076799938556E-2</c:v>
                </c:pt>
                <c:pt idx="2">
                  <c:v>0.20000023999980809</c:v>
                </c:pt>
                <c:pt idx="3">
                  <c:v>0.23999980800015375</c:v>
                </c:pt>
                <c:pt idx="4">
                  <c:v>0.28000057599953931</c:v>
                </c:pt>
                <c:pt idx="5">
                  <c:v>0.28000057599953931</c:v>
                </c:pt>
                <c:pt idx="6">
                  <c:v>0.28000057599953931</c:v>
                </c:pt>
                <c:pt idx="7">
                  <c:v>0.32000014399988469</c:v>
                </c:pt>
                <c:pt idx="8">
                  <c:v>0.40000047999961591</c:v>
                </c:pt>
                <c:pt idx="9">
                  <c:v>0.44000004799996156</c:v>
                </c:pt>
                <c:pt idx="10">
                  <c:v>0.55999995200003838</c:v>
                </c:pt>
                <c:pt idx="11">
                  <c:v>0.55999995200003838</c:v>
                </c:pt>
                <c:pt idx="12">
                  <c:v>0.59999952000038381</c:v>
                </c:pt>
                <c:pt idx="13">
                  <c:v>0.67999985600011525</c:v>
                </c:pt>
                <c:pt idx="14">
                  <c:v>0.71999942400046069</c:v>
                </c:pt>
                <c:pt idx="15">
                  <c:v>0.79999976000019168</c:v>
                </c:pt>
                <c:pt idx="16">
                  <c:v>0.91999966400026856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D-43B7-8C1F-10660C43490C}"/>
            </c:ext>
          </c:extLst>
        </c:ser>
        <c:ser>
          <c:idx val="1"/>
          <c:order val="1"/>
          <c:tx>
            <c:strRef>
              <c:f>'AVG_MATCH - AVG_Q1-Q3'!$C$48</c:f>
              <c:strCache>
                <c:ptCount val="1"/>
                <c:pt idx="0">
                  <c:v>Residuos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'AVG_MATCH - AVG_Q1-Q3'!$C$49:$C$66</c:f>
              <c:numCache>
                <c:formatCode>General</c:formatCode>
                <c:ptCount val="18"/>
                <c:pt idx="0">
                  <c:v>-6.4825622927846549E-2</c:v>
                </c:pt>
                <c:pt idx="1">
                  <c:v>3.0495355368931554E-2</c:v>
                </c:pt>
                <c:pt idx="2">
                  <c:v>0.13178148962357561</c:v>
                </c:pt>
                <c:pt idx="3">
                  <c:v>-9.2896791723802385E-2</c:v>
                </c:pt>
                <c:pt idx="4">
                  <c:v>-1.75758134270243E-2</c:v>
                </c:pt>
                <c:pt idx="5">
                  <c:v>-0.16757581342702421</c:v>
                </c:pt>
                <c:pt idx="6">
                  <c:v>0.16242418657297586</c:v>
                </c:pt>
                <c:pt idx="7">
                  <c:v>8.7745905225597554E-2</c:v>
                </c:pt>
                <c:pt idx="8">
                  <c:v>3.8388602174997732E-2</c:v>
                </c:pt>
                <c:pt idx="9">
                  <c:v>-0.21628967917238007</c:v>
                </c:pt>
                <c:pt idx="10">
                  <c:v>8.9674736429642188E-2</c:v>
                </c:pt>
                <c:pt idx="11">
                  <c:v>-3.0325263570357919E-2</c:v>
                </c:pt>
                <c:pt idx="12">
                  <c:v>-8.5003544917736207E-2</c:v>
                </c:pt>
                <c:pt idx="13">
                  <c:v>8.5639152031663723E-2</c:v>
                </c:pt>
                <c:pt idx="14">
                  <c:v>0.12096087068428618</c:v>
                </c:pt>
                <c:pt idx="15">
                  <c:v>-8.3964323663137108E-3</c:v>
                </c:pt>
                <c:pt idx="16">
                  <c:v>4.7567983235708322E-2</c:v>
                </c:pt>
                <c:pt idx="17">
                  <c:v>-0.11178931981489137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D-43B7-8C1F-10660C434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51743"/>
        <c:axId val="2134758943"/>
      </c:scatterChart>
      <c:valAx>
        <c:axId val="213475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758943"/>
        <c:crosses val="autoZero"/>
        <c:crossBetween val="midCat"/>
      </c:valAx>
      <c:valAx>
        <c:axId val="213475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75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AVG_MATCH vs Q_1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'Hoja3 (2)'!$R$2</c:f>
              <c:strCache>
                <c:ptCount val="1"/>
                <c:pt idx="0">
                  <c:v>AVG_MATCH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(2)'!$R$3:$R$20</c:f>
              <c:numCache>
                <c:formatCode>0.00</c:formatCode>
                <c:ptCount val="18"/>
                <c:pt idx="0">
                  <c:v>1.7</c:v>
                </c:pt>
                <c:pt idx="1">
                  <c:v>1.77</c:v>
                </c:pt>
                <c:pt idx="2">
                  <c:v>1.82</c:v>
                </c:pt>
                <c:pt idx="3">
                  <c:v>1.82</c:v>
                </c:pt>
                <c:pt idx="4">
                  <c:v>1.82</c:v>
                </c:pt>
                <c:pt idx="5">
                  <c:v>1.92</c:v>
                </c:pt>
                <c:pt idx="6">
                  <c:v>2.02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2.08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2.25</c:v>
                </c:pt>
                <c:pt idx="14">
                  <c:v>2.27</c:v>
                </c:pt>
                <c:pt idx="15">
                  <c:v>2.27</c:v>
                </c:pt>
                <c:pt idx="16">
                  <c:v>2.33</c:v>
                </c:pt>
                <c:pt idx="17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21-4378-BC25-0E908C2C5999}"/>
            </c:ext>
          </c:extLst>
        </c:ser>
        <c:ser>
          <c:idx val="1"/>
          <c:order val="1"/>
          <c:tx>
            <c:strRef>
              <c:f>'Hoja3 (2)'!$S$2</c:f>
              <c:strCache>
                <c:ptCount val="1"/>
                <c:pt idx="0">
                  <c:v>Q_1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(2)'!$S$3:$S$20</c:f>
              <c:numCache>
                <c:formatCode>0.00</c:formatCode>
                <c:ptCount val="18"/>
                <c:pt idx="0">
                  <c:v>1.6</c:v>
                </c:pt>
                <c:pt idx="1">
                  <c:v>1.4</c:v>
                </c:pt>
                <c:pt idx="2">
                  <c:v>2.2000000000000002</c:v>
                </c:pt>
                <c:pt idx="3">
                  <c:v>1.1000000000000001</c:v>
                </c:pt>
                <c:pt idx="4">
                  <c:v>2.2000000000000002</c:v>
                </c:pt>
                <c:pt idx="5">
                  <c:v>1.9</c:v>
                </c:pt>
                <c:pt idx="6">
                  <c:v>2.1</c:v>
                </c:pt>
                <c:pt idx="7">
                  <c:v>1.7</c:v>
                </c:pt>
                <c:pt idx="8">
                  <c:v>2</c:v>
                </c:pt>
                <c:pt idx="9">
                  <c:v>2.2000000000000002</c:v>
                </c:pt>
                <c:pt idx="10">
                  <c:v>1.9</c:v>
                </c:pt>
                <c:pt idx="11">
                  <c:v>1.7</c:v>
                </c:pt>
                <c:pt idx="12">
                  <c:v>2.5</c:v>
                </c:pt>
                <c:pt idx="13">
                  <c:v>2.9</c:v>
                </c:pt>
                <c:pt idx="14">
                  <c:v>2</c:v>
                </c:pt>
                <c:pt idx="15">
                  <c:v>3</c:v>
                </c:pt>
                <c:pt idx="16">
                  <c:v>2.2000000000000002</c:v>
                </c:pt>
                <c:pt idx="1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21-4378-BC25-0E908C2C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77695"/>
        <c:axId val="1541366655"/>
      </c:scatterChart>
      <c:valAx>
        <c:axId val="1541377695"/>
        <c:scaling>
          <c:orientation val="minMax"/>
          <c:max val="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66655"/>
        <c:crosses val="autoZero"/>
        <c:crossBetween val="midCat"/>
      </c:valAx>
      <c:valAx>
        <c:axId val="1541366655"/>
        <c:scaling>
          <c:orientation val="minMax"/>
          <c:max val="3.1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7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AVG_MATCH vs Q_2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'Hoja3 (2)'!$R$40</c:f>
              <c:strCache>
                <c:ptCount val="1"/>
                <c:pt idx="0">
                  <c:v>AVG_MATCH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(2)'!$R$41:$R$58</c:f>
              <c:numCache>
                <c:formatCode>0.00</c:formatCode>
                <c:ptCount val="18"/>
                <c:pt idx="0">
                  <c:v>1.7</c:v>
                </c:pt>
                <c:pt idx="1">
                  <c:v>1.77</c:v>
                </c:pt>
                <c:pt idx="2">
                  <c:v>1.82</c:v>
                </c:pt>
                <c:pt idx="3">
                  <c:v>1.82</c:v>
                </c:pt>
                <c:pt idx="4">
                  <c:v>1.82</c:v>
                </c:pt>
                <c:pt idx="5">
                  <c:v>1.92</c:v>
                </c:pt>
                <c:pt idx="6">
                  <c:v>2.02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2.08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2.25</c:v>
                </c:pt>
                <c:pt idx="14">
                  <c:v>2.27</c:v>
                </c:pt>
                <c:pt idx="15">
                  <c:v>2.27</c:v>
                </c:pt>
                <c:pt idx="16">
                  <c:v>2.33</c:v>
                </c:pt>
                <c:pt idx="17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D-465C-AC7E-949D24CF4225}"/>
            </c:ext>
          </c:extLst>
        </c:ser>
        <c:ser>
          <c:idx val="1"/>
          <c:order val="1"/>
          <c:tx>
            <c:strRef>
              <c:f>'Hoja3 (2)'!$S$40</c:f>
              <c:strCache>
                <c:ptCount val="1"/>
                <c:pt idx="0">
                  <c:v>Q_2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(2)'!$S$41:$S$58</c:f>
              <c:numCache>
                <c:formatCode>0.00</c:formatCode>
                <c:ptCount val="18"/>
                <c:pt idx="0">
                  <c:v>1.9</c:v>
                </c:pt>
                <c:pt idx="1">
                  <c:v>2</c:v>
                </c:pt>
                <c:pt idx="2">
                  <c:v>1.3</c:v>
                </c:pt>
                <c:pt idx="3">
                  <c:v>1.8</c:v>
                </c:pt>
                <c:pt idx="4">
                  <c:v>1.6</c:v>
                </c:pt>
                <c:pt idx="5">
                  <c:v>2.5</c:v>
                </c:pt>
                <c:pt idx="6">
                  <c:v>1.7</c:v>
                </c:pt>
                <c:pt idx="7">
                  <c:v>2.1</c:v>
                </c:pt>
                <c:pt idx="8">
                  <c:v>1.9</c:v>
                </c:pt>
                <c:pt idx="9">
                  <c:v>1.8</c:v>
                </c:pt>
                <c:pt idx="10">
                  <c:v>2.4</c:v>
                </c:pt>
                <c:pt idx="11">
                  <c:v>2.1</c:v>
                </c:pt>
                <c:pt idx="12">
                  <c:v>1.7</c:v>
                </c:pt>
                <c:pt idx="13">
                  <c:v>2.4</c:v>
                </c:pt>
                <c:pt idx="14">
                  <c:v>2.5</c:v>
                </c:pt>
                <c:pt idx="15">
                  <c:v>2</c:v>
                </c:pt>
                <c:pt idx="16">
                  <c:v>2.2000000000000002</c:v>
                </c:pt>
                <c:pt idx="1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D-465C-AC7E-949D24CF4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7775"/>
        <c:axId val="1541388255"/>
      </c:scatterChart>
      <c:valAx>
        <c:axId val="1541387775"/>
        <c:scaling>
          <c:orientation val="minMax"/>
          <c:max val="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88255"/>
        <c:crosses val="autoZero"/>
        <c:crossBetween val="midCat"/>
      </c:valAx>
      <c:valAx>
        <c:axId val="1541388255"/>
        <c:scaling>
          <c:orientation val="minMax"/>
          <c:max val="2.6"/>
          <c:min val="1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8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AVG_MATCH vs Q_3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'Hoja3 (2)'!$R$78</c:f>
              <c:strCache>
                <c:ptCount val="1"/>
                <c:pt idx="0">
                  <c:v>AVG_MATCH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(2)'!$R$79:$R$96</c:f>
              <c:numCache>
                <c:formatCode>0.00</c:formatCode>
                <c:ptCount val="18"/>
                <c:pt idx="0">
                  <c:v>1.7</c:v>
                </c:pt>
                <c:pt idx="1">
                  <c:v>1.77</c:v>
                </c:pt>
                <c:pt idx="2">
                  <c:v>1.82</c:v>
                </c:pt>
                <c:pt idx="3">
                  <c:v>1.82</c:v>
                </c:pt>
                <c:pt idx="4">
                  <c:v>1.82</c:v>
                </c:pt>
                <c:pt idx="5">
                  <c:v>1.92</c:v>
                </c:pt>
                <c:pt idx="6">
                  <c:v>2.02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2.08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2.25</c:v>
                </c:pt>
                <c:pt idx="14">
                  <c:v>2.27</c:v>
                </c:pt>
                <c:pt idx="15">
                  <c:v>2.27</c:v>
                </c:pt>
                <c:pt idx="16">
                  <c:v>2.33</c:v>
                </c:pt>
                <c:pt idx="17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D-40D1-B0A7-2B42853D92EF}"/>
            </c:ext>
          </c:extLst>
        </c:ser>
        <c:ser>
          <c:idx val="1"/>
          <c:order val="1"/>
          <c:tx>
            <c:strRef>
              <c:f>'Hoja3 (2)'!$S$78</c:f>
              <c:strCache>
                <c:ptCount val="1"/>
                <c:pt idx="0">
                  <c:v>Q_3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(2)'!$S$79:$S$96</c:f>
              <c:numCache>
                <c:formatCode>0.00</c:formatCode>
                <c:ptCount val="18"/>
                <c:pt idx="0">
                  <c:v>1.4</c:v>
                </c:pt>
                <c:pt idx="1">
                  <c:v>2.2000000000000002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1.2</c:v>
                </c:pt>
                <c:pt idx="6">
                  <c:v>1.6</c:v>
                </c:pt>
                <c:pt idx="7">
                  <c:v>2.1</c:v>
                </c:pt>
                <c:pt idx="8">
                  <c:v>1.8</c:v>
                </c:pt>
                <c:pt idx="9">
                  <c:v>2.4</c:v>
                </c:pt>
                <c:pt idx="10">
                  <c:v>2</c:v>
                </c:pt>
                <c:pt idx="11">
                  <c:v>1.8</c:v>
                </c:pt>
                <c:pt idx="12">
                  <c:v>2.1</c:v>
                </c:pt>
                <c:pt idx="13">
                  <c:v>1.6</c:v>
                </c:pt>
                <c:pt idx="14">
                  <c:v>2.1</c:v>
                </c:pt>
                <c:pt idx="15">
                  <c:v>2.4</c:v>
                </c:pt>
                <c:pt idx="16">
                  <c:v>2.2999999999999998</c:v>
                </c:pt>
                <c:pt idx="17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CD-40D1-B0A7-2B42853D9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041711"/>
        <c:axId val="1523043631"/>
      </c:scatterChart>
      <c:valAx>
        <c:axId val="1523041711"/>
        <c:scaling>
          <c:orientation val="minMax"/>
          <c:max val="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043631"/>
        <c:crosses val="autoZero"/>
        <c:crossBetween val="midCat"/>
      </c:valAx>
      <c:valAx>
        <c:axId val="1523043631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04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AVG_MATCH vs</a:t>
            </a:r>
            <a:r>
              <a:rPr lang="es-CO" baseline="0"/>
              <a:t> Q_4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'Hoja3 (2)'!$R$116</c:f>
              <c:strCache>
                <c:ptCount val="1"/>
                <c:pt idx="0">
                  <c:v>AVG_MATCH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(2)'!$R$117:$R$134</c:f>
              <c:numCache>
                <c:formatCode>0.00</c:formatCode>
                <c:ptCount val="18"/>
                <c:pt idx="0">
                  <c:v>1.7</c:v>
                </c:pt>
                <c:pt idx="1">
                  <c:v>1.77</c:v>
                </c:pt>
                <c:pt idx="2">
                  <c:v>1.82</c:v>
                </c:pt>
                <c:pt idx="3">
                  <c:v>1.82</c:v>
                </c:pt>
                <c:pt idx="4">
                  <c:v>1.82</c:v>
                </c:pt>
                <c:pt idx="5">
                  <c:v>1.92</c:v>
                </c:pt>
                <c:pt idx="6">
                  <c:v>2.02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2.08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2.25</c:v>
                </c:pt>
                <c:pt idx="14">
                  <c:v>2.27</c:v>
                </c:pt>
                <c:pt idx="15">
                  <c:v>2.27</c:v>
                </c:pt>
                <c:pt idx="16">
                  <c:v>2.33</c:v>
                </c:pt>
                <c:pt idx="17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6-484D-A20A-E957DE52C849}"/>
            </c:ext>
          </c:extLst>
        </c:ser>
        <c:ser>
          <c:idx val="1"/>
          <c:order val="1"/>
          <c:tx>
            <c:strRef>
              <c:f>'Hoja3 (2)'!$S$116</c:f>
              <c:strCache>
                <c:ptCount val="1"/>
                <c:pt idx="0">
                  <c:v>Q_4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(2)'!$S$117:$S$134</c:f>
              <c:numCache>
                <c:formatCode>0.00</c:formatCode>
                <c:ptCount val="18"/>
                <c:pt idx="0">
                  <c:v>1.9</c:v>
                </c:pt>
                <c:pt idx="1">
                  <c:v>1.5</c:v>
                </c:pt>
                <c:pt idx="2">
                  <c:v>1.8</c:v>
                </c:pt>
                <c:pt idx="3">
                  <c:v>2.2999999999999998</c:v>
                </c:pt>
                <c:pt idx="4">
                  <c:v>1.3</c:v>
                </c:pt>
                <c:pt idx="5">
                  <c:v>2.1</c:v>
                </c:pt>
                <c:pt idx="6">
                  <c:v>2.7</c:v>
                </c:pt>
                <c:pt idx="7">
                  <c:v>2.2999999999999998</c:v>
                </c:pt>
                <c:pt idx="8">
                  <c:v>2.5</c:v>
                </c:pt>
                <c:pt idx="9">
                  <c:v>1.8</c:v>
                </c:pt>
                <c:pt idx="10">
                  <c:v>2</c:v>
                </c:pt>
                <c:pt idx="11">
                  <c:v>2.8</c:v>
                </c:pt>
                <c:pt idx="12">
                  <c:v>2.5</c:v>
                </c:pt>
                <c:pt idx="13">
                  <c:v>2.1</c:v>
                </c:pt>
                <c:pt idx="14">
                  <c:v>2.5</c:v>
                </c:pt>
                <c:pt idx="15">
                  <c:v>1.7</c:v>
                </c:pt>
                <c:pt idx="16">
                  <c:v>2.6</c:v>
                </c:pt>
                <c:pt idx="17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26-484D-A20A-E957DE52C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052751"/>
        <c:axId val="1523031151"/>
      </c:scatterChart>
      <c:valAx>
        <c:axId val="1523052751"/>
        <c:scaling>
          <c:orientation val="minMax"/>
          <c:max val="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031151"/>
        <c:crosses val="autoZero"/>
        <c:crossBetween val="midCat"/>
      </c:valAx>
      <c:valAx>
        <c:axId val="1523031151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05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254593175853014"/>
                  <c:y val="-0.29389763779527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Hoja6!$B$2:$B$17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7.3684210526315838E-2</c:v>
                </c:pt>
                <c:pt idx="3">
                  <c:v>0.21052631578947359</c:v>
                </c:pt>
                <c:pt idx="4">
                  <c:v>0.24210526315789468</c:v>
                </c:pt>
                <c:pt idx="5">
                  <c:v>0.24210526315789468</c:v>
                </c:pt>
                <c:pt idx="6">
                  <c:v>0.28421052631578941</c:v>
                </c:pt>
                <c:pt idx="7">
                  <c:v>0.3473684210526316</c:v>
                </c:pt>
                <c:pt idx="8">
                  <c:v>0.36842105263157898</c:v>
                </c:pt>
                <c:pt idx="9">
                  <c:v>0.36842105263157898</c:v>
                </c:pt>
                <c:pt idx="10">
                  <c:v>0.36842105263157898</c:v>
                </c:pt>
                <c:pt idx="11">
                  <c:v>0.47368421052631587</c:v>
                </c:pt>
                <c:pt idx="12">
                  <c:v>0.50526315789473675</c:v>
                </c:pt>
                <c:pt idx="13">
                  <c:v>0.5473684210526315</c:v>
                </c:pt>
                <c:pt idx="14">
                  <c:v>0.84210526315789436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2-4B7E-ABED-3228FB162BB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365704286964129"/>
                  <c:y val="-0.22842191601049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Hoja6!$C$2:$C$17</c:f>
              <c:numCache>
                <c:formatCode>General</c:formatCode>
                <c:ptCount val="16"/>
                <c:pt idx="0">
                  <c:v>0</c:v>
                </c:pt>
                <c:pt idx="1">
                  <c:v>0.34042553191489361</c:v>
                </c:pt>
                <c:pt idx="2">
                  <c:v>0.14893617021276595</c:v>
                </c:pt>
                <c:pt idx="3">
                  <c:v>0.44680851063829785</c:v>
                </c:pt>
                <c:pt idx="4">
                  <c:v>0.23404255319148937</c:v>
                </c:pt>
                <c:pt idx="5">
                  <c:v>0.10638297872340426</c:v>
                </c:pt>
                <c:pt idx="6">
                  <c:v>0.1276595744680851</c:v>
                </c:pt>
                <c:pt idx="7">
                  <c:v>0.34042553191489361</c:v>
                </c:pt>
                <c:pt idx="8">
                  <c:v>0.2978723404255319</c:v>
                </c:pt>
                <c:pt idx="9">
                  <c:v>0.44680851063829785</c:v>
                </c:pt>
                <c:pt idx="10">
                  <c:v>0.51063829787234039</c:v>
                </c:pt>
                <c:pt idx="11">
                  <c:v>0.55319148936170215</c:v>
                </c:pt>
                <c:pt idx="12">
                  <c:v>0.5957446808510638</c:v>
                </c:pt>
                <c:pt idx="13">
                  <c:v>0.42553191489361702</c:v>
                </c:pt>
                <c:pt idx="14">
                  <c:v>0.65957446808510634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72-4B7E-ABED-3228FB162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12447"/>
        <c:axId val="2131212927"/>
      </c:scatterChart>
      <c:valAx>
        <c:axId val="213121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1212927"/>
        <c:crosses val="autoZero"/>
        <c:crossBetween val="midCat"/>
      </c:valAx>
      <c:valAx>
        <c:axId val="213121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121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041032370953625"/>
                  <c:y val="-0.11365959463400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Hoja6!$D$23:$D$38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7.3684210526315838E-2</c:v>
                </c:pt>
                <c:pt idx="3">
                  <c:v>0.21052631578947359</c:v>
                </c:pt>
                <c:pt idx="4">
                  <c:v>0.24210526315789468</c:v>
                </c:pt>
                <c:pt idx="5">
                  <c:v>0.24210526315789468</c:v>
                </c:pt>
                <c:pt idx="6">
                  <c:v>0.28421052631578941</c:v>
                </c:pt>
                <c:pt idx="7">
                  <c:v>0.3473684210526316</c:v>
                </c:pt>
                <c:pt idx="8">
                  <c:v>0.36842105263157898</c:v>
                </c:pt>
                <c:pt idx="9">
                  <c:v>0.36842105263157898</c:v>
                </c:pt>
                <c:pt idx="10">
                  <c:v>0.36842105263157898</c:v>
                </c:pt>
                <c:pt idx="11">
                  <c:v>0.47368421052631587</c:v>
                </c:pt>
                <c:pt idx="12">
                  <c:v>0.50526315789473675</c:v>
                </c:pt>
                <c:pt idx="13">
                  <c:v>0.5473684210526315</c:v>
                </c:pt>
                <c:pt idx="14">
                  <c:v>0.84210526315789436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0-4C90-A04A-4F5A6C5434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172965879265092"/>
                  <c:y val="-4.19798046077573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Hoja6!$C$23:$C$38</c:f>
              <c:numCache>
                <c:formatCode>General</c:formatCode>
                <c:ptCount val="16"/>
                <c:pt idx="0">
                  <c:v>0</c:v>
                </c:pt>
                <c:pt idx="1">
                  <c:v>6.6667000000000018E-2</c:v>
                </c:pt>
                <c:pt idx="2">
                  <c:v>0.13333300000000012</c:v>
                </c:pt>
                <c:pt idx="3">
                  <c:v>0.3</c:v>
                </c:pt>
                <c:pt idx="4">
                  <c:v>0.3666669999999998</c:v>
                </c:pt>
                <c:pt idx="5">
                  <c:v>0.53333299999999995</c:v>
                </c:pt>
                <c:pt idx="6">
                  <c:v>0.1999999999999999</c:v>
                </c:pt>
                <c:pt idx="7">
                  <c:v>0.46666699999999983</c:v>
                </c:pt>
                <c:pt idx="8">
                  <c:v>0.43333299999999986</c:v>
                </c:pt>
                <c:pt idx="9">
                  <c:v>0.43333299999999986</c:v>
                </c:pt>
                <c:pt idx="10">
                  <c:v>0.1999999999999999</c:v>
                </c:pt>
                <c:pt idx="11">
                  <c:v>0.56666699999999992</c:v>
                </c:pt>
                <c:pt idx="12">
                  <c:v>0.59999999999999976</c:v>
                </c:pt>
                <c:pt idx="13">
                  <c:v>0.3666669999999998</c:v>
                </c:pt>
                <c:pt idx="14">
                  <c:v>0.73333300000000012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0-4C90-A04A-4F5A6C543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37823"/>
        <c:axId val="2134751263"/>
      </c:scatterChart>
      <c:valAx>
        <c:axId val="213473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751263"/>
        <c:crosses val="autoZero"/>
        <c:crossBetween val="midCat"/>
      </c:valAx>
      <c:valAx>
        <c:axId val="21347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73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444444444444446E-2"/>
          <c:y val="0.89872630504520268"/>
          <c:w val="0.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Hoja6!$F$22</c:f>
              <c:strCache>
                <c:ptCount val="1"/>
                <c:pt idx="0">
                  <c:v>AVG_MATCH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Hoja6!$E$23:$E$38</c:f>
              <c:numCache>
                <c:formatCode>0.0000000</c:formatCode>
                <c:ptCount val="16"/>
                <c:pt idx="0">
                  <c:v>1.7</c:v>
                </c:pt>
                <c:pt idx="1">
                  <c:v>1.766667</c:v>
                </c:pt>
                <c:pt idx="2">
                  <c:v>1.8333330000000001</c:v>
                </c:pt>
                <c:pt idx="3">
                  <c:v>2</c:v>
                </c:pt>
                <c:pt idx="4">
                  <c:v>2.0666669999999998</c:v>
                </c:pt>
                <c:pt idx="5">
                  <c:v>2.233333</c:v>
                </c:pt>
                <c:pt idx="6">
                  <c:v>1.9</c:v>
                </c:pt>
                <c:pt idx="7">
                  <c:v>2.1666669999999999</c:v>
                </c:pt>
                <c:pt idx="8">
                  <c:v>2.1333329999999999</c:v>
                </c:pt>
                <c:pt idx="9">
                  <c:v>2.1333329999999999</c:v>
                </c:pt>
                <c:pt idx="10">
                  <c:v>1.9</c:v>
                </c:pt>
                <c:pt idx="11">
                  <c:v>2.266667</c:v>
                </c:pt>
                <c:pt idx="12">
                  <c:v>2.2999999999999998</c:v>
                </c:pt>
                <c:pt idx="13">
                  <c:v>2.0666669999999998</c:v>
                </c:pt>
                <c:pt idx="14">
                  <c:v>2.4333330000000002</c:v>
                </c:pt>
                <c:pt idx="15">
                  <c:v>2.7</c:v>
                </c:pt>
              </c:numCache>
            </c:numRef>
          </c:xVal>
          <c:yVal>
            <c:numRef>
              <c:f>Hoja6!$F$23:$F$38</c:f>
              <c:numCache>
                <c:formatCode>General</c:formatCode>
                <c:ptCount val="16"/>
                <c:pt idx="0">
                  <c:v>1.75</c:v>
                </c:pt>
                <c:pt idx="1">
                  <c:v>1.75</c:v>
                </c:pt>
                <c:pt idx="2">
                  <c:v>1.82</c:v>
                </c:pt>
                <c:pt idx="3">
                  <c:v>1.95</c:v>
                </c:pt>
                <c:pt idx="4">
                  <c:v>1.98</c:v>
                </c:pt>
                <c:pt idx="5">
                  <c:v>1.98</c:v>
                </c:pt>
                <c:pt idx="6">
                  <c:v>2.02</c:v>
                </c:pt>
                <c:pt idx="7">
                  <c:v>2.08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2.23</c:v>
                </c:pt>
                <c:pt idx="13">
                  <c:v>2.27</c:v>
                </c:pt>
                <c:pt idx="14">
                  <c:v>2.5499999999999998</c:v>
                </c:pt>
                <c:pt idx="15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8-48AC-8F2D-A502DD20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22095"/>
        <c:axId val="1846324015"/>
      </c:scatterChart>
      <c:valAx>
        <c:axId val="1846322095"/>
        <c:scaling>
          <c:orientation val="minMax"/>
          <c:min val="1.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6324015"/>
        <c:crosses val="autoZero"/>
        <c:crossBetween val="midCat"/>
      </c:valAx>
      <c:valAx>
        <c:axId val="1846324015"/>
        <c:scaling>
          <c:orientation val="minMax"/>
          <c:min val="1.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632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Hoja6!$C$23:$C$38</c:f>
              <c:numCache>
                <c:formatCode>General</c:formatCode>
                <c:ptCount val="16"/>
                <c:pt idx="0">
                  <c:v>0</c:v>
                </c:pt>
                <c:pt idx="1">
                  <c:v>6.6667000000000018E-2</c:v>
                </c:pt>
                <c:pt idx="2">
                  <c:v>0.13333300000000012</c:v>
                </c:pt>
                <c:pt idx="3">
                  <c:v>0.3</c:v>
                </c:pt>
                <c:pt idx="4">
                  <c:v>0.3666669999999998</c:v>
                </c:pt>
                <c:pt idx="5">
                  <c:v>0.53333299999999995</c:v>
                </c:pt>
                <c:pt idx="6">
                  <c:v>0.1999999999999999</c:v>
                </c:pt>
                <c:pt idx="7">
                  <c:v>0.46666699999999983</c:v>
                </c:pt>
                <c:pt idx="8">
                  <c:v>0.43333299999999986</c:v>
                </c:pt>
                <c:pt idx="9">
                  <c:v>0.43333299999999986</c:v>
                </c:pt>
                <c:pt idx="10">
                  <c:v>0.1999999999999999</c:v>
                </c:pt>
                <c:pt idx="11">
                  <c:v>0.56666699999999992</c:v>
                </c:pt>
                <c:pt idx="12">
                  <c:v>0.59999999999999976</c:v>
                </c:pt>
                <c:pt idx="13">
                  <c:v>0.3666669999999998</c:v>
                </c:pt>
                <c:pt idx="14">
                  <c:v>0.73333300000000012</c:v>
                </c:pt>
                <c:pt idx="15">
                  <c:v>1</c:v>
                </c:pt>
              </c:numCache>
            </c:numRef>
          </c:xVal>
          <c:yVal>
            <c:numRef>
              <c:f>Hoja6!$D$23:$D$38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7.3684210526315838E-2</c:v>
                </c:pt>
                <c:pt idx="3">
                  <c:v>0.21052631578947359</c:v>
                </c:pt>
                <c:pt idx="4">
                  <c:v>0.24210526315789468</c:v>
                </c:pt>
                <c:pt idx="5">
                  <c:v>0.24210526315789468</c:v>
                </c:pt>
                <c:pt idx="6">
                  <c:v>0.28421052631578941</c:v>
                </c:pt>
                <c:pt idx="7">
                  <c:v>0.3473684210526316</c:v>
                </c:pt>
                <c:pt idx="8">
                  <c:v>0.36842105263157898</c:v>
                </c:pt>
                <c:pt idx="9">
                  <c:v>0.36842105263157898</c:v>
                </c:pt>
                <c:pt idx="10">
                  <c:v>0.36842105263157898</c:v>
                </c:pt>
                <c:pt idx="11">
                  <c:v>0.47368421052631587</c:v>
                </c:pt>
                <c:pt idx="12">
                  <c:v>0.50526315789473675</c:v>
                </c:pt>
                <c:pt idx="13">
                  <c:v>0.5473684210526315</c:v>
                </c:pt>
                <c:pt idx="14">
                  <c:v>0.84210526315789436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9-42F1-AC00-89382B4F9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750559"/>
        <c:axId val="636746239"/>
      </c:scatterChart>
      <c:valAx>
        <c:axId val="63675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746239"/>
        <c:crosses val="autoZero"/>
        <c:crossBetween val="midCat"/>
      </c:valAx>
      <c:valAx>
        <c:axId val="636746239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75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'AVG_MATCH - AVG_Q1-Q3'!$B$71</c:f>
              <c:strCache>
                <c:ptCount val="1"/>
                <c:pt idx="0">
                  <c:v>Pronosticos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'AVG_MATCH - AVG_Q1-Q3'!$B$72:$B$89</c:f>
              <c:numCache>
                <c:formatCode>General</c:formatCode>
                <c:ptCount val="18"/>
                <c:pt idx="0">
                  <c:v>0</c:v>
                </c:pt>
                <c:pt idx="1">
                  <c:v>4.00007780045155E-2</c:v>
                </c:pt>
                <c:pt idx="2">
                  <c:v>0.20000064833709655</c:v>
                </c:pt>
                <c:pt idx="3">
                  <c:v>0.2399998054988712</c:v>
                </c:pt>
                <c:pt idx="4">
                  <c:v>0.28000058350338669</c:v>
                </c:pt>
                <c:pt idx="5">
                  <c:v>0.28000058350338669</c:v>
                </c:pt>
                <c:pt idx="6">
                  <c:v>0.28000058350338669</c:v>
                </c:pt>
                <c:pt idx="7">
                  <c:v>0.3199997406651614</c:v>
                </c:pt>
                <c:pt idx="8">
                  <c:v>0.39999967583145152</c:v>
                </c:pt>
                <c:pt idx="9">
                  <c:v>0.44000045383596775</c:v>
                </c:pt>
                <c:pt idx="10">
                  <c:v>0.55999954616403258</c:v>
                </c:pt>
                <c:pt idx="11">
                  <c:v>0.55999954616403258</c:v>
                </c:pt>
                <c:pt idx="12">
                  <c:v>0.60000032416854809</c:v>
                </c:pt>
                <c:pt idx="13">
                  <c:v>0.68000025933483865</c:v>
                </c:pt>
                <c:pt idx="14">
                  <c:v>0.7199994164966137</c:v>
                </c:pt>
                <c:pt idx="15">
                  <c:v>0.79999935166290348</c:v>
                </c:pt>
                <c:pt idx="16">
                  <c:v>0.92000006483370944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C-4928-81F6-5AC3A93D85C6}"/>
            </c:ext>
          </c:extLst>
        </c:ser>
        <c:ser>
          <c:idx val="1"/>
          <c:order val="1"/>
          <c:tx>
            <c:strRef>
              <c:f>'AVG_MATCH - AVG_Q1-Q3'!$C$71</c:f>
              <c:strCache>
                <c:ptCount val="1"/>
                <c:pt idx="0">
                  <c:v>Residuos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'AVG_MATCH - AVG_Q1-Q3'!$C$72:$C$89</c:f>
              <c:numCache>
                <c:formatCode>General</c:formatCode>
                <c:ptCount val="18"/>
                <c:pt idx="0">
                  <c:v>-6.4825622927846549E-2</c:v>
                </c:pt>
                <c:pt idx="1">
                  <c:v>3.0495355368931554E-2</c:v>
                </c:pt>
                <c:pt idx="2">
                  <c:v>0.13178148962357561</c:v>
                </c:pt>
                <c:pt idx="3">
                  <c:v>-9.2896791723802385E-2</c:v>
                </c:pt>
                <c:pt idx="4">
                  <c:v>-1.75758134270243E-2</c:v>
                </c:pt>
                <c:pt idx="5">
                  <c:v>-0.16757581342702421</c:v>
                </c:pt>
                <c:pt idx="6">
                  <c:v>0.16242418657297586</c:v>
                </c:pt>
                <c:pt idx="7">
                  <c:v>8.7745905225597554E-2</c:v>
                </c:pt>
                <c:pt idx="8">
                  <c:v>3.8388602174997732E-2</c:v>
                </c:pt>
                <c:pt idx="9">
                  <c:v>-0.21628967917238007</c:v>
                </c:pt>
                <c:pt idx="10">
                  <c:v>8.9674736429642188E-2</c:v>
                </c:pt>
                <c:pt idx="11">
                  <c:v>-3.0325263570357919E-2</c:v>
                </c:pt>
                <c:pt idx="12">
                  <c:v>-8.5003544917736207E-2</c:v>
                </c:pt>
                <c:pt idx="13">
                  <c:v>8.5639152031663723E-2</c:v>
                </c:pt>
                <c:pt idx="14">
                  <c:v>0.12096087068428618</c:v>
                </c:pt>
                <c:pt idx="15">
                  <c:v>-8.3964323663137108E-3</c:v>
                </c:pt>
                <c:pt idx="16">
                  <c:v>4.7567983235708322E-2</c:v>
                </c:pt>
                <c:pt idx="17">
                  <c:v>-0.11178931981489137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C-4928-81F6-5AC3A93D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56543"/>
        <c:axId val="2134745503"/>
      </c:scatterChart>
      <c:valAx>
        <c:axId val="213475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745503"/>
        <c:crosses val="autoZero"/>
        <c:crossBetween val="midCat"/>
      </c:valAx>
      <c:valAx>
        <c:axId val="213474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75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'AVG_MATCH - AVG_Q1'!$F$22</c:f>
              <c:strCache>
                <c:ptCount val="1"/>
                <c:pt idx="0">
                  <c:v>Q_1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'AVG_MATCH - AVG_Q1'!$F$23:$F$40</c:f>
              <c:numCache>
                <c:formatCode>0.00</c:formatCode>
                <c:ptCount val="18"/>
                <c:pt idx="0">
                  <c:v>1.6</c:v>
                </c:pt>
                <c:pt idx="1">
                  <c:v>1.1000000000000001</c:v>
                </c:pt>
                <c:pt idx="2">
                  <c:v>2.1</c:v>
                </c:pt>
                <c:pt idx="3">
                  <c:v>2.2000000000000002</c:v>
                </c:pt>
                <c:pt idx="4">
                  <c:v>1.9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1.7</c:v>
                </c:pt>
                <c:pt idx="9">
                  <c:v>2.2000000000000002</c:v>
                </c:pt>
                <c:pt idx="10">
                  <c:v>2.5</c:v>
                </c:pt>
                <c:pt idx="11">
                  <c:v>1.9</c:v>
                </c:pt>
                <c:pt idx="12">
                  <c:v>2.2000000000000002</c:v>
                </c:pt>
                <c:pt idx="13">
                  <c:v>2</c:v>
                </c:pt>
                <c:pt idx="14">
                  <c:v>2.2000000000000002</c:v>
                </c:pt>
                <c:pt idx="15">
                  <c:v>2.9</c:v>
                </c:pt>
                <c:pt idx="16">
                  <c:v>2.5</c:v>
                </c:pt>
                <c:pt idx="1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7-4BE7-B726-5DE017FB980E}"/>
            </c:ext>
          </c:extLst>
        </c:ser>
        <c:ser>
          <c:idx val="1"/>
          <c:order val="1"/>
          <c:tx>
            <c:strRef>
              <c:f>'AVG_MATCH - AVG_Q1'!$G$22</c:f>
              <c:strCache>
                <c:ptCount val="1"/>
                <c:pt idx="0">
                  <c:v>AVG_MATCH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FFFF0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540938961577172"/>
                  <c:y val="-0.1706907518913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'AVG_MATCH - AVG_Q1'!$G$23:$G$40</c:f>
              <c:numCache>
                <c:formatCode>0.00</c:formatCode>
                <c:ptCount val="18"/>
                <c:pt idx="0">
                  <c:v>1.7</c:v>
                </c:pt>
                <c:pt idx="1">
                  <c:v>1.82</c:v>
                </c:pt>
                <c:pt idx="2">
                  <c:v>2.02</c:v>
                </c:pt>
                <c:pt idx="3">
                  <c:v>1.82</c:v>
                </c:pt>
                <c:pt idx="4">
                  <c:v>1.92</c:v>
                </c:pt>
                <c:pt idx="5">
                  <c:v>1.77</c:v>
                </c:pt>
                <c:pt idx="6">
                  <c:v>2.1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1.82</c:v>
                </c:pt>
                <c:pt idx="10">
                  <c:v>2.2000000000000002</c:v>
                </c:pt>
                <c:pt idx="11">
                  <c:v>2.08</c:v>
                </c:pt>
                <c:pt idx="12">
                  <c:v>2.0499999999999998</c:v>
                </c:pt>
                <c:pt idx="13">
                  <c:v>2.27</c:v>
                </c:pt>
                <c:pt idx="14">
                  <c:v>2.33</c:v>
                </c:pt>
                <c:pt idx="15">
                  <c:v>2.25</c:v>
                </c:pt>
                <c:pt idx="16">
                  <c:v>2.38</c:v>
                </c:pt>
                <c:pt idx="17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7-4BE7-B726-5DE017FB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85567"/>
        <c:axId val="2131201407"/>
      </c:scatterChart>
      <c:valAx>
        <c:axId val="213118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1201407"/>
        <c:crosses val="autoZero"/>
        <c:crossBetween val="midCat"/>
      </c:valAx>
      <c:valAx>
        <c:axId val="2131201407"/>
        <c:scaling>
          <c:orientation val="minMax"/>
          <c:max val="3.2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118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'AVG_MACTH - BOTH'!$F$23</c:f>
              <c:strCache>
                <c:ptCount val="1"/>
                <c:pt idx="0">
                  <c:v>AVG_Q1_Q3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'AVG_MACTH - BOTH'!$F$24:$F$41</c:f>
              <c:numCache>
                <c:formatCode>0.00</c:formatCode>
                <c:ptCount val="18"/>
                <c:pt idx="0">
                  <c:v>1.6333329999999999</c:v>
                </c:pt>
                <c:pt idx="1">
                  <c:v>1.6666669999999999</c:v>
                </c:pt>
                <c:pt idx="2">
                  <c:v>1.8</c:v>
                </c:pt>
                <c:pt idx="3">
                  <c:v>1.8333330000000001</c:v>
                </c:pt>
                <c:pt idx="4">
                  <c:v>1.8666670000000001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1.9</c:v>
                </c:pt>
                <c:pt idx="8">
                  <c:v>1.9666669999999999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2.1333329999999999</c:v>
                </c:pt>
                <c:pt idx="13">
                  <c:v>2.2000000000000002</c:v>
                </c:pt>
                <c:pt idx="14">
                  <c:v>2.233333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2.4666670000000002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C-455F-A5FD-87075157E53C}"/>
            </c:ext>
          </c:extLst>
        </c:ser>
        <c:ser>
          <c:idx val="1"/>
          <c:order val="1"/>
          <c:tx>
            <c:strRef>
              <c:f>'AVG_MACTH - BOTH'!$G$23</c:f>
              <c:strCache>
                <c:ptCount val="1"/>
                <c:pt idx="0">
                  <c:v>Q_1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FFFF0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222852080653294"/>
                  <c:y val="-8.87383336901618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'AVG_MACTH - BOTH'!$G$24:$G$41</c:f>
              <c:numCache>
                <c:formatCode>0.00</c:formatCode>
                <c:ptCount val="18"/>
                <c:pt idx="0">
                  <c:v>1.6</c:v>
                </c:pt>
                <c:pt idx="1">
                  <c:v>1.1000000000000001</c:v>
                </c:pt>
                <c:pt idx="2">
                  <c:v>2.1</c:v>
                </c:pt>
                <c:pt idx="3">
                  <c:v>2.2000000000000002</c:v>
                </c:pt>
                <c:pt idx="4">
                  <c:v>1.9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1.7</c:v>
                </c:pt>
                <c:pt idx="9">
                  <c:v>2.2000000000000002</c:v>
                </c:pt>
                <c:pt idx="10">
                  <c:v>2.5</c:v>
                </c:pt>
                <c:pt idx="11">
                  <c:v>1.9</c:v>
                </c:pt>
                <c:pt idx="12">
                  <c:v>2.2000000000000002</c:v>
                </c:pt>
                <c:pt idx="13">
                  <c:v>2</c:v>
                </c:pt>
                <c:pt idx="14">
                  <c:v>2.2000000000000002</c:v>
                </c:pt>
                <c:pt idx="15">
                  <c:v>2.9</c:v>
                </c:pt>
                <c:pt idx="16">
                  <c:v>2.5</c:v>
                </c:pt>
                <c:pt idx="1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C-455F-A5FD-87075157E53C}"/>
            </c:ext>
          </c:extLst>
        </c:ser>
        <c:ser>
          <c:idx val="2"/>
          <c:order val="2"/>
          <c:tx>
            <c:strRef>
              <c:f>'AVG_MACTH - BOTH'!$H$23</c:f>
              <c:strCache>
                <c:ptCount val="1"/>
                <c:pt idx="0">
                  <c:v>AVG_MATCH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'AVG_MACTH - BOTH'!$H$24:$H$41</c:f>
              <c:numCache>
                <c:formatCode>0.00</c:formatCode>
                <c:ptCount val="18"/>
                <c:pt idx="0">
                  <c:v>1.7</c:v>
                </c:pt>
                <c:pt idx="1">
                  <c:v>1.82</c:v>
                </c:pt>
                <c:pt idx="2">
                  <c:v>2.02</c:v>
                </c:pt>
                <c:pt idx="3">
                  <c:v>1.82</c:v>
                </c:pt>
                <c:pt idx="4">
                  <c:v>1.92</c:v>
                </c:pt>
                <c:pt idx="5">
                  <c:v>1.77</c:v>
                </c:pt>
                <c:pt idx="6">
                  <c:v>2.1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1.82</c:v>
                </c:pt>
                <c:pt idx="10">
                  <c:v>2.2000000000000002</c:v>
                </c:pt>
                <c:pt idx="11">
                  <c:v>2.08</c:v>
                </c:pt>
                <c:pt idx="12">
                  <c:v>2.0499999999999998</c:v>
                </c:pt>
                <c:pt idx="13">
                  <c:v>2.27</c:v>
                </c:pt>
                <c:pt idx="14">
                  <c:v>2.33</c:v>
                </c:pt>
                <c:pt idx="15">
                  <c:v>2.25</c:v>
                </c:pt>
                <c:pt idx="16">
                  <c:v>2.38</c:v>
                </c:pt>
                <c:pt idx="17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9C-455F-A5FD-87075157E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08127"/>
        <c:axId val="2131183647"/>
      </c:scatterChart>
      <c:valAx>
        <c:axId val="213120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1183647"/>
        <c:crosses val="autoZero"/>
        <c:crossBetween val="midCat"/>
      </c:valAx>
      <c:valAx>
        <c:axId val="2131183647"/>
        <c:scaling>
          <c:orientation val="minMax"/>
          <c:max val="3.3"/>
          <c:min val="0.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120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AVG_Q1_Q3 Vs</a:t>
            </a:r>
            <a:r>
              <a:rPr lang="es-CO" baseline="0"/>
              <a:t> Q_1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Hoja3!$C$2</c:f>
              <c:strCache>
                <c:ptCount val="1"/>
                <c:pt idx="0">
                  <c:v>AVG_Q1_Q3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Hoja3!$C$3:$C$20</c:f>
              <c:numCache>
                <c:formatCode>0.00</c:formatCode>
                <c:ptCount val="18"/>
                <c:pt idx="0">
                  <c:v>1.6333329999999999</c:v>
                </c:pt>
                <c:pt idx="1">
                  <c:v>1.6666669999999999</c:v>
                </c:pt>
                <c:pt idx="2">
                  <c:v>1.8</c:v>
                </c:pt>
                <c:pt idx="3">
                  <c:v>1.8333330000000001</c:v>
                </c:pt>
                <c:pt idx="4">
                  <c:v>1.8666670000000001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1.9</c:v>
                </c:pt>
                <c:pt idx="8">
                  <c:v>1.9666669999999999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2.1333329999999999</c:v>
                </c:pt>
                <c:pt idx="13">
                  <c:v>2.2000000000000002</c:v>
                </c:pt>
                <c:pt idx="14">
                  <c:v>2.233333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2.4666670000000002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1-451F-BF27-7C1F1EEF2869}"/>
            </c:ext>
          </c:extLst>
        </c:ser>
        <c:ser>
          <c:idx val="1"/>
          <c:order val="1"/>
          <c:tx>
            <c:strRef>
              <c:f>Hoja3!$D$2</c:f>
              <c:strCache>
                <c:ptCount val="1"/>
                <c:pt idx="0">
                  <c:v>Q_1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Hoja3!$D$3:$D$20</c:f>
              <c:numCache>
                <c:formatCode>0.00</c:formatCode>
                <c:ptCount val="18"/>
                <c:pt idx="0">
                  <c:v>1.6</c:v>
                </c:pt>
                <c:pt idx="1">
                  <c:v>1.1000000000000001</c:v>
                </c:pt>
                <c:pt idx="2">
                  <c:v>2.1</c:v>
                </c:pt>
                <c:pt idx="3">
                  <c:v>2.2000000000000002</c:v>
                </c:pt>
                <c:pt idx="4">
                  <c:v>1.9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1.7</c:v>
                </c:pt>
                <c:pt idx="9">
                  <c:v>2.2000000000000002</c:v>
                </c:pt>
                <c:pt idx="10">
                  <c:v>2.5</c:v>
                </c:pt>
                <c:pt idx="11">
                  <c:v>1.9</c:v>
                </c:pt>
                <c:pt idx="12">
                  <c:v>2.2000000000000002</c:v>
                </c:pt>
                <c:pt idx="13">
                  <c:v>2</c:v>
                </c:pt>
                <c:pt idx="14">
                  <c:v>2.2000000000000002</c:v>
                </c:pt>
                <c:pt idx="15">
                  <c:v>2.9</c:v>
                </c:pt>
                <c:pt idx="16">
                  <c:v>2.5</c:v>
                </c:pt>
                <c:pt idx="1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1-451F-BF27-7C1F1EEF2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2495"/>
        <c:axId val="1541391615"/>
      </c:scatterChart>
      <c:valAx>
        <c:axId val="1541382495"/>
        <c:scaling>
          <c:orientation val="minMax"/>
          <c:max val="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91615"/>
        <c:crosses val="autoZero"/>
        <c:crossBetween val="midCat"/>
      </c:valAx>
      <c:valAx>
        <c:axId val="1541391615"/>
        <c:scaling>
          <c:orientation val="minMax"/>
          <c:max val="3.1"/>
          <c:min val="0.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8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AVG_Q1_Q3 Vs Q_2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Hoja3!$C$40</c:f>
              <c:strCache>
                <c:ptCount val="1"/>
                <c:pt idx="0">
                  <c:v>AVG_Q1_Q3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Hoja3!$C$41:$C$58</c:f>
              <c:numCache>
                <c:formatCode>0.00</c:formatCode>
                <c:ptCount val="18"/>
                <c:pt idx="0">
                  <c:v>1.6333329999999999</c:v>
                </c:pt>
                <c:pt idx="1">
                  <c:v>1.6666669999999999</c:v>
                </c:pt>
                <c:pt idx="2">
                  <c:v>1.8</c:v>
                </c:pt>
                <c:pt idx="3">
                  <c:v>1.8333330000000001</c:v>
                </c:pt>
                <c:pt idx="4">
                  <c:v>1.8666670000000001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1.9</c:v>
                </c:pt>
                <c:pt idx="8">
                  <c:v>1.9666669999999999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2.1333329999999999</c:v>
                </c:pt>
                <c:pt idx="13">
                  <c:v>2.2000000000000002</c:v>
                </c:pt>
                <c:pt idx="14">
                  <c:v>2.233333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2.4666670000000002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11-4C63-A381-25ADE7D4711B}"/>
            </c:ext>
          </c:extLst>
        </c:ser>
        <c:ser>
          <c:idx val="1"/>
          <c:order val="1"/>
          <c:tx>
            <c:strRef>
              <c:f>Hoja3!$D$40</c:f>
              <c:strCache>
                <c:ptCount val="1"/>
                <c:pt idx="0">
                  <c:v>Q_2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Hoja3!$D$41:$D$58</c:f>
              <c:numCache>
                <c:formatCode>0.00</c:formatCode>
                <c:ptCount val="18"/>
                <c:pt idx="0">
                  <c:v>1.9</c:v>
                </c:pt>
                <c:pt idx="1">
                  <c:v>1.8</c:v>
                </c:pt>
                <c:pt idx="2">
                  <c:v>1.7</c:v>
                </c:pt>
                <c:pt idx="3">
                  <c:v>1.3</c:v>
                </c:pt>
                <c:pt idx="4">
                  <c:v>2.5</c:v>
                </c:pt>
                <c:pt idx="5">
                  <c:v>2</c:v>
                </c:pt>
                <c:pt idx="6">
                  <c:v>2.1</c:v>
                </c:pt>
                <c:pt idx="7">
                  <c:v>1.9</c:v>
                </c:pt>
                <c:pt idx="8">
                  <c:v>2.1</c:v>
                </c:pt>
                <c:pt idx="9">
                  <c:v>1.6</c:v>
                </c:pt>
                <c:pt idx="10">
                  <c:v>1.7</c:v>
                </c:pt>
                <c:pt idx="11">
                  <c:v>2.4</c:v>
                </c:pt>
                <c:pt idx="12">
                  <c:v>1.8</c:v>
                </c:pt>
                <c:pt idx="13">
                  <c:v>2.5</c:v>
                </c:pt>
                <c:pt idx="14">
                  <c:v>2.2000000000000002</c:v>
                </c:pt>
                <c:pt idx="15">
                  <c:v>2.4</c:v>
                </c:pt>
                <c:pt idx="16">
                  <c:v>2.5</c:v>
                </c:pt>
                <c:pt idx="1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11-4C63-A381-25ADE7D47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93055"/>
        <c:axId val="1541383455"/>
      </c:scatterChart>
      <c:valAx>
        <c:axId val="1541393055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83455"/>
        <c:crosses val="autoZero"/>
        <c:crossBetween val="midCat"/>
      </c:valAx>
      <c:valAx>
        <c:axId val="1541383455"/>
        <c:scaling>
          <c:orientation val="minMax"/>
          <c:max val="2.6"/>
          <c:min val="1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9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AVG_Q1_Q3 Vs Q_3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Hoja3!$C$78</c:f>
              <c:strCache>
                <c:ptCount val="1"/>
                <c:pt idx="0">
                  <c:v>AVG_Q1_Q3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Hoja3!$C$79:$C$96</c:f>
              <c:numCache>
                <c:formatCode>0.00</c:formatCode>
                <c:ptCount val="18"/>
                <c:pt idx="0">
                  <c:v>1.6333329999999999</c:v>
                </c:pt>
                <c:pt idx="1">
                  <c:v>1.6666669999999999</c:v>
                </c:pt>
                <c:pt idx="2">
                  <c:v>1.8</c:v>
                </c:pt>
                <c:pt idx="3">
                  <c:v>1.8333330000000001</c:v>
                </c:pt>
                <c:pt idx="4">
                  <c:v>1.8666670000000001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1.9</c:v>
                </c:pt>
                <c:pt idx="8">
                  <c:v>1.9666669999999999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2.1333329999999999</c:v>
                </c:pt>
                <c:pt idx="13">
                  <c:v>2.2000000000000002</c:v>
                </c:pt>
                <c:pt idx="14">
                  <c:v>2.233333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2.4666670000000002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A0-4378-A28D-9F5620DC0B99}"/>
            </c:ext>
          </c:extLst>
        </c:ser>
        <c:ser>
          <c:idx val="1"/>
          <c:order val="1"/>
          <c:tx>
            <c:strRef>
              <c:f>Hoja3!$D$78</c:f>
              <c:strCache>
                <c:ptCount val="1"/>
                <c:pt idx="0">
                  <c:v>Q_3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Hoja3!$D$79:$D$96</c:f>
              <c:numCache>
                <c:formatCode>0.00</c:formatCode>
                <c:ptCount val="18"/>
                <c:pt idx="0">
                  <c:v>1.4</c:v>
                </c:pt>
                <c:pt idx="1">
                  <c:v>2.1</c:v>
                </c:pt>
                <c:pt idx="2">
                  <c:v>1.6</c:v>
                </c:pt>
                <c:pt idx="3">
                  <c:v>2</c:v>
                </c:pt>
                <c:pt idx="4">
                  <c:v>1.2</c:v>
                </c:pt>
                <c:pt idx="5">
                  <c:v>2.2000000000000002</c:v>
                </c:pt>
                <c:pt idx="6">
                  <c:v>1.8</c:v>
                </c:pt>
                <c:pt idx="7">
                  <c:v>1.8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2.1</c:v>
                </c:pt>
                <c:pt idx="11">
                  <c:v>2</c:v>
                </c:pt>
                <c:pt idx="12">
                  <c:v>2.4</c:v>
                </c:pt>
                <c:pt idx="13">
                  <c:v>2.1</c:v>
                </c:pt>
                <c:pt idx="14">
                  <c:v>2.2999999999999998</c:v>
                </c:pt>
                <c:pt idx="15">
                  <c:v>1.6</c:v>
                </c:pt>
                <c:pt idx="16">
                  <c:v>2.2000000000000002</c:v>
                </c:pt>
                <c:pt idx="17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A0-4378-A28D-9F5620DC0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908287"/>
        <c:axId val="1388909247"/>
      </c:scatterChart>
      <c:valAx>
        <c:axId val="1388908287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909247"/>
        <c:crosses val="autoZero"/>
        <c:crossBetween val="midCat"/>
      </c:valAx>
      <c:valAx>
        <c:axId val="1388909247"/>
        <c:scaling>
          <c:orientation val="minMax"/>
          <c:max val="2.6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90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AVG_Q1_Q3 Vs Q_4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Hoja3!$C$116</c:f>
              <c:strCache>
                <c:ptCount val="1"/>
                <c:pt idx="0">
                  <c:v>AVG_Q1_Q3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Hoja3!$C$117:$C$134</c:f>
              <c:numCache>
                <c:formatCode>0.00</c:formatCode>
                <c:ptCount val="18"/>
                <c:pt idx="0">
                  <c:v>1.6333329999999999</c:v>
                </c:pt>
                <c:pt idx="1">
                  <c:v>1.6666669999999999</c:v>
                </c:pt>
                <c:pt idx="2">
                  <c:v>1.8</c:v>
                </c:pt>
                <c:pt idx="3">
                  <c:v>1.8333330000000001</c:v>
                </c:pt>
                <c:pt idx="4">
                  <c:v>1.8666670000000001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1.9</c:v>
                </c:pt>
                <c:pt idx="8">
                  <c:v>1.9666669999999999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2.1333329999999999</c:v>
                </c:pt>
                <c:pt idx="13">
                  <c:v>2.2000000000000002</c:v>
                </c:pt>
                <c:pt idx="14">
                  <c:v>2.233333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2.4666670000000002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31-4741-ABA9-F201731A441E}"/>
            </c:ext>
          </c:extLst>
        </c:ser>
        <c:ser>
          <c:idx val="1"/>
          <c:order val="1"/>
          <c:tx>
            <c:strRef>
              <c:f>Hoja3!$D$116</c:f>
              <c:strCache>
                <c:ptCount val="1"/>
                <c:pt idx="0">
                  <c:v>Q_4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Hoja3!$D$117:$D$134</c:f>
              <c:numCache>
                <c:formatCode>0.00</c:formatCode>
                <c:ptCount val="18"/>
                <c:pt idx="0">
                  <c:v>1.9</c:v>
                </c:pt>
                <c:pt idx="1">
                  <c:v>2.2999999999999998</c:v>
                </c:pt>
                <c:pt idx="2">
                  <c:v>2.7</c:v>
                </c:pt>
                <c:pt idx="3">
                  <c:v>1.8</c:v>
                </c:pt>
                <c:pt idx="4">
                  <c:v>2.1</c:v>
                </c:pt>
                <c:pt idx="5">
                  <c:v>1.5</c:v>
                </c:pt>
                <c:pt idx="6">
                  <c:v>2.8</c:v>
                </c:pt>
                <c:pt idx="7">
                  <c:v>2.5</c:v>
                </c:pt>
                <c:pt idx="8">
                  <c:v>2.2999999999999998</c:v>
                </c:pt>
                <c:pt idx="9">
                  <c:v>1.3</c:v>
                </c:pt>
                <c:pt idx="10">
                  <c:v>2.5</c:v>
                </c:pt>
                <c:pt idx="11">
                  <c:v>2</c:v>
                </c:pt>
                <c:pt idx="12">
                  <c:v>1.8</c:v>
                </c:pt>
                <c:pt idx="13">
                  <c:v>2.5</c:v>
                </c:pt>
                <c:pt idx="14">
                  <c:v>2.6</c:v>
                </c:pt>
                <c:pt idx="15">
                  <c:v>2.1</c:v>
                </c:pt>
                <c:pt idx="16">
                  <c:v>2.2999999999999998</c:v>
                </c:pt>
                <c:pt idx="17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31-4741-ABA9-F201731A4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6815"/>
        <c:axId val="1541367615"/>
      </c:scatterChart>
      <c:valAx>
        <c:axId val="1541386815"/>
        <c:scaling>
          <c:orientation val="minMax"/>
          <c:max val="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67615"/>
        <c:crosses val="autoZero"/>
        <c:crossBetween val="midCat"/>
      </c:valAx>
      <c:valAx>
        <c:axId val="154136761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86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22</xdr:row>
      <xdr:rowOff>171450</xdr:rowOff>
    </xdr:from>
    <xdr:to>
      <xdr:col>15</xdr:col>
      <xdr:colOff>409575</xdr:colOff>
      <xdr:row>38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409AD0-6785-B4CE-B43C-DABC7C0CE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371474</xdr:colOff>
      <xdr:row>47</xdr:row>
      <xdr:rowOff>57150</xdr:rowOff>
    </xdr:from>
    <xdr:to>
      <xdr:col>8</xdr:col>
      <xdr:colOff>133349</xdr:colOff>
      <xdr:row>65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B2B4203-37A9-EAAC-9742-AC12CAF28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533400</xdr:colOff>
      <xdr:row>70</xdr:row>
      <xdr:rowOff>28575</xdr:rowOff>
    </xdr:from>
    <xdr:to>
      <xdr:col>8</xdr:col>
      <xdr:colOff>685800</xdr:colOff>
      <xdr:row>86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0E8CB47-3713-1A92-716F-2CCF1EFEC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22</xdr:row>
      <xdr:rowOff>85725</xdr:rowOff>
    </xdr:from>
    <xdr:to>
      <xdr:col>16</xdr:col>
      <xdr:colOff>0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350C5F-AA7E-BF2A-22A5-22BC69868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247649</xdr:colOff>
      <xdr:row>22</xdr:row>
      <xdr:rowOff>76199</xdr:rowOff>
    </xdr:from>
    <xdr:to>
      <xdr:col>16</xdr:col>
      <xdr:colOff>619124</xdr:colOff>
      <xdr:row>38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4225FD-1882-F25F-CD6C-30B744445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17622</xdr:colOff>
      <xdr:row>2</xdr:row>
      <xdr:rowOff>27102</xdr:rowOff>
    </xdr:from>
    <xdr:to>
      <xdr:col>13</xdr:col>
      <xdr:colOff>673191</xdr:colOff>
      <xdr:row>27</xdr:row>
      <xdr:rowOff>10123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4703E1-F24D-21EF-072A-D50D4E523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10351</xdr:colOff>
      <xdr:row>39</xdr:row>
      <xdr:rowOff>171494</xdr:rowOff>
    </xdr:from>
    <xdr:to>
      <xdr:col>13</xdr:col>
      <xdr:colOff>438978</xdr:colOff>
      <xdr:row>61</xdr:row>
      <xdr:rowOff>145405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488C39A-74C1-1C83-D1D0-9FB0D3E82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759469</xdr:colOff>
      <xdr:row>77</xdr:row>
      <xdr:rowOff>164131</xdr:rowOff>
    </xdr:from>
    <xdr:to>
      <xdr:col>13</xdr:col>
      <xdr:colOff>343269</xdr:colOff>
      <xdr:row>101</xdr:row>
      <xdr:rowOff>154606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A8D6F6B-F4F4-DDA1-D7E9-4D15B1FCA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17255</xdr:colOff>
      <xdr:row>117</xdr:row>
      <xdr:rowOff>12745</xdr:rowOff>
    </xdr:from>
    <xdr:to>
      <xdr:col>13</xdr:col>
      <xdr:colOff>222250</xdr:colOff>
      <xdr:row>139</xdr:row>
      <xdr:rowOff>115037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FCC8060-1D2A-79D0-1F8D-5D02E6972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730248</xdr:colOff>
      <xdr:row>1</xdr:row>
      <xdr:rowOff>184150</xdr:rowOff>
    </xdr:from>
    <xdr:to>
      <xdr:col>28</xdr:col>
      <xdr:colOff>492124</xdr:colOff>
      <xdr:row>26</xdr:row>
      <xdr:rowOff>158750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FA4DD1E-C42F-C62F-A0DA-8CB6EE415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714374</xdr:colOff>
      <xdr:row>39</xdr:row>
      <xdr:rowOff>184150</xdr:rowOff>
    </xdr:from>
    <xdr:to>
      <xdr:col>28</xdr:col>
      <xdr:colOff>333375</xdr:colOff>
      <xdr:row>61</xdr:row>
      <xdr:rowOff>127000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56BE329-E262-3BAE-41B4-D9C18D6E9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15875</xdr:colOff>
      <xdr:row>77</xdr:row>
      <xdr:rowOff>184149</xdr:rowOff>
    </xdr:from>
    <xdr:to>
      <xdr:col>28</xdr:col>
      <xdr:colOff>317500</xdr:colOff>
      <xdr:row>102</xdr:row>
      <xdr:rowOff>15874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D2D0CEC-0393-32F7-0635-F5DEC4E81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15875</xdr:colOff>
      <xdr:row>116</xdr:row>
      <xdr:rowOff>57149</xdr:rowOff>
    </xdr:from>
    <xdr:to>
      <xdr:col>28</xdr:col>
      <xdr:colOff>174625</xdr:colOff>
      <xdr:row>138</xdr:row>
      <xdr:rowOff>174624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8C202EC-321C-6425-A92D-4D920A6EA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532534</xdr:colOff>
      <xdr:row>151</xdr:row>
      <xdr:rowOff>174046</xdr:rowOff>
    </xdr:from>
    <xdr:to>
      <xdr:col>12</xdr:col>
      <xdr:colOff>701387</xdr:colOff>
      <xdr:row>171</xdr:row>
      <xdr:rowOff>181840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78869C5-17AE-A3C5-3307-B90A996E8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17622</xdr:colOff>
      <xdr:row>2</xdr:row>
      <xdr:rowOff>27102</xdr:rowOff>
    </xdr:from>
    <xdr:to>
      <xdr:col>13</xdr:col>
      <xdr:colOff>673191</xdr:colOff>
      <xdr:row>27</xdr:row>
      <xdr:rowOff>10123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F1FB9F-3F16-4330-B49E-F67F9CAF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10351</xdr:colOff>
      <xdr:row>39</xdr:row>
      <xdr:rowOff>171494</xdr:rowOff>
    </xdr:from>
    <xdr:to>
      <xdr:col>13</xdr:col>
      <xdr:colOff>438978</xdr:colOff>
      <xdr:row>61</xdr:row>
      <xdr:rowOff>145405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3641A7-A2DB-4D7F-B0DC-BC2640B40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759469</xdr:colOff>
      <xdr:row>77</xdr:row>
      <xdr:rowOff>164131</xdr:rowOff>
    </xdr:from>
    <xdr:to>
      <xdr:col>13</xdr:col>
      <xdr:colOff>343269</xdr:colOff>
      <xdr:row>101</xdr:row>
      <xdr:rowOff>154606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05BC05-662B-446E-8361-9AC11C5AB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17255</xdr:colOff>
      <xdr:row>117</xdr:row>
      <xdr:rowOff>12745</xdr:rowOff>
    </xdr:from>
    <xdr:to>
      <xdr:col>13</xdr:col>
      <xdr:colOff>222250</xdr:colOff>
      <xdr:row>139</xdr:row>
      <xdr:rowOff>115037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2F50C7-ED0F-4C73-91C7-4B04F8626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133553</xdr:colOff>
      <xdr:row>153</xdr:row>
      <xdr:rowOff>188793</xdr:rowOff>
    </xdr:from>
    <xdr:to>
      <xdr:col>15</xdr:col>
      <xdr:colOff>274293</xdr:colOff>
      <xdr:row>175</xdr:row>
      <xdr:rowOff>17971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303F1CB-0A66-4C32-B275-F432E93BC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730248</xdr:colOff>
      <xdr:row>1</xdr:row>
      <xdr:rowOff>184150</xdr:rowOff>
    </xdr:from>
    <xdr:to>
      <xdr:col>28</xdr:col>
      <xdr:colOff>492124</xdr:colOff>
      <xdr:row>26</xdr:row>
      <xdr:rowOff>158750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6B9D09B-E27A-4F93-A687-F046EE0E6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714374</xdr:colOff>
      <xdr:row>39</xdr:row>
      <xdr:rowOff>184150</xdr:rowOff>
    </xdr:from>
    <xdr:to>
      <xdr:col>28</xdr:col>
      <xdr:colOff>333375</xdr:colOff>
      <xdr:row>61</xdr:row>
      <xdr:rowOff>127000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729E31D-4460-4C49-A97E-0433601CF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15875</xdr:colOff>
      <xdr:row>77</xdr:row>
      <xdr:rowOff>184149</xdr:rowOff>
    </xdr:from>
    <xdr:to>
      <xdr:col>28</xdr:col>
      <xdr:colOff>317500</xdr:colOff>
      <xdr:row>102</xdr:row>
      <xdr:rowOff>15874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1170010-C6FD-47AD-B026-C2DC46BB3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15875</xdr:colOff>
      <xdr:row>116</xdr:row>
      <xdr:rowOff>57149</xdr:rowOff>
    </xdr:from>
    <xdr:to>
      <xdr:col>28</xdr:col>
      <xdr:colOff>174625</xdr:colOff>
      <xdr:row>138</xdr:row>
      <xdr:rowOff>174624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4F228E5-FC7A-4AAC-8F95-F84F0B6F6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</xdr:row>
      <xdr:rowOff>28575</xdr:rowOff>
    </xdr:from>
    <xdr:to>
      <xdr:col>11</xdr:col>
      <xdr:colOff>257175</xdr:colOff>
      <xdr:row>16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530B80-D277-196A-8E91-40C513554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22</xdr:row>
      <xdr:rowOff>161925</xdr:rowOff>
    </xdr:from>
    <xdr:to>
      <xdr:col>13</xdr:col>
      <xdr:colOff>381000</xdr:colOff>
      <xdr:row>37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248A3A7-0590-EC73-CD2F-CD962739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39</xdr:row>
      <xdr:rowOff>152400</xdr:rowOff>
    </xdr:from>
    <xdr:to>
      <xdr:col>13</xdr:col>
      <xdr:colOff>47625</xdr:colOff>
      <xdr:row>54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639DFF1-7AC8-B58C-8388-4478FF0F5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104775</xdr:colOff>
      <xdr:row>39</xdr:row>
      <xdr:rowOff>47625</xdr:rowOff>
    </xdr:from>
    <xdr:to>
      <xdr:col>6</xdr:col>
      <xdr:colOff>600075</xdr:colOff>
      <xdr:row>53</xdr:row>
      <xdr:rowOff>123825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8075B92-5C36-56BB-5713-DA8C1F771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63D3A-CB8B-48B6-A82F-C4477BF706EB}">
  <dimension ref="B2:R46"/>
  <sheetViews>
    <sheetView workbookViewId="0">
      <selection activeCell="N2" sqref="N2"/>
    </sheetView>
  </sheetViews>
  <sheetFormatPr baseColWidth="10" defaultRowHeight="15" x14ac:dyDescent="0.25"/>
  <cols>
    <col min="1" max="2" width="11.42578125" style="1"/>
    <col min="3" max="3" width="11.42578125" style="4"/>
    <col min="4" max="10" width="11.42578125" style="1"/>
    <col min="11" max="11" width="4.140625" style="1" customWidth="1"/>
    <col min="12" max="12" width="11.42578125" style="1"/>
    <col min="13" max="13" width="11.140625" style="1" customWidth="1"/>
    <col min="14" max="14" width="6.5703125" style="1" customWidth="1"/>
    <col min="15" max="15" width="11.42578125" style="1"/>
    <col min="16" max="16" width="8.140625" style="1" customWidth="1"/>
    <col min="17" max="16384" width="11.42578125" style="1"/>
  </cols>
  <sheetData>
    <row r="2" spans="2:18" x14ac:dyDescent="0.25">
      <c r="B2" s="7" t="s">
        <v>4</v>
      </c>
      <c r="C2" s="3" t="s">
        <v>10</v>
      </c>
      <c r="D2" s="3" t="s">
        <v>0</v>
      </c>
      <c r="E2" s="3" t="s">
        <v>1</v>
      </c>
      <c r="F2" s="3" t="s">
        <v>2</v>
      </c>
      <c r="G2" s="3" t="s">
        <v>12</v>
      </c>
      <c r="H2" s="3" t="s">
        <v>7</v>
      </c>
      <c r="L2" s="1">
        <v>10</v>
      </c>
      <c r="M2" s="1">
        <v>30</v>
      </c>
      <c r="N2" s="15">
        <v>16</v>
      </c>
      <c r="O2" s="15">
        <v>1</v>
      </c>
      <c r="P2" s="15">
        <v>7</v>
      </c>
    </row>
    <row r="3" spans="2:18" x14ac:dyDescent="0.25">
      <c r="B3" s="7" t="s">
        <v>6</v>
      </c>
      <c r="C3" s="3" t="s">
        <v>11</v>
      </c>
      <c r="D3" s="24">
        <v>21.478300000000001</v>
      </c>
      <c r="E3" s="24">
        <v>18.695699999999999</v>
      </c>
      <c r="F3" s="24">
        <v>21.782599999999999</v>
      </c>
      <c r="G3" s="6">
        <f>SUM(D3:F3)</f>
        <v>61.956599999999995</v>
      </c>
      <c r="H3" s="11">
        <v>20.170000000000002</v>
      </c>
      <c r="N3" s="15">
        <v>16</v>
      </c>
      <c r="O3" s="15">
        <v>2</v>
      </c>
      <c r="P3" s="15">
        <v>13</v>
      </c>
    </row>
    <row r="4" spans="2:18" x14ac:dyDescent="0.25">
      <c r="C4" s="8" t="s">
        <v>3</v>
      </c>
      <c r="D4" s="10">
        <f>D3/L2</f>
        <v>2.1478299999999999</v>
      </c>
      <c r="E4" s="10">
        <f>E3/L2</f>
        <v>1.86957</v>
      </c>
      <c r="F4" s="10">
        <f>F3/L2</f>
        <v>2.1782599999999999</v>
      </c>
      <c r="G4" s="10">
        <f>G3/M2</f>
        <v>2.0652199999999996</v>
      </c>
      <c r="H4" s="12">
        <f>H3/L2</f>
        <v>2.0170000000000003</v>
      </c>
      <c r="I4" s="2" t="s">
        <v>18</v>
      </c>
      <c r="N4" s="15">
        <v>17</v>
      </c>
      <c r="O4" s="15">
        <v>3</v>
      </c>
      <c r="P4" s="15">
        <v>15</v>
      </c>
    </row>
    <row r="5" spans="2:18" x14ac:dyDescent="0.25">
      <c r="B5" s="7" t="s">
        <v>8</v>
      </c>
      <c r="C5" s="3" t="s">
        <v>9</v>
      </c>
      <c r="D5" s="2">
        <v>21</v>
      </c>
      <c r="E5" s="2">
        <v>27</v>
      </c>
      <c r="F5" s="2">
        <v>9</v>
      </c>
      <c r="G5" s="2">
        <f>SUM(D5:F5)</f>
        <v>57</v>
      </c>
      <c r="H5" s="21">
        <v>18</v>
      </c>
      <c r="I5" s="2">
        <v>17</v>
      </c>
      <c r="J5" s="5">
        <f>D5+E5+F5+H5</f>
        <v>75</v>
      </c>
      <c r="N5" s="15">
        <v>17</v>
      </c>
      <c r="O5" s="15">
        <v>4</v>
      </c>
      <c r="P5" s="15">
        <v>15</v>
      </c>
    </row>
    <row r="6" spans="2:18" x14ac:dyDescent="0.25">
      <c r="C6" s="8" t="s">
        <v>3</v>
      </c>
      <c r="D6" s="8">
        <f>D5/L2</f>
        <v>2.1</v>
      </c>
      <c r="E6" s="8">
        <f>E5/L2</f>
        <v>2.7</v>
      </c>
      <c r="F6" s="8">
        <f>F5/L2</f>
        <v>0.9</v>
      </c>
      <c r="G6" s="8">
        <f>G5/M2</f>
        <v>1.9</v>
      </c>
      <c r="H6" s="23">
        <f>H5/L2</f>
        <v>1.8</v>
      </c>
      <c r="J6" s="5"/>
      <c r="N6" s="15">
        <v>18</v>
      </c>
      <c r="O6" s="15">
        <v>5</v>
      </c>
      <c r="P6" s="15">
        <v>16</v>
      </c>
    </row>
    <row r="7" spans="2:18" x14ac:dyDescent="0.25">
      <c r="H7" s="13"/>
      <c r="J7" s="5"/>
      <c r="N7" s="15">
        <v>19</v>
      </c>
      <c r="O7" s="15">
        <v>6</v>
      </c>
      <c r="P7" s="15">
        <v>16</v>
      </c>
    </row>
    <row r="8" spans="2:18" x14ac:dyDescent="0.25">
      <c r="B8" s="3" t="s">
        <v>5</v>
      </c>
      <c r="C8" s="3" t="s">
        <v>10</v>
      </c>
      <c r="D8" s="3" t="s">
        <v>0</v>
      </c>
      <c r="E8" s="3" t="s">
        <v>1</v>
      </c>
      <c r="F8" s="3" t="s">
        <v>2</v>
      </c>
      <c r="G8" s="3" t="s">
        <v>12</v>
      </c>
      <c r="H8" s="3" t="s">
        <v>7</v>
      </c>
      <c r="J8" s="5"/>
      <c r="N8" s="15">
        <v>19</v>
      </c>
      <c r="O8" s="15">
        <v>7</v>
      </c>
      <c r="P8" s="15">
        <v>16</v>
      </c>
    </row>
    <row r="9" spans="2:18" x14ac:dyDescent="0.25">
      <c r="B9" s="7" t="s">
        <v>6</v>
      </c>
      <c r="C9" s="3" t="s">
        <v>11</v>
      </c>
      <c r="D9" s="11">
        <v>22.863600000000002</v>
      </c>
      <c r="E9" s="11">
        <v>23.818200000000001</v>
      </c>
      <c r="F9" s="11">
        <v>22.545500000000001</v>
      </c>
      <c r="G9" s="11">
        <f>SUM(D9:F9)</f>
        <v>69.2273</v>
      </c>
      <c r="H9" s="11">
        <v>21.86</v>
      </c>
      <c r="J9" s="5"/>
      <c r="N9" s="15">
        <v>20</v>
      </c>
      <c r="O9" s="15">
        <v>8</v>
      </c>
      <c r="P9" s="15">
        <v>16</v>
      </c>
    </row>
    <row r="10" spans="2:18" x14ac:dyDescent="0.25">
      <c r="C10" s="8" t="s">
        <v>3</v>
      </c>
      <c r="D10" s="12">
        <f>D9/L2</f>
        <v>2.2863600000000002</v>
      </c>
      <c r="E10" s="12">
        <f>E9/L2</f>
        <v>2.3818200000000003</v>
      </c>
      <c r="F10" s="12">
        <f>F9/L2</f>
        <v>2.2545500000000001</v>
      </c>
      <c r="G10" s="12">
        <f>G9/M2</f>
        <v>2.3075766666666668</v>
      </c>
      <c r="H10" s="12">
        <f>H9/L2</f>
        <v>2.1859999999999999</v>
      </c>
      <c r="I10" s="2" t="s">
        <v>18</v>
      </c>
      <c r="J10" s="5"/>
      <c r="N10" s="15">
        <v>20</v>
      </c>
      <c r="O10" s="15">
        <v>9</v>
      </c>
      <c r="P10" s="15">
        <v>18</v>
      </c>
    </row>
    <row r="11" spans="2:18" x14ac:dyDescent="0.25">
      <c r="B11" s="7" t="s">
        <v>8</v>
      </c>
      <c r="C11" s="3" t="s">
        <v>9</v>
      </c>
      <c r="D11" s="2">
        <v>26</v>
      </c>
      <c r="E11" s="2">
        <v>27</v>
      </c>
      <c r="F11" s="2">
        <v>23</v>
      </c>
      <c r="G11" s="2">
        <f>SUM(D11:F11)</f>
        <v>76</v>
      </c>
      <c r="H11" s="21">
        <v>21</v>
      </c>
      <c r="I11" s="2">
        <v>15</v>
      </c>
      <c r="J11" s="5">
        <f>D11+E11+F11+H11</f>
        <v>97</v>
      </c>
      <c r="M11" s="16"/>
      <c r="N11" s="15">
        <v>21</v>
      </c>
      <c r="O11" s="15">
        <v>10</v>
      </c>
      <c r="P11" s="15">
        <v>19</v>
      </c>
    </row>
    <row r="12" spans="2:18" x14ac:dyDescent="0.25">
      <c r="C12" s="8" t="s">
        <v>3</v>
      </c>
      <c r="D12" s="8">
        <f>D11/L2</f>
        <v>2.6</v>
      </c>
      <c r="E12" s="8">
        <f>E11/L2</f>
        <v>2.7</v>
      </c>
      <c r="F12" s="8">
        <f>F11/L2</f>
        <v>2.2999999999999998</v>
      </c>
      <c r="G12" s="10">
        <f>G11/M2</f>
        <v>2.5333333333333332</v>
      </c>
      <c r="H12" s="23">
        <f>H11/L2</f>
        <v>2.1</v>
      </c>
      <c r="M12" s="16"/>
      <c r="N12" s="15">
        <v>21</v>
      </c>
      <c r="O12" s="15">
        <v>11</v>
      </c>
      <c r="P12" s="15">
        <v>20</v>
      </c>
      <c r="R12" s="19"/>
    </row>
    <row r="13" spans="2:18" x14ac:dyDescent="0.25">
      <c r="H13" s="13"/>
      <c r="J13" s="5">
        <f>J5+J11</f>
        <v>172</v>
      </c>
      <c r="L13" s="17"/>
      <c r="N13" s="15">
        <v>22</v>
      </c>
      <c r="O13" s="15">
        <v>12</v>
      </c>
      <c r="P13" s="15">
        <v>21</v>
      </c>
      <c r="Q13" s="18"/>
    </row>
    <row r="14" spans="2:18" x14ac:dyDescent="0.25">
      <c r="C14" s="1" t="s">
        <v>13</v>
      </c>
      <c r="D14" s="3">
        <f>D6+D12</f>
        <v>4.7</v>
      </c>
      <c r="E14" s="3">
        <f>E6+E12</f>
        <v>5.4</v>
      </c>
      <c r="F14" s="3">
        <f>F6+F12</f>
        <v>3.1999999999999997</v>
      </c>
      <c r="G14" s="14">
        <f>G6+G12</f>
        <v>4.4333333333333336</v>
      </c>
      <c r="H14" s="3">
        <f t="shared" ref="H14" si="0">H6+H12</f>
        <v>3.9000000000000004</v>
      </c>
      <c r="L14" s="17"/>
      <c r="N14" s="15">
        <v>22</v>
      </c>
      <c r="O14" s="15">
        <v>13</v>
      </c>
      <c r="P14" s="15">
        <v>22</v>
      </c>
    </row>
    <row r="15" spans="2:18" x14ac:dyDescent="0.25">
      <c r="H15" s="13"/>
      <c r="N15" s="15">
        <v>23</v>
      </c>
      <c r="O15" s="15">
        <v>14</v>
      </c>
      <c r="P15" s="15">
        <v>22</v>
      </c>
    </row>
    <row r="16" spans="2:18" x14ac:dyDescent="0.25">
      <c r="N16" s="15">
        <v>23</v>
      </c>
      <c r="O16" s="15">
        <v>15</v>
      </c>
      <c r="P16" s="15">
        <v>22</v>
      </c>
    </row>
    <row r="17" spans="6:17" x14ac:dyDescent="0.25">
      <c r="F17" s="20" t="s">
        <v>14</v>
      </c>
      <c r="G17" s="6">
        <f>AVERAGE(N2:N23)</f>
        <v>21.863636363636363</v>
      </c>
      <c r="H17" s="6">
        <f>AVERAGE(P2:P24)</f>
        <v>20.173913043478262</v>
      </c>
      <c r="N17" s="15">
        <v>23</v>
      </c>
      <c r="O17" s="15">
        <v>16</v>
      </c>
      <c r="P17" s="15">
        <v>23</v>
      </c>
    </row>
    <row r="18" spans="6:17" x14ac:dyDescent="0.25">
      <c r="F18" s="9" t="s">
        <v>15</v>
      </c>
      <c r="G18" s="6">
        <f>MEDIAN(N2:N23)</f>
        <v>21.5</v>
      </c>
      <c r="H18" s="6">
        <f>MEDIAN(P2:P24)</f>
        <v>21</v>
      </c>
      <c r="N18" s="15">
        <v>24</v>
      </c>
      <c r="O18" s="15">
        <v>17</v>
      </c>
      <c r="P18" s="15">
        <v>24</v>
      </c>
    </row>
    <row r="19" spans="6:17" x14ac:dyDescent="0.25">
      <c r="F19" s="2" t="s">
        <v>17</v>
      </c>
      <c r="G19" s="6">
        <f>G17-N2</f>
        <v>5.8636363636363633</v>
      </c>
      <c r="H19" s="6">
        <f>H17-P2</f>
        <v>13.173913043478262</v>
      </c>
      <c r="N19" s="15">
        <v>24</v>
      </c>
      <c r="O19" s="15">
        <v>18</v>
      </c>
      <c r="P19" s="15">
        <v>24</v>
      </c>
    </row>
    <row r="20" spans="6:17" x14ac:dyDescent="0.25">
      <c r="F20" s="2" t="s">
        <v>16</v>
      </c>
      <c r="G20" s="6">
        <f>N16-G23</f>
        <v>23</v>
      </c>
      <c r="H20" s="6">
        <f>P24-H17</f>
        <v>10.826086956521738</v>
      </c>
      <c r="N20" s="15">
        <v>25</v>
      </c>
      <c r="O20" s="15">
        <v>19</v>
      </c>
      <c r="P20" s="15">
        <v>25</v>
      </c>
    </row>
    <row r="21" spans="6:17" x14ac:dyDescent="0.25">
      <c r="N21" s="15">
        <v>30</v>
      </c>
      <c r="O21" s="15">
        <v>20</v>
      </c>
      <c r="P21" s="15">
        <v>25</v>
      </c>
    </row>
    <row r="22" spans="6:17" x14ac:dyDescent="0.25">
      <c r="N22" s="15">
        <v>30</v>
      </c>
      <c r="O22" s="15">
        <v>21</v>
      </c>
      <c r="P22" s="15">
        <v>25</v>
      </c>
    </row>
    <row r="23" spans="6:17" x14ac:dyDescent="0.25">
      <c r="N23" s="15">
        <v>31</v>
      </c>
      <c r="O23" s="15">
        <v>22</v>
      </c>
      <c r="P23" s="15">
        <v>29</v>
      </c>
    </row>
    <row r="24" spans="6:17" x14ac:dyDescent="0.25">
      <c r="N24" s="15"/>
      <c r="O24" s="15">
        <v>23</v>
      </c>
      <c r="P24" s="15">
        <v>31</v>
      </c>
    </row>
    <row r="25" spans="6:17" x14ac:dyDescent="0.25">
      <c r="N25" s="15"/>
      <c r="O25" s="15">
        <v>24</v>
      </c>
      <c r="P25" s="15"/>
    </row>
    <row r="26" spans="6:17" x14ac:dyDescent="0.25">
      <c r="N26" s="15"/>
      <c r="O26" s="15">
        <v>25</v>
      </c>
      <c r="P26" s="15"/>
    </row>
    <row r="27" spans="6:17" x14ac:dyDescent="0.25">
      <c r="N27" s="15"/>
      <c r="O27" s="15">
        <v>26</v>
      </c>
      <c r="P27" s="15"/>
    </row>
    <row r="28" spans="6:17" x14ac:dyDescent="0.25">
      <c r="M28" s="16"/>
      <c r="N28" s="15"/>
      <c r="O28" s="15">
        <v>27</v>
      </c>
      <c r="P28" s="15"/>
    </row>
    <row r="29" spans="6:17" x14ac:dyDescent="0.25">
      <c r="M29" s="16"/>
      <c r="N29" s="15"/>
      <c r="O29" s="15">
        <v>28</v>
      </c>
      <c r="P29" s="15"/>
    </row>
    <row r="30" spans="6:17" x14ac:dyDescent="0.25">
      <c r="M30" s="16"/>
      <c r="N30" s="15"/>
      <c r="O30" s="15">
        <v>29</v>
      </c>
      <c r="P30" s="15"/>
    </row>
    <row r="31" spans="6:17" x14ac:dyDescent="0.25">
      <c r="M31" s="16"/>
      <c r="N31" s="15"/>
      <c r="O31" s="15">
        <v>30</v>
      </c>
      <c r="P31" s="15"/>
      <c r="Q31" s="18"/>
    </row>
    <row r="32" spans="6:17" x14ac:dyDescent="0.25">
      <c r="N32" s="15"/>
      <c r="O32" s="15">
        <v>31</v>
      </c>
      <c r="P32" s="15"/>
      <c r="Q32" s="18"/>
    </row>
    <row r="33" spans="12:18" x14ac:dyDescent="0.25">
      <c r="L33" s="17"/>
      <c r="N33" s="15"/>
      <c r="O33" s="15">
        <v>32</v>
      </c>
      <c r="P33" s="15"/>
      <c r="Q33" s="18"/>
      <c r="R33" s="19"/>
    </row>
    <row r="34" spans="12:18" x14ac:dyDescent="0.25">
      <c r="L34" s="17"/>
      <c r="N34" s="15"/>
      <c r="O34" s="15">
        <v>33</v>
      </c>
      <c r="P34" s="15"/>
      <c r="Q34" s="18"/>
      <c r="R34" s="22"/>
    </row>
    <row r="35" spans="12:18" x14ac:dyDescent="0.25">
      <c r="L35" s="17"/>
      <c r="N35" s="15"/>
      <c r="O35" s="15">
        <v>34</v>
      </c>
      <c r="P35" s="15"/>
      <c r="Q35" s="18"/>
      <c r="R35" s="22"/>
    </row>
    <row r="36" spans="12:18" x14ac:dyDescent="0.25">
      <c r="N36" s="15"/>
      <c r="O36" s="15">
        <v>35</v>
      </c>
      <c r="P36" s="15"/>
      <c r="Q36" s="18"/>
    </row>
    <row r="37" spans="12:18" x14ac:dyDescent="0.25">
      <c r="N37" s="15"/>
      <c r="O37" s="15">
        <v>36</v>
      </c>
      <c r="P37" s="15"/>
      <c r="Q37" s="18"/>
    </row>
    <row r="38" spans="12:18" x14ac:dyDescent="0.25">
      <c r="N38" s="15"/>
      <c r="O38" s="15">
        <v>37</v>
      </c>
      <c r="P38" s="15"/>
      <c r="Q38" s="18"/>
    </row>
    <row r="39" spans="12:18" x14ac:dyDescent="0.25">
      <c r="N39" s="15"/>
      <c r="O39" s="15">
        <v>38</v>
      </c>
      <c r="P39" s="15"/>
    </row>
    <row r="40" spans="12:18" x14ac:dyDescent="0.25">
      <c r="N40" s="15"/>
      <c r="O40" s="15">
        <v>39</v>
      </c>
      <c r="P40" s="15"/>
    </row>
    <row r="41" spans="12:18" x14ac:dyDescent="0.25">
      <c r="N41" s="15"/>
      <c r="O41" s="15">
        <v>40</v>
      </c>
      <c r="P41" s="15"/>
    </row>
    <row r="42" spans="12:18" x14ac:dyDescent="0.25">
      <c r="N42" s="15"/>
      <c r="O42" s="15">
        <v>41</v>
      </c>
      <c r="P42" s="15"/>
    </row>
    <row r="43" spans="12:18" x14ac:dyDescent="0.25">
      <c r="N43" s="15"/>
      <c r="O43" s="15">
        <v>42</v>
      </c>
      <c r="P43" s="15"/>
    </row>
    <row r="44" spans="12:18" x14ac:dyDescent="0.25">
      <c r="N44" s="15"/>
      <c r="O44" s="15">
        <v>43</v>
      </c>
      <c r="P44" s="15"/>
    </row>
    <row r="45" spans="12:18" x14ac:dyDescent="0.25">
      <c r="N45" s="15"/>
      <c r="O45" s="15">
        <v>44</v>
      </c>
      <c r="P45" s="15"/>
    </row>
    <row r="46" spans="12:18" x14ac:dyDescent="0.25">
      <c r="N46" s="15"/>
      <c r="O46" s="15">
        <v>45</v>
      </c>
      <c r="P46" s="15"/>
    </row>
  </sheetData>
  <conditionalFormatting sqref="D6">
    <cfRule type="expression" dxfId="19" priority="19">
      <formula>$D$6&gt;$D$4</formula>
    </cfRule>
    <cfRule type="expression" dxfId="18" priority="20">
      <formula>$D$6&lt;$D$4</formula>
    </cfRule>
  </conditionalFormatting>
  <conditionalFormatting sqref="E6">
    <cfRule type="expression" dxfId="17" priority="17">
      <formula>$E$6&gt;$E$4</formula>
    </cfRule>
    <cfRule type="expression" dxfId="16" priority="18">
      <formula>$E$6&lt;$E$4</formula>
    </cfRule>
  </conditionalFormatting>
  <conditionalFormatting sqref="F6">
    <cfRule type="expression" dxfId="15" priority="15">
      <formula>$F$6&gt;$F$4</formula>
    </cfRule>
    <cfRule type="expression" dxfId="14" priority="16">
      <formula>$F$6&lt;$F$4</formula>
    </cfRule>
  </conditionalFormatting>
  <conditionalFormatting sqref="G6">
    <cfRule type="expression" dxfId="13" priority="13">
      <formula>$G$6&gt;$G$4</formula>
    </cfRule>
    <cfRule type="expression" dxfId="12" priority="14">
      <formula>$G$6&lt;$G$4</formula>
    </cfRule>
  </conditionalFormatting>
  <conditionalFormatting sqref="D12">
    <cfRule type="expression" dxfId="11" priority="11">
      <formula>$D$12&gt;$D$10</formula>
    </cfRule>
    <cfRule type="expression" dxfId="10" priority="12">
      <formula>$D$12&lt;$D$10</formula>
    </cfRule>
  </conditionalFormatting>
  <conditionalFormatting sqref="E12">
    <cfRule type="expression" dxfId="9" priority="9">
      <formula>$E$12&gt;$E$10</formula>
    </cfRule>
    <cfRule type="expression" dxfId="8" priority="10">
      <formula>$E$12&lt;$E$10</formula>
    </cfRule>
  </conditionalFormatting>
  <conditionalFormatting sqref="F12">
    <cfRule type="expression" dxfId="7" priority="7">
      <formula>$F$12&gt;$F$10</formula>
    </cfRule>
    <cfRule type="expression" dxfId="6" priority="8">
      <formula>$F$12&lt;$F$10</formula>
    </cfRule>
  </conditionalFormatting>
  <conditionalFormatting sqref="G12">
    <cfRule type="expression" dxfId="5" priority="5">
      <formula>$G$12&gt;$G$10</formula>
    </cfRule>
    <cfRule type="expression" dxfId="4" priority="6">
      <formula>$G$12&lt;$G$10</formula>
    </cfRule>
  </conditionalFormatting>
  <conditionalFormatting sqref="H6">
    <cfRule type="expression" dxfId="3" priority="3">
      <formula>$H$6&gt;$H$4</formula>
    </cfRule>
    <cfRule type="expression" dxfId="2" priority="4">
      <formula>$H$6&lt;$H$4</formula>
    </cfRule>
  </conditionalFormatting>
  <conditionalFormatting sqref="H12">
    <cfRule type="expression" dxfId="1" priority="1">
      <formula>$H$12&gt;$H$10</formula>
    </cfRule>
    <cfRule type="expression" dxfId="0" priority="2">
      <formula>$H$12&lt;$H$10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1BBD-F091-4117-A0E1-79065B2AE4EA}">
  <dimension ref="A1:I40"/>
  <sheetViews>
    <sheetView topLeftCell="A3" workbookViewId="0">
      <selection activeCell="B18" sqref="B18"/>
    </sheetView>
  </sheetViews>
  <sheetFormatPr baseColWidth="10" defaultRowHeight="15" x14ac:dyDescent="0.25"/>
  <cols>
    <col min="1" max="1" width="32.85546875" bestFit="1" customWidth="1"/>
    <col min="3" max="3" width="19" bestFit="1" customWidth="1"/>
    <col min="4" max="4" width="25.42578125" bestFit="1" customWidth="1"/>
    <col min="5" max="5" width="12.7109375" bestFit="1" customWidth="1"/>
    <col min="6" max="6" width="15.85546875" bestFit="1" customWidth="1"/>
  </cols>
  <sheetData>
    <row r="1" spans="1:9" x14ac:dyDescent="0.25">
      <c r="A1" t="s">
        <v>52</v>
      </c>
    </row>
    <row r="2" spans="1:9" ht="15.75" thickBot="1" x14ac:dyDescent="0.3"/>
    <row r="3" spans="1:9" x14ac:dyDescent="0.25">
      <c r="A3" s="103" t="s">
        <v>53</v>
      </c>
      <c r="B3" s="103"/>
    </row>
    <row r="4" spans="1:9" x14ac:dyDescent="0.25">
      <c r="A4" s="100" t="s">
        <v>54</v>
      </c>
      <c r="B4" s="100">
        <v>0.89709818687129494</v>
      </c>
    </row>
    <row r="5" spans="1:9" x14ac:dyDescent="0.25">
      <c r="A5" s="100" t="s">
        <v>55</v>
      </c>
      <c r="B5" s="100">
        <v>0.80478515688776475</v>
      </c>
    </row>
    <row r="6" spans="1:9" x14ac:dyDescent="0.25">
      <c r="A6" s="100" t="s">
        <v>56</v>
      </c>
      <c r="B6" s="100">
        <v>0.7908412395226051</v>
      </c>
    </row>
    <row r="7" spans="1:9" x14ac:dyDescent="0.25">
      <c r="A7" s="100" t="s">
        <v>57</v>
      </c>
      <c r="B7" s="100">
        <v>0.11807108021760662</v>
      </c>
    </row>
    <row r="8" spans="1:9" ht="15.75" thickBot="1" x14ac:dyDescent="0.3">
      <c r="A8" s="101" t="s">
        <v>58</v>
      </c>
      <c r="B8" s="101">
        <v>16</v>
      </c>
    </row>
    <row r="10" spans="1:9" ht="15.75" thickBot="1" x14ac:dyDescent="0.3">
      <c r="A10" t="s">
        <v>59</v>
      </c>
    </row>
    <row r="11" spans="1:9" x14ac:dyDescent="0.25">
      <c r="A11" s="102"/>
      <c r="B11" s="102" t="s">
        <v>64</v>
      </c>
      <c r="C11" s="102" t="s">
        <v>65</v>
      </c>
      <c r="D11" s="102" t="s">
        <v>66</v>
      </c>
      <c r="E11" s="102" t="s">
        <v>67</v>
      </c>
      <c r="F11" s="102" t="s">
        <v>68</v>
      </c>
    </row>
    <row r="12" spans="1:9" x14ac:dyDescent="0.25">
      <c r="A12" s="100" t="s">
        <v>60</v>
      </c>
      <c r="B12" s="100">
        <v>1</v>
      </c>
      <c r="C12" s="100">
        <v>0.8046040802274651</v>
      </c>
      <c r="D12" s="100">
        <v>0.8046040802274651</v>
      </c>
      <c r="E12" s="100">
        <v>57.715858163259419</v>
      </c>
      <c r="F12" s="100">
        <v>2.4859801531754967E-6</v>
      </c>
    </row>
    <row r="13" spans="1:9" x14ac:dyDescent="0.25">
      <c r="A13" s="100" t="s">
        <v>61</v>
      </c>
      <c r="B13" s="100">
        <v>14</v>
      </c>
      <c r="C13" s="100">
        <v>0.19517091977253498</v>
      </c>
      <c r="D13" s="100">
        <v>1.3940779983752498E-2</v>
      </c>
      <c r="E13" s="100"/>
      <c r="F13" s="100"/>
    </row>
    <row r="14" spans="1:9" ht="15.75" thickBot="1" x14ac:dyDescent="0.3">
      <c r="A14" s="101" t="s">
        <v>62</v>
      </c>
      <c r="B14" s="101">
        <v>15</v>
      </c>
      <c r="C14" s="101">
        <v>0.99977500000000008</v>
      </c>
      <c r="D14" s="101"/>
      <c r="E14" s="101"/>
      <c r="F14" s="101"/>
    </row>
    <row r="15" spans="1:9" ht="15.75" thickBot="1" x14ac:dyDescent="0.3"/>
    <row r="16" spans="1:9" x14ac:dyDescent="0.25">
      <c r="A16" s="102"/>
      <c r="B16" s="102" t="s">
        <v>69</v>
      </c>
      <c r="C16" s="102" t="s">
        <v>57</v>
      </c>
      <c r="D16" s="102" t="s">
        <v>70</v>
      </c>
      <c r="E16" s="102" t="s">
        <v>71</v>
      </c>
      <c r="F16" s="102" t="s">
        <v>72</v>
      </c>
      <c r="G16" s="102" t="s">
        <v>73</v>
      </c>
      <c r="H16" s="102" t="s">
        <v>74</v>
      </c>
      <c r="I16" s="102" t="s">
        <v>75</v>
      </c>
    </row>
    <row r="17" spans="1:9" x14ac:dyDescent="0.25">
      <c r="A17" s="100" t="s">
        <v>63</v>
      </c>
      <c r="B17" s="100">
        <v>0.21295899754590875</v>
      </c>
      <c r="C17" s="100">
        <v>0.24997415913697918</v>
      </c>
      <c r="D17" s="100">
        <v>0.85192404799414845</v>
      </c>
      <c r="E17" s="100">
        <v>0.40859342573056501</v>
      </c>
      <c r="F17" s="100">
        <v>-0.32318225129453093</v>
      </c>
      <c r="G17" s="100">
        <v>0.74910024638634842</v>
      </c>
      <c r="H17" s="100">
        <v>-0.32318225129453093</v>
      </c>
      <c r="I17" s="100">
        <v>0.74910024638634842</v>
      </c>
    </row>
    <row r="18" spans="1:9" ht="15.75" thickBot="1" x14ac:dyDescent="0.3">
      <c r="A18" s="101" t="s">
        <v>106</v>
      </c>
      <c r="B18" s="101">
        <v>0.89799571545432932</v>
      </c>
      <c r="C18" s="101">
        <v>0.11820250647423927</v>
      </c>
      <c r="D18" s="101">
        <v>7.5970953767383609</v>
      </c>
      <c r="E18" s="101">
        <v>2.4859801531755055E-6</v>
      </c>
      <c r="F18" s="101">
        <v>0.64447655308986285</v>
      </c>
      <c r="G18" s="101">
        <v>1.1515148778187958</v>
      </c>
      <c r="H18" s="101">
        <v>0.64447655308986285</v>
      </c>
      <c r="I18" s="101">
        <v>1.1515148778187958</v>
      </c>
    </row>
    <row r="22" spans="1:9" x14ac:dyDescent="0.25">
      <c r="A22" t="s">
        <v>76</v>
      </c>
    </row>
    <row r="23" spans="1:9" ht="15.75" thickBot="1" x14ac:dyDescent="0.3"/>
    <row r="24" spans="1:9" x14ac:dyDescent="0.25">
      <c r="A24" s="102" t="s">
        <v>77</v>
      </c>
      <c r="B24" s="102" t="s">
        <v>78</v>
      </c>
      <c r="C24" s="102" t="s">
        <v>61</v>
      </c>
    </row>
    <row r="25" spans="1:9" x14ac:dyDescent="0.25">
      <c r="A25" s="100">
        <v>1</v>
      </c>
      <c r="B25" s="100">
        <v>1.7395517138182686</v>
      </c>
      <c r="C25" s="100">
        <v>1.0448286181731437E-2</v>
      </c>
    </row>
    <row r="26" spans="1:9" x14ac:dyDescent="0.25">
      <c r="A26" s="100">
        <v>2</v>
      </c>
      <c r="B26" s="100">
        <v>1.7994183941804625</v>
      </c>
      <c r="C26" s="100">
        <v>-4.9418394180462455E-2</v>
      </c>
    </row>
    <row r="27" spans="1:9" x14ac:dyDescent="0.25">
      <c r="A27" s="100">
        <v>3</v>
      </c>
      <c r="B27" s="100">
        <v>1.8592841765469408</v>
      </c>
      <c r="C27" s="100">
        <v>-3.9284176546940719E-2</v>
      </c>
    </row>
    <row r="28" spans="1:9" x14ac:dyDescent="0.25">
      <c r="A28" s="100">
        <v>4</v>
      </c>
      <c r="B28" s="100">
        <v>2.0089504284545674</v>
      </c>
      <c r="C28" s="100">
        <v>-5.8950428454567438E-2</v>
      </c>
    </row>
    <row r="29" spans="1:9" x14ac:dyDescent="0.25">
      <c r="A29" s="100">
        <v>5</v>
      </c>
      <c r="B29" s="100">
        <v>2.0688171088167611</v>
      </c>
      <c r="C29" s="100">
        <v>-8.8817108816761081E-2</v>
      </c>
    </row>
    <row r="30" spans="1:9" x14ac:dyDescent="0.25">
      <c r="A30" s="100">
        <v>6</v>
      </c>
      <c r="B30" s="100">
        <v>2.2184824627286721</v>
      </c>
      <c r="C30" s="100">
        <v>-0.23848246272867213</v>
      </c>
    </row>
    <row r="31" spans="1:9" x14ac:dyDescent="0.25">
      <c r="A31" s="100">
        <v>7</v>
      </c>
      <c r="B31" s="100">
        <v>1.9191508569091345</v>
      </c>
      <c r="C31" s="100">
        <v>0.10084914309086557</v>
      </c>
    </row>
    <row r="32" spans="1:9" x14ac:dyDescent="0.25">
      <c r="A32" s="100">
        <v>8</v>
      </c>
      <c r="B32" s="100">
        <v>2.158616680362194</v>
      </c>
      <c r="C32" s="100">
        <v>-7.8616680362193936E-2</v>
      </c>
    </row>
    <row r="33" spans="1:3" x14ac:dyDescent="0.25">
      <c r="A33" s="100">
        <v>9</v>
      </c>
      <c r="B33" s="100">
        <v>2.1286828911832396</v>
      </c>
      <c r="C33" s="100">
        <v>-2.8682891183239523E-2</v>
      </c>
    </row>
    <row r="34" spans="1:3" x14ac:dyDescent="0.25">
      <c r="A34" s="100">
        <v>10</v>
      </c>
      <c r="B34" s="100">
        <v>2.1286828911832396</v>
      </c>
      <c r="C34" s="100">
        <v>-2.8682891183239523E-2</v>
      </c>
    </row>
    <row r="35" spans="1:3" x14ac:dyDescent="0.25">
      <c r="A35" s="100">
        <v>11</v>
      </c>
      <c r="B35" s="100">
        <v>1.9191508569091345</v>
      </c>
      <c r="C35" s="100">
        <v>0.18084914309086564</v>
      </c>
    </row>
    <row r="36" spans="1:3" x14ac:dyDescent="0.25">
      <c r="A36" s="100">
        <v>12</v>
      </c>
      <c r="B36" s="100">
        <v>2.248416251907627</v>
      </c>
      <c r="C36" s="100">
        <v>-4.8416251907626773E-2</v>
      </c>
    </row>
    <row r="37" spans="1:3" x14ac:dyDescent="0.25">
      <c r="A37" s="100">
        <v>13</v>
      </c>
      <c r="B37" s="100">
        <v>2.2783491430908658</v>
      </c>
      <c r="C37" s="100">
        <v>-4.8349143090865798E-2</v>
      </c>
    </row>
    <row r="38" spans="1:3" x14ac:dyDescent="0.25">
      <c r="A38" s="100">
        <v>14</v>
      </c>
      <c r="B38" s="100">
        <v>2.0688171088167611</v>
      </c>
      <c r="C38" s="100">
        <v>0.20118289118323895</v>
      </c>
    </row>
    <row r="39" spans="1:3" x14ac:dyDescent="0.25">
      <c r="A39" s="100">
        <v>15</v>
      </c>
      <c r="B39" s="100">
        <v>2.3980816058195389</v>
      </c>
      <c r="C39" s="100">
        <v>0.15191839418046094</v>
      </c>
    </row>
    <row r="40" spans="1:3" ht="15.75" thickBot="1" x14ac:dyDescent="0.3">
      <c r="A40" s="101">
        <v>16</v>
      </c>
      <c r="B40" s="101">
        <v>2.6375474292725984</v>
      </c>
      <c r="C40" s="101">
        <v>6.2452570727401735E-2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BBA55-E3A8-4374-9808-328CE78CFFA5}">
  <dimension ref="A1:G41"/>
  <sheetViews>
    <sheetView topLeftCell="A38" workbookViewId="0">
      <selection activeCell="B56" sqref="B56"/>
    </sheetView>
  </sheetViews>
  <sheetFormatPr baseColWidth="10" defaultRowHeight="15" x14ac:dyDescent="0.25"/>
  <cols>
    <col min="1" max="3" width="11.42578125" style="34"/>
    <col min="4" max="4" width="12.28515625" style="34" bestFit="1" customWidth="1"/>
    <col min="5" max="5" width="14.5703125" style="34" bestFit="1" customWidth="1"/>
    <col min="6" max="16384" width="11.42578125" style="34"/>
  </cols>
  <sheetData>
    <row r="1" spans="1:5" x14ac:dyDescent="0.25">
      <c r="D1" s="34" t="s">
        <v>44</v>
      </c>
      <c r="E1" s="34" t="s">
        <v>93</v>
      </c>
    </row>
    <row r="2" spans="1:5" x14ac:dyDescent="0.25">
      <c r="A2" s="34">
        <v>1</v>
      </c>
      <c r="B2" s="34">
        <f>(D2-MIN($D$2:$D$17))/(MAX($D$2:$D$17)-MIN($D$2:$D$17))</f>
        <v>0</v>
      </c>
      <c r="C2" s="34">
        <f t="shared" ref="C2:C17" si="0">(E2-MIN($E$2:$E$17))/(MAX($E$2:$E$17)-MIN($E$2:$E$17))</f>
        <v>0</v>
      </c>
      <c r="D2" s="34">
        <v>1.75</v>
      </c>
      <c r="E2" s="34">
        <v>-10</v>
      </c>
    </row>
    <row r="3" spans="1:5" x14ac:dyDescent="0.25">
      <c r="A3" s="34">
        <v>2</v>
      </c>
      <c r="B3" s="34">
        <f t="shared" ref="B3:B17" si="1">(D3-MIN($D$2:$D$17))/(MAX($D$2:$D$17)-MIN($D$2:$D$17))</f>
        <v>0</v>
      </c>
      <c r="C3" s="34">
        <f t="shared" si="0"/>
        <v>0.34042553191489361</v>
      </c>
      <c r="D3" s="34">
        <v>1.75</v>
      </c>
      <c r="E3" s="34">
        <v>6</v>
      </c>
    </row>
    <row r="4" spans="1:5" x14ac:dyDescent="0.25">
      <c r="A4" s="34">
        <v>3</v>
      </c>
      <c r="B4" s="34">
        <f t="shared" si="1"/>
        <v>7.3684210526315838E-2</v>
      </c>
      <c r="C4" s="34">
        <f t="shared" si="0"/>
        <v>0.14893617021276595</v>
      </c>
      <c r="D4" s="34">
        <v>1.82</v>
      </c>
      <c r="E4" s="34">
        <v>-3</v>
      </c>
    </row>
    <row r="5" spans="1:5" x14ac:dyDescent="0.25">
      <c r="A5" s="34">
        <v>4</v>
      </c>
      <c r="B5" s="34">
        <f t="shared" si="1"/>
        <v>0.21052631578947359</v>
      </c>
      <c r="C5" s="34">
        <f t="shared" si="0"/>
        <v>0.44680851063829785</v>
      </c>
      <c r="D5" s="34">
        <v>1.95</v>
      </c>
      <c r="E5" s="34">
        <v>11</v>
      </c>
    </row>
    <row r="6" spans="1:5" x14ac:dyDescent="0.25">
      <c r="A6" s="34">
        <v>5</v>
      </c>
      <c r="B6" s="34">
        <f t="shared" si="1"/>
        <v>0.24210526315789468</v>
      </c>
      <c r="C6" s="34">
        <f t="shared" si="0"/>
        <v>0.23404255319148937</v>
      </c>
      <c r="D6" s="34">
        <v>1.98</v>
      </c>
      <c r="E6" s="34">
        <v>1</v>
      </c>
    </row>
    <row r="7" spans="1:5" x14ac:dyDescent="0.25">
      <c r="A7" s="34">
        <v>6</v>
      </c>
      <c r="B7" s="34">
        <f t="shared" si="1"/>
        <v>0.24210526315789468</v>
      </c>
      <c r="C7" s="34">
        <f t="shared" si="0"/>
        <v>0.10638297872340426</v>
      </c>
      <c r="D7" s="34">
        <v>1.98</v>
      </c>
      <c r="E7" s="34">
        <v>-5</v>
      </c>
    </row>
    <row r="8" spans="1:5" x14ac:dyDescent="0.25">
      <c r="A8" s="34">
        <v>7</v>
      </c>
      <c r="B8" s="34">
        <f t="shared" si="1"/>
        <v>0.28421052631578941</v>
      </c>
      <c r="C8" s="34">
        <f t="shared" si="0"/>
        <v>0.1276595744680851</v>
      </c>
      <c r="D8" s="34">
        <v>2.02</v>
      </c>
      <c r="E8" s="34">
        <v>-4</v>
      </c>
    </row>
    <row r="9" spans="1:5" x14ac:dyDescent="0.25">
      <c r="A9" s="34">
        <v>8</v>
      </c>
      <c r="B9" s="54">
        <f t="shared" si="1"/>
        <v>0.3473684210526316</v>
      </c>
      <c r="C9" s="54">
        <f t="shared" si="0"/>
        <v>0.34042553191489361</v>
      </c>
      <c r="D9" s="54">
        <v>2.08</v>
      </c>
      <c r="E9" s="54">
        <v>6</v>
      </c>
    </row>
    <row r="10" spans="1:5" x14ac:dyDescent="0.25">
      <c r="A10" s="34">
        <v>9</v>
      </c>
      <c r="B10" s="34">
        <f t="shared" si="1"/>
        <v>0.36842105263157898</v>
      </c>
      <c r="C10" s="34">
        <f t="shared" si="0"/>
        <v>0.2978723404255319</v>
      </c>
      <c r="D10" s="34">
        <v>2.1</v>
      </c>
      <c r="E10" s="34">
        <v>4</v>
      </c>
    </row>
    <row r="11" spans="1:5" x14ac:dyDescent="0.25">
      <c r="A11" s="34">
        <v>10</v>
      </c>
      <c r="B11" s="34">
        <f t="shared" si="1"/>
        <v>0.36842105263157898</v>
      </c>
      <c r="C11" s="34">
        <f t="shared" si="0"/>
        <v>0.44680851063829785</v>
      </c>
      <c r="D11" s="34">
        <v>2.1</v>
      </c>
      <c r="E11" s="34">
        <v>11</v>
      </c>
    </row>
    <row r="12" spans="1:5" x14ac:dyDescent="0.25">
      <c r="A12" s="34">
        <v>11</v>
      </c>
      <c r="B12" s="34">
        <f t="shared" si="1"/>
        <v>0.36842105263157898</v>
      </c>
      <c r="C12" s="34">
        <f t="shared" si="0"/>
        <v>0.51063829787234039</v>
      </c>
      <c r="D12" s="34">
        <v>2.1</v>
      </c>
      <c r="E12" s="34">
        <v>14</v>
      </c>
    </row>
    <row r="13" spans="1:5" x14ac:dyDescent="0.25">
      <c r="A13" s="34">
        <v>12</v>
      </c>
      <c r="B13" s="34">
        <f t="shared" si="1"/>
        <v>0.47368421052631587</v>
      </c>
      <c r="C13" s="34">
        <f t="shared" si="0"/>
        <v>0.55319148936170215</v>
      </c>
      <c r="D13" s="34">
        <v>2.2000000000000002</v>
      </c>
      <c r="E13" s="34">
        <v>16</v>
      </c>
    </row>
    <row r="14" spans="1:5" x14ac:dyDescent="0.25">
      <c r="A14" s="34">
        <v>13</v>
      </c>
      <c r="B14" s="34">
        <f t="shared" si="1"/>
        <v>0.50526315789473675</v>
      </c>
      <c r="C14" s="34">
        <f t="shared" si="0"/>
        <v>0.5957446808510638</v>
      </c>
      <c r="D14" s="34">
        <v>2.23</v>
      </c>
      <c r="E14" s="34">
        <v>18</v>
      </c>
    </row>
    <row r="15" spans="1:5" x14ac:dyDescent="0.25">
      <c r="A15" s="34">
        <v>14</v>
      </c>
      <c r="B15" s="34">
        <f t="shared" si="1"/>
        <v>0.5473684210526315</v>
      </c>
      <c r="C15" s="34">
        <f t="shared" si="0"/>
        <v>0.42553191489361702</v>
      </c>
      <c r="D15" s="34">
        <v>2.27</v>
      </c>
      <c r="E15" s="34">
        <v>10</v>
      </c>
    </row>
    <row r="16" spans="1:5" x14ac:dyDescent="0.25">
      <c r="A16" s="34">
        <v>15</v>
      </c>
      <c r="B16" s="34">
        <f t="shared" si="1"/>
        <v>0.84210526315789436</v>
      </c>
      <c r="C16" s="34">
        <f t="shared" si="0"/>
        <v>0.65957446808510634</v>
      </c>
      <c r="D16" s="34">
        <v>2.5499999999999998</v>
      </c>
      <c r="E16" s="34">
        <v>21</v>
      </c>
    </row>
    <row r="17" spans="1:7" x14ac:dyDescent="0.25">
      <c r="A17" s="34">
        <v>16</v>
      </c>
      <c r="B17" s="34">
        <f t="shared" si="1"/>
        <v>1</v>
      </c>
      <c r="C17" s="34">
        <f t="shared" si="0"/>
        <v>1</v>
      </c>
      <c r="D17" s="34">
        <v>2.7</v>
      </c>
      <c r="E17" s="34">
        <v>37</v>
      </c>
    </row>
    <row r="19" spans="1:7" x14ac:dyDescent="0.25">
      <c r="C19" s="34">
        <f>CORREL(D2:D17,E2:E17)</f>
        <v>0.85303965846261809</v>
      </c>
    </row>
    <row r="20" spans="1:7" x14ac:dyDescent="0.25">
      <c r="G20" s="34">
        <f>CORREL(E2:E17,E23:E38)</f>
        <v>0.77246635015793186</v>
      </c>
    </row>
    <row r="22" spans="1:7" x14ac:dyDescent="0.25">
      <c r="C22" s="34" t="s">
        <v>106</v>
      </c>
      <c r="D22" s="34" t="s">
        <v>44</v>
      </c>
      <c r="E22" s="34" t="s">
        <v>106</v>
      </c>
      <c r="F22" s="34" t="s">
        <v>44</v>
      </c>
    </row>
    <row r="23" spans="1:7" x14ac:dyDescent="0.25">
      <c r="B23" s="34">
        <v>1</v>
      </c>
      <c r="C23" s="34">
        <f>(E23-MIN($E$23:$E$38))/(MAX($E$23:$E$38)-MIN($E$23:$E$38))</f>
        <v>0</v>
      </c>
      <c r="D23" s="34">
        <f>(F23-MIN($F$23:$F$38))/(MAX($F$23:$F$38)-MIN($F$23:$F$38))</f>
        <v>0</v>
      </c>
      <c r="E23" s="98">
        <v>1.7</v>
      </c>
      <c r="F23" s="34">
        <v>1.75</v>
      </c>
      <c r="G23" s="34">
        <f>_xlfn.FORECAST.LINEAR(E23,F23:F38,E23:E38)</f>
        <v>1.7395517138182686</v>
      </c>
    </row>
    <row r="24" spans="1:7" x14ac:dyDescent="0.25">
      <c r="B24" s="34">
        <v>2</v>
      </c>
      <c r="C24" s="34">
        <f t="shared" ref="C23:C38" si="2">(E24-MIN($E$23:$E$38))/(MAX($E$23:$E$38)-MIN($E$23:$E$38))</f>
        <v>6.6667000000000018E-2</v>
      </c>
      <c r="D24" s="34">
        <f>(F24-MIN($F$23:$F$38))/(MAX($F$23:$F$38)-MIN($F$23:$F$38))</f>
        <v>0</v>
      </c>
      <c r="E24" s="98">
        <v>1.766667</v>
      </c>
      <c r="F24" s="34">
        <v>1.75</v>
      </c>
      <c r="G24" s="34">
        <f>_xlfn.FORECAST.LINEAR(E24,F23:F38,E23:E38)</f>
        <v>1.7994183941804622</v>
      </c>
    </row>
    <row r="25" spans="1:7" x14ac:dyDescent="0.25">
      <c r="B25" s="34">
        <v>3</v>
      </c>
      <c r="C25" s="34">
        <f t="shared" si="2"/>
        <v>0.13333300000000012</v>
      </c>
      <c r="D25" s="34">
        <f>(F25-MIN($F$23:$F$38))/(MAX($F$23:$F$38)-MIN($F$23:$F$38))</f>
        <v>7.3684210526315838E-2</v>
      </c>
      <c r="E25" s="98">
        <v>1.8333330000000001</v>
      </c>
      <c r="F25" s="34">
        <v>1.82</v>
      </c>
      <c r="G25" s="34">
        <f>_xlfn.FORECAST.LINEAR(E25,F23:F38,E23:E38)</f>
        <v>1.8592841765469408</v>
      </c>
    </row>
    <row r="26" spans="1:7" x14ac:dyDescent="0.25">
      <c r="B26" s="34">
        <v>4</v>
      </c>
      <c r="C26" s="34">
        <f t="shared" si="2"/>
        <v>0.3</v>
      </c>
      <c r="D26" s="34">
        <f>(F26-MIN($F$23:$F$38))/(MAX($F$23:$F$38)-MIN($F$23:$F$38))</f>
        <v>0.21052631578947359</v>
      </c>
      <c r="E26" s="98">
        <v>2</v>
      </c>
      <c r="F26" s="34">
        <v>1.95</v>
      </c>
      <c r="G26" s="34">
        <f>_xlfn.FORECAST.LINEAR(E26,F23:F38,E23:E38)</f>
        <v>2.0089504284545674</v>
      </c>
    </row>
    <row r="27" spans="1:7" x14ac:dyDescent="0.25">
      <c r="B27" s="34">
        <v>5</v>
      </c>
      <c r="C27" s="34">
        <f t="shared" si="2"/>
        <v>0.3666669999999998</v>
      </c>
      <c r="D27" s="34">
        <f>(F27-MIN($F$23:$F$38))/(MAX($F$23:$F$38)-MIN($F$23:$F$38))</f>
        <v>0.24210526315789468</v>
      </c>
      <c r="E27" s="98">
        <v>2.0666669999999998</v>
      </c>
      <c r="F27" s="34">
        <v>1.98</v>
      </c>
      <c r="G27" s="34">
        <f>_xlfn.FORECAST.LINEAR(E27,F23:F38,E23:E38)</f>
        <v>2.0688171088167611</v>
      </c>
    </row>
    <row r="28" spans="1:7" x14ac:dyDescent="0.25">
      <c r="B28" s="34">
        <v>6</v>
      </c>
      <c r="C28" s="34">
        <f t="shared" si="2"/>
        <v>0.53333299999999995</v>
      </c>
      <c r="D28" s="34">
        <f>(F28-MIN($F$23:$F$38))/(MAX($F$23:$F$38)-MIN($F$23:$F$38))</f>
        <v>0.24210526315789468</v>
      </c>
      <c r="E28" s="98">
        <v>2.233333</v>
      </c>
      <c r="F28" s="34">
        <v>1.98</v>
      </c>
      <c r="G28" s="34">
        <f>_xlfn.FORECAST.LINEAR(E28,F23:F38,E23:E38)</f>
        <v>2.2184824627286721</v>
      </c>
    </row>
    <row r="29" spans="1:7" x14ac:dyDescent="0.25">
      <c r="B29" s="34">
        <v>7</v>
      </c>
      <c r="C29" s="34">
        <f t="shared" si="2"/>
        <v>0.1999999999999999</v>
      </c>
      <c r="D29" s="34">
        <f>(F29-MIN($F$23:$F$38))/(MAX($F$23:$F$38)-MIN($F$23:$F$38))</f>
        <v>0.28421052631578941</v>
      </c>
      <c r="E29" s="98">
        <v>1.9</v>
      </c>
      <c r="F29" s="34">
        <v>2.02</v>
      </c>
      <c r="G29" s="34">
        <f>_xlfn.FORECAST.LINEAR(E29,F23:F38,E23:E38)</f>
        <v>1.9191508569091345</v>
      </c>
    </row>
    <row r="30" spans="1:7" x14ac:dyDescent="0.25">
      <c r="B30" s="34">
        <v>8</v>
      </c>
      <c r="C30" s="54">
        <f t="shared" si="2"/>
        <v>0.46666699999999983</v>
      </c>
      <c r="D30" s="54">
        <f>(F30-MIN($F$23:$F$38))/(MAX($F$23:$F$38)-MIN($F$23:$F$38))</f>
        <v>0.3473684210526316</v>
      </c>
      <c r="E30" s="99">
        <v>2.1666669999999999</v>
      </c>
      <c r="F30" s="54">
        <v>2.08</v>
      </c>
      <c r="G30" s="34">
        <f>_xlfn.FORECAST.LINEAR(E30,F23:F38,E23:E38)</f>
        <v>2.158616680362194</v>
      </c>
    </row>
    <row r="31" spans="1:7" x14ac:dyDescent="0.25">
      <c r="B31" s="34">
        <v>9</v>
      </c>
      <c r="C31" s="34">
        <f t="shared" si="2"/>
        <v>0.43333299999999986</v>
      </c>
      <c r="D31" s="34">
        <f>(F31-MIN($F$23:$F$38))/(MAX($F$23:$F$38)-MIN($F$23:$F$38))</f>
        <v>0.36842105263157898</v>
      </c>
      <c r="E31" s="98">
        <v>2.1333329999999999</v>
      </c>
      <c r="F31" s="34">
        <v>2.1</v>
      </c>
      <c r="G31" s="34">
        <f>_xlfn.FORECAST.LINEAR(E31,F23:F38,E23:E38)</f>
        <v>2.1286828911832396</v>
      </c>
    </row>
    <row r="32" spans="1:7" x14ac:dyDescent="0.25">
      <c r="B32" s="34">
        <v>10</v>
      </c>
      <c r="C32" s="34">
        <f t="shared" si="2"/>
        <v>0.43333299999999986</v>
      </c>
      <c r="D32" s="34">
        <f>(F32-MIN($F$23:$F$38))/(MAX($F$23:$F$38)-MIN($F$23:$F$38))</f>
        <v>0.36842105263157898</v>
      </c>
      <c r="E32" s="98">
        <v>2.1333329999999999</v>
      </c>
      <c r="F32" s="34">
        <v>2.1</v>
      </c>
      <c r="G32" s="34">
        <f>_xlfn.FORECAST.LINEAR(E32,F23:F38,E23:E38)</f>
        <v>2.1286828911832396</v>
      </c>
    </row>
    <row r="33" spans="2:7" x14ac:dyDescent="0.25">
      <c r="B33" s="34">
        <v>11</v>
      </c>
      <c r="C33" s="34">
        <f t="shared" si="2"/>
        <v>0.1999999999999999</v>
      </c>
      <c r="D33" s="34">
        <f>(F33-MIN($F$23:$F$38))/(MAX($F$23:$F$38)-MIN($F$23:$F$38))</f>
        <v>0.36842105263157898</v>
      </c>
      <c r="E33" s="98">
        <v>1.9</v>
      </c>
      <c r="F33" s="34">
        <v>2.1</v>
      </c>
      <c r="G33" s="34">
        <f>_xlfn.FORECAST.LINEAR(E33,F23:F38,E23:E38)</f>
        <v>1.9191508569091345</v>
      </c>
    </row>
    <row r="34" spans="2:7" x14ac:dyDescent="0.25">
      <c r="B34" s="34">
        <v>12</v>
      </c>
      <c r="C34" s="34">
        <f t="shared" si="2"/>
        <v>0.56666699999999992</v>
      </c>
      <c r="D34" s="34">
        <f>(F34-MIN($F$23:$F$38))/(MAX($F$23:$F$38)-MIN($F$23:$F$38))</f>
        <v>0.47368421052631587</v>
      </c>
      <c r="E34" s="98">
        <v>2.266667</v>
      </c>
      <c r="F34" s="34">
        <v>2.2000000000000002</v>
      </c>
      <c r="G34" s="34">
        <f>_xlfn.FORECAST.LINEAR(E34,F23:F38,E23:E38)</f>
        <v>2.248416251907627</v>
      </c>
    </row>
    <row r="35" spans="2:7" x14ac:dyDescent="0.25">
      <c r="B35" s="34">
        <v>13</v>
      </c>
      <c r="C35" s="34">
        <f t="shared" si="2"/>
        <v>0.59999999999999976</v>
      </c>
      <c r="D35" s="34">
        <f>(F35-MIN($F$23:$F$38))/(MAX($F$23:$F$38)-MIN($F$23:$F$38))</f>
        <v>0.50526315789473675</v>
      </c>
      <c r="E35" s="98">
        <v>2.2999999999999998</v>
      </c>
      <c r="F35" s="34">
        <v>2.23</v>
      </c>
      <c r="G35" s="34">
        <f>_xlfn.FORECAST.LINEAR(E35,F23:F38,E23:E38)</f>
        <v>2.2783491430908658</v>
      </c>
    </row>
    <row r="36" spans="2:7" x14ac:dyDescent="0.25">
      <c r="B36" s="34">
        <v>14</v>
      </c>
      <c r="C36" s="34">
        <f t="shared" si="2"/>
        <v>0.3666669999999998</v>
      </c>
      <c r="D36" s="34">
        <f>(F36-MIN($F$23:$F$38))/(MAX($F$23:$F$38)-MIN($F$23:$F$38))</f>
        <v>0.5473684210526315</v>
      </c>
      <c r="E36" s="98">
        <v>2.0666669999999998</v>
      </c>
      <c r="F36" s="34">
        <v>2.27</v>
      </c>
      <c r="G36" s="34">
        <f>_xlfn.FORECAST.LINEAR(E36,F23:F38,E23:E38)</f>
        <v>2.0688171088167611</v>
      </c>
    </row>
    <row r="37" spans="2:7" x14ac:dyDescent="0.25">
      <c r="B37" s="34">
        <v>15</v>
      </c>
      <c r="C37" s="34">
        <f t="shared" si="2"/>
        <v>0.73333300000000012</v>
      </c>
      <c r="D37" s="34">
        <f>(F37-MIN($F$23:$F$38))/(MAX($F$23:$F$38)-MIN($F$23:$F$38))</f>
        <v>0.84210526315789436</v>
      </c>
      <c r="E37" s="98">
        <v>2.4333330000000002</v>
      </c>
      <c r="F37" s="34">
        <v>2.5499999999999998</v>
      </c>
      <c r="G37" s="34">
        <f>_xlfn.FORECAST.LINEAR(E37,F23:F38,E23:E38)</f>
        <v>2.3980816058195389</v>
      </c>
    </row>
    <row r="38" spans="2:7" x14ac:dyDescent="0.25">
      <c r="B38" s="34">
        <v>16</v>
      </c>
      <c r="C38" s="34">
        <f t="shared" si="2"/>
        <v>1</v>
      </c>
      <c r="D38" s="34">
        <f>(F38-MIN($F$23:$F$38))/(MAX($F$23:$F$38)-MIN($F$23:$F$38))</f>
        <v>1</v>
      </c>
      <c r="E38" s="98">
        <v>2.7</v>
      </c>
      <c r="F38" s="34">
        <v>2.7</v>
      </c>
      <c r="G38" s="34">
        <f>_xlfn.FORECAST.LINEAR(E38,F23:F38,E23:E38)</f>
        <v>2.6375474292725984</v>
      </c>
    </row>
    <row r="41" spans="2:7" x14ac:dyDescent="0.25">
      <c r="D41" s="34">
        <f>CORREL(F23:F38,E23:E38)</f>
        <v>0.89709818687129483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56CD-DBCA-466D-A137-64BCA21F8F29}">
  <dimension ref="B3:K8"/>
  <sheetViews>
    <sheetView topLeftCell="E1" zoomScale="110" zoomScaleNormal="110" workbookViewId="0">
      <selection activeCell="A9" sqref="A9"/>
    </sheetView>
  </sheetViews>
  <sheetFormatPr baseColWidth="10" defaultRowHeight="15" x14ac:dyDescent="0.25"/>
  <cols>
    <col min="1" max="1" width="6.140625" style="25" customWidth="1"/>
    <col min="2" max="2" width="39.7109375" style="26" customWidth="1"/>
    <col min="3" max="3" width="16.140625" style="25" customWidth="1"/>
    <col min="4" max="4" width="36.85546875" style="25" customWidth="1"/>
    <col min="5" max="5" width="39.140625" style="25" customWidth="1"/>
    <col min="6" max="6" width="37.28515625" style="25" bestFit="1" customWidth="1"/>
    <col min="7" max="7" width="20.85546875" style="26" customWidth="1"/>
    <col min="8" max="8" width="20.7109375" style="25" customWidth="1"/>
    <col min="9" max="9" width="21" style="25" customWidth="1"/>
    <col min="10" max="10" width="25.28515625" style="26" customWidth="1"/>
    <col min="11" max="11" width="25.7109375" style="25" customWidth="1"/>
    <col min="12" max="16384" width="11.42578125" style="25"/>
  </cols>
  <sheetData>
    <row r="3" spans="2:11" s="30" customFormat="1" ht="48" customHeight="1" x14ac:dyDescent="0.25">
      <c r="B3" s="29"/>
      <c r="D3" s="32" t="s">
        <v>39</v>
      </c>
      <c r="E3" s="32" t="s">
        <v>40</v>
      </c>
      <c r="F3" s="32" t="s">
        <v>41</v>
      </c>
      <c r="G3" s="32" t="s">
        <v>23</v>
      </c>
      <c r="H3" s="32" t="s">
        <v>24</v>
      </c>
      <c r="I3" s="32" t="s">
        <v>25</v>
      </c>
      <c r="J3" s="32" t="s">
        <v>22</v>
      </c>
      <c r="K3" s="32" t="s">
        <v>21</v>
      </c>
    </row>
    <row r="4" spans="2:11" ht="60" x14ac:dyDescent="0.25">
      <c r="B4" s="32" t="s">
        <v>26</v>
      </c>
      <c r="C4" s="31" t="s">
        <v>19</v>
      </c>
      <c r="D4" s="28"/>
      <c r="E4" s="28"/>
      <c r="F4" s="28"/>
      <c r="G4" s="27"/>
      <c r="H4" s="28"/>
      <c r="I4" s="28"/>
      <c r="J4" s="27"/>
      <c r="K4" s="28"/>
    </row>
    <row r="5" spans="2:11" x14ac:dyDescent="0.25">
      <c r="C5" s="31" t="s">
        <v>20</v>
      </c>
      <c r="D5" s="28"/>
      <c r="E5" s="28"/>
      <c r="F5" s="28"/>
      <c r="G5" s="27"/>
      <c r="H5" s="28"/>
      <c r="I5" s="28"/>
      <c r="J5" s="27"/>
      <c r="K5" s="28"/>
    </row>
    <row r="6" spans="2:11" x14ac:dyDescent="0.25">
      <c r="D6" s="28" t="s">
        <v>28</v>
      </c>
      <c r="E6" s="28" t="s">
        <v>30</v>
      </c>
      <c r="F6" s="28" t="s">
        <v>34</v>
      </c>
    </row>
    <row r="7" spans="2:11" x14ac:dyDescent="0.25">
      <c r="D7" s="28" t="s">
        <v>33</v>
      </c>
      <c r="E7" s="28" t="s">
        <v>32</v>
      </c>
      <c r="F7" s="28" t="s">
        <v>35</v>
      </c>
    </row>
    <row r="8" spans="2:11" x14ac:dyDescent="0.25">
      <c r="D8" s="28" t="s">
        <v>29</v>
      </c>
      <c r="E8" s="28" t="s">
        <v>31</v>
      </c>
      <c r="F8" s="28" t="s">
        <v>36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E770-9047-4823-9684-2F1BC6535F1A}">
  <dimension ref="B3:K53"/>
  <sheetViews>
    <sheetView topLeftCell="C4" zoomScale="80" zoomScaleNormal="80" workbookViewId="0">
      <selection activeCell="F13" sqref="F13"/>
    </sheetView>
  </sheetViews>
  <sheetFormatPr baseColWidth="10" defaultRowHeight="15" x14ac:dyDescent="0.25"/>
  <cols>
    <col min="1" max="1" width="6.140625" style="25" customWidth="1"/>
    <col min="2" max="2" width="39.7109375" style="26" customWidth="1"/>
    <col min="3" max="3" width="16.140625" style="25" customWidth="1"/>
    <col min="4" max="4" width="36.85546875" style="25" customWidth="1"/>
    <col min="5" max="5" width="34.85546875" style="25" customWidth="1"/>
    <col min="6" max="6" width="37.28515625" style="25" bestFit="1" customWidth="1"/>
    <col min="7" max="7" width="20.85546875" style="26" customWidth="1"/>
    <col min="8" max="8" width="20.7109375" style="25" customWidth="1"/>
    <col min="9" max="9" width="21" style="25" customWidth="1"/>
    <col min="10" max="10" width="25.28515625" style="26" customWidth="1"/>
    <col min="11" max="11" width="25.7109375" style="25" customWidth="1"/>
    <col min="12" max="16384" width="11.42578125" style="25"/>
  </cols>
  <sheetData>
    <row r="3" spans="2:11" s="30" customFormat="1" ht="48" customHeight="1" x14ac:dyDescent="0.25">
      <c r="B3" s="29"/>
      <c r="D3" s="32" t="s">
        <v>37</v>
      </c>
      <c r="E3" s="32" t="s">
        <v>27</v>
      </c>
      <c r="F3" s="32" t="s">
        <v>38</v>
      </c>
      <c r="G3" s="32" t="s">
        <v>23</v>
      </c>
      <c r="H3" s="32" t="s">
        <v>24</v>
      </c>
      <c r="I3" s="32" t="s">
        <v>25</v>
      </c>
      <c r="J3" s="32" t="s">
        <v>22</v>
      </c>
      <c r="K3" s="32" t="s">
        <v>21</v>
      </c>
    </row>
    <row r="4" spans="2:11" ht="60" x14ac:dyDescent="0.25">
      <c r="B4" s="32" t="s">
        <v>26</v>
      </c>
      <c r="C4" s="31" t="s">
        <v>19</v>
      </c>
      <c r="D4" s="28"/>
      <c r="E4" s="28"/>
      <c r="F4" s="28"/>
      <c r="G4" s="27"/>
      <c r="H4" s="28"/>
      <c r="I4" s="28"/>
      <c r="J4" s="27"/>
      <c r="K4" s="28"/>
    </row>
    <row r="5" spans="2:11" x14ac:dyDescent="0.25">
      <c r="C5" s="31" t="s">
        <v>20</v>
      </c>
      <c r="D5" s="28"/>
      <c r="E5" s="28"/>
      <c r="F5" s="28"/>
      <c r="G5" s="27"/>
      <c r="H5" s="28"/>
      <c r="I5" s="28"/>
      <c r="J5" s="27"/>
      <c r="K5" s="28"/>
    </row>
    <row r="6" spans="2:11" x14ac:dyDescent="0.25">
      <c r="D6" s="28" t="s">
        <v>28</v>
      </c>
      <c r="E6" s="28" t="s">
        <v>30</v>
      </c>
      <c r="F6" s="28" t="s">
        <v>34</v>
      </c>
    </row>
    <row r="7" spans="2:11" x14ac:dyDescent="0.25">
      <c r="D7" s="28" t="s">
        <v>33</v>
      </c>
      <c r="E7" s="28" t="s">
        <v>32</v>
      </c>
      <c r="F7" s="28" t="s">
        <v>35</v>
      </c>
    </row>
    <row r="8" spans="2:11" x14ac:dyDescent="0.25">
      <c r="D8" s="28" t="s">
        <v>29</v>
      </c>
      <c r="E8" s="28" t="s">
        <v>31</v>
      </c>
      <c r="F8" s="28" t="s">
        <v>36</v>
      </c>
    </row>
    <row r="12" spans="2:11" x14ac:dyDescent="0.25">
      <c r="F12" s="78" t="s">
        <v>104</v>
      </c>
      <c r="G12" s="78" t="s">
        <v>100</v>
      </c>
      <c r="H12" s="78" t="s">
        <v>101</v>
      </c>
      <c r="I12" s="78" t="s">
        <v>102</v>
      </c>
      <c r="J12" s="80" t="s">
        <v>103</v>
      </c>
    </row>
    <row r="13" spans="2:11" x14ac:dyDescent="0.25">
      <c r="F13" s="83">
        <v>40</v>
      </c>
      <c r="G13" s="78">
        <v>1</v>
      </c>
      <c r="H13" s="77">
        <f t="shared" ref="H13:H53" si="0">G13*$F$13</f>
        <v>40</v>
      </c>
      <c r="I13" s="81"/>
      <c r="J13" s="82"/>
    </row>
    <row r="14" spans="2:11" x14ac:dyDescent="0.25">
      <c r="G14" s="78">
        <v>1.1000000000000001</v>
      </c>
      <c r="H14" s="77">
        <f t="shared" si="0"/>
        <v>44</v>
      </c>
      <c r="I14" s="77">
        <f>H14-H13</f>
        <v>4</v>
      </c>
      <c r="J14" s="79">
        <f>I14/10</f>
        <v>0.4</v>
      </c>
    </row>
    <row r="15" spans="2:11" x14ac:dyDescent="0.25">
      <c r="G15" s="78">
        <v>1.2</v>
      </c>
      <c r="H15" s="77">
        <f t="shared" si="0"/>
        <v>48</v>
      </c>
      <c r="I15" s="77">
        <f t="shared" ref="I15:I52" si="1">H15-H14</f>
        <v>4</v>
      </c>
      <c r="J15" s="79">
        <f t="shared" ref="J15:J53" si="2">I15/10</f>
        <v>0.4</v>
      </c>
    </row>
    <row r="16" spans="2:11" x14ac:dyDescent="0.25">
      <c r="G16" s="78">
        <v>1.3</v>
      </c>
      <c r="H16" s="77">
        <f t="shared" si="0"/>
        <v>52</v>
      </c>
      <c r="I16" s="77">
        <f t="shared" si="1"/>
        <v>4</v>
      </c>
      <c r="J16" s="79">
        <f t="shared" si="2"/>
        <v>0.4</v>
      </c>
    </row>
    <row r="17" spans="7:10" x14ac:dyDescent="0.25">
      <c r="G17" s="78">
        <v>1.4</v>
      </c>
      <c r="H17" s="77">
        <f t="shared" si="0"/>
        <v>56</v>
      </c>
      <c r="I17" s="77">
        <f t="shared" si="1"/>
        <v>4</v>
      </c>
      <c r="J17" s="79">
        <f t="shared" si="2"/>
        <v>0.4</v>
      </c>
    </row>
    <row r="18" spans="7:10" x14ac:dyDescent="0.25">
      <c r="G18" s="78">
        <v>1.5</v>
      </c>
      <c r="H18" s="77">
        <f t="shared" si="0"/>
        <v>60</v>
      </c>
      <c r="I18" s="77">
        <f t="shared" si="1"/>
        <v>4</v>
      </c>
      <c r="J18" s="79">
        <f t="shared" si="2"/>
        <v>0.4</v>
      </c>
    </row>
    <row r="19" spans="7:10" x14ac:dyDescent="0.25">
      <c r="G19" s="78">
        <v>1.6</v>
      </c>
      <c r="H19" s="77">
        <f t="shared" si="0"/>
        <v>64</v>
      </c>
      <c r="I19" s="77">
        <f t="shared" si="1"/>
        <v>4</v>
      </c>
      <c r="J19" s="79">
        <f t="shared" si="2"/>
        <v>0.4</v>
      </c>
    </row>
    <row r="20" spans="7:10" x14ac:dyDescent="0.25">
      <c r="G20" s="78">
        <v>1.7</v>
      </c>
      <c r="H20" s="77">
        <f t="shared" si="0"/>
        <v>68</v>
      </c>
      <c r="I20" s="77">
        <f t="shared" si="1"/>
        <v>4</v>
      </c>
      <c r="J20" s="79">
        <f t="shared" si="2"/>
        <v>0.4</v>
      </c>
    </row>
    <row r="21" spans="7:10" x14ac:dyDescent="0.25">
      <c r="G21" s="78">
        <v>1.8</v>
      </c>
      <c r="H21" s="77">
        <f t="shared" si="0"/>
        <v>72</v>
      </c>
      <c r="I21" s="77">
        <f t="shared" si="1"/>
        <v>4</v>
      </c>
      <c r="J21" s="79">
        <f t="shared" si="2"/>
        <v>0.4</v>
      </c>
    </row>
    <row r="22" spans="7:10" x14ac:dyDescent="0.25">
      <c r="G22" s="78">
        <v>1.9</v>
      </c>
      <c r="H22" s="77">
        <f t="shared" si="0"/>
        <v>76</v>
      </c>
      <c r="I22" s="77">
        <f t="shared" si="1"/>
        <v>4</v>
      </c>
      <c r="J22" s="79">
        <f t="shared" si="2"/>
        <v>0.4</v>
      </c>
    </row>
    <row r="23" spans="7:10" x14ac:dyDescent="0.25">
      <c r="G23" s="78">
        <v>2</v>
      </c>
      <c r="H23" s="77">
        <f t="shared" si="0"/>
        <v>80</v>
      </c>
      <c r="I23" s="77">
        <f t="shared" si="1"/>
        <v>4</v>
      </c>
      <c r="J23" s="79">
        <f t="shared" si="2"/>
        <v>0.4</v>
      </c>
    </row>
    <row r="24" spans="7:10" x14ac:dyDescent="0.25">
      <c r="G24" s="78">
        <v>2.1</v>
      </c>
      <c r="H24" s="77">
        <f t="shared" si="0"/>
        <v>84</v>
      </c>
      <c r="I24" s="77">
        <f t="shared" si="1"/>
        <v>4</v>
      </c>
      <c r="J24" s="79">
        <f t="shared" si="2"/>
        <v>0.4</v>
      </c>
    </row>
    <row r="25" spans="7:10" x14ac:dyDescent="0.25">
      <c r="G25" s="78">
        <v>2.2000000000000002</v>
      </c>
      <c r="H25" s="77">
        <f t="shared" si="0"/>
        <v>88</v>
      </c>
      <c r="I25" s="77">
        <f t="shared" si="1"/>
        <v>4</v>
      </c>
      <c r="J25" s="79">
        <f t="shared" si="2"/>
        <v>0.4</v>
      </c>
    </row>
    <row r="26" spans="7:10" x14ac:dyDescent="0.25">
      <c r="G26" s="78">
        <v>2.2999999999999998</v>
      </c>
      <c r="H26" s="77">
        <f t="shared" si="0"/>
        <v>92</v>
      </c>
      <c r="I26" s="77">
        <f t="shared" si="1"/>
        <v>4</v>
      </c>
      <c r="J26" s="79">
        <f t="shared" si="2"/>
        <v>0.4</v>
      </c>
    </row>
    <row r="27" spans="7:10" x14ac:dyDescent="0.25">
      <c r="G27" s="78">
        <v>2.4</v>
      </c>
      <c r="H27" s="77">
        <f t="shared" si="0"/>
        <v>96</v>
      </c>
      <c r="I27" s="77">
        <f t="shared" si="1"/>
        <v>4</v>
      </c>
      <c r="J27" s="79">
        <f t="shared" si="2"/>
        <v>0.4</v>
      </c>
    </row>
    <row r="28" spans="7:10" x14ac:dyDescent="0.25">
      <c r="G28" s="78">
        <v>2.5</v>
      </c>
      <c r="H28" s="77">
        <f t="shared" si="0"/>
        <v>100</v>
      </c>
      <c r="I28" s="77">
        <f t="shared" si="1"/>
        <v>4</v>
      </c>
      <c r="J28" s="79">
        <f t="shared" si="2"/>
        <v>0.4</v>
      </c>
    </row>
    <row r="29" spans="7:10" x14ac:dyDescent="0.25">
      <c r="G29" s="78">
        <v>2.6</v>
      </c>
      <c r="H29" s="77">
        <f t="shared" si="0"/>
        <v>104</v>
      </c>
      <c r="I29" s="77">
        <f t="shared" si="1"/>
        <v>4</v>
      </c>
      <c r="J29" s="79">
        <f t="shared" si="2"/>
        <v>0.4</v>
      </c>
    </row>
    <row r="30" spans="7:10" x14ac:dyDescent="0.25">
      <c r="G30" s="78">
        <v>2.7</v>
      </c>
      <c r="H30" s="77">
        <f t="shared" si="0"/>
        <v>108</v>
      </c>
      <c r="I30" s="77">
        <f t="shared" si="1"/>
        <v>4</v>
      </c>
      <c r="J30" s="79">
        <f t="shared" si="2"/>
        <v>0.4</v>
      </c>
    </row>
    <row r="31" spans="7:10" x14ac:dyDescent="0.25">
      <c r="G31" s="78">
        <v>2.8</v>
      </c>
      <c r="H31" s="77">
        <f t="shared" si="0"/>
        <v>112</v>
      </c>
      <c r="I31" s="77">
        <f t="shared" si="1"/>
        <v>4</v>
      </c>
      <c r="J31" s="79">
        <f t="shared" si="2"/>
        <v>0.4</v>
      </c>
    </row>
    <row r="32" spans="7:10" x14ac:dyDescent="0.25">
      <c r="G32" s="78">
        <v>2.9</v>
      </c>
      <c r="H32" s="77">
        <f t="shared" si="0"/>
        <v>116</v>
      </c>
      <c r="I32" s="77">
        <f t="shared" si="1"/>
        <v>4</v>
      </c>
      <c r="J32" s="79">
        <f t="shared" si="2"/>
        <v>0.4</v>
      </c>
    </row>
    <row r="33" spans="7:10" x14ac:dyDescent="0.25">
      <c r="G33" s="78">
        <v>3</v>
      </c>
      <c r="H33" s="77">
        <f t="shared" si="0"/>
        <v>120</v>
      </c>
      <c r="I33" s="77">
        <f t="shared" si="1"/>
        <v>4</v>
      </c>
      <c r="J33" s="79">
        <f t="shared" si="2"/>
        <v>0.4</v>
      </c>
    </row>
    <row r="34" spans="7:10" x14ac:dyDescent="0.25">
      <c r="G34" s="78">
        <v>3.1</v>
      </c>
      <c r="H34" s="77">
        <f t="shared" si="0"/>
        <v>124</v>
      </c>
      <c r="I34" s="77">
        <f t="shared" si="1"/>
        <v>4</v>
      </c>
      <c r="J34" s="79">
        <f t="shared" si="2"/>
        <v>0.4</v>
      </c>
    </row>
    <row r="35" spans="7:10" x14ac:dyDescent="0.25">
      <c r="G35" s="78">
        <v>3.2</v>
      </c>
      <c r="H35" s="77">
        <f t="shared" si="0"/>
        <v>128</v>
      </c>
      <c r="I35" s="77">
        <f t="shared" si="1"/>
        <v>4</v>
      </c>
      <c r="J35" s="79">
        <f t="shared" si="2"/>
        <v>0.4</v>
      </c>
    </row>
    <row r="36" spans="7:10" x14ac:dyDescent="0.25">
      <c r="G36" s="78">
        <v>3.3</v>
      </c>
      <c r="H36" s="77">
        <f t="shared" si="0"/>
        <v>132</v>
      </c>
      <c r="I36" s="77">
        <f t="shared" si="1"/>
        <v>4</v>
      </c>
      <c r="J36" s="79">
        <f t="shared" si="2"/>
        <v>0.4</v>
      </c>
    </row>
    <row r="37" spans="7:10" x14ac:dyDescent="0.25">
      <c r="G37" s="78">
        <v>3.4</v>
      </c>
      <c r="H37" s="77">
        <f t="shared" si="0"/>
        <v>136</v>
      </c>
      <c r="I37" s="77">
        <f t="shared" si="1"/>
        <v>4</v>
      </c>
      <c r="J37" s="79">
        <f t="shared" si="2"/>
        <v>0.4</v>
      </c>
    </row>
    <row r="38" spans="7:10" x14ac:dyDescent="0.25">
      <c r="G38" s="78">
        <v>3.5</v>
      </c>
      <c r="H38" s="77">
        <f t="shared" si="0"/>
        <v>140</v>
      </c>
      <c r="I38" s="77">
        <f t="shared" si="1"/>
        <v>4</v>
      </c>
      <c r="J38" s="79">
        <f t="shared" si="2"/>
        <v>0.4</v>
      </c>
    </row>
    <row r="39" spans="7:10" x14ac:dyDescent="0.25">
      <c r="G39" s="78">
        <v>3.6</v>
      </c>
      <c r="H39" s="77">
        <f t="shared" si="0"/>
        <v>144</v>
      </c>
      <c r="I39" s="77">
        <f t="shared" si="1"/>
        <v>4</v>
      </c>
      <c r="J39" s="79">
        <f t="shared" si="2"/>
        <v>0.4</v>
      </c>
    </row>
    <row r="40" spans="7:10" x14ac:dyDescent="0.25">
      <c r="G40" s="78">
        <v>3.7</v>
      </c>
      <c r="H40" s="77">
        <f t="shared" si="0"/>
        <v>148</v>
      </c>
      <c r="I40" s="77">
        <f t="shared" si="1"/>
        <v>4</v>
      </c>
      <c r="J40" s="79">
        <f t="shared" si="2"/>
        <v>0.4</v>
      </c>
    </row>
    <row r="41" spans="7:10" x14ac:dyDescent="0.25">
      <c r="G41" s="78">
        <v>3.8</v>
      </c>
      <c r="H41" s="77">
        <f t="shared" si="0"/>
        <v>152</v>
      </c>
      <c r="I41" s="77">
        <f t="shared" si="1"/>
        <v>4</v>
      </c>
      <c r="J41" s="79">
        <f t="shared" si="2"/>
        <v>0.4</v>
      </c>
    </row>
    <row r="42" spans="7:10" x14ac:dyDescent="0.25">
      <c r="G42" s="78">
        <v>3.9</v>
      </c>
      <c r="H42" s="77">
        <f t="shared" si="0"/>
        <v>156</v>
      </c>
      <c r="I42" s="77">
        <f t="shared" si="1"/>
        <v>4</v>
      </c>
      <c r="J42" s="79">
        <f t="shared" si="2"/>
        <v>0.4</v>
      </c>
    </row>
    <row r="43" spans="7:10" x14ac:dyDescent="0.25">
      <c r="G43" s="78">
        <v>4</v>
      </c>
      <c r="H43" s="77">
        <f t="shared" si="0"/>
        <v>160</v>
      </c>
      <c r="I43" s="77">
        <f t="shared" si="1"/>
        <v>4</v>
      </c>
      <c r="J43" s="79">
        <f t="shared" si="2"/>
        <v>0.4</v>
      </c>
    </row>
    <row r="44" spans="7:10" x14ac:dyDescent="0.25">
      <c r="G44" s="78">
        <v>4.0999999999999996</v>
      </c>
      <c r="H44" s="77">
        <f t="shared" si="0"/>
        <v>164</v>
      </c>
      <c r="I44" s="77">
        <f t="shared" si="1"/>
        <v>4</v>
      </c>
      <c r="J44" s="79">
        <f t="shared" si="2"/>
        <v>0.4</v>
      </c>
    </row>
    <row r="45" spans="7:10" x14ac:dyDescent="0.25">
      <c r="G45" s="78">
        <v>4.2</v>
      </c>
      <c r="H45" s="77">
        <f t="shared" si="0"/>
        <v>168</v>
      </c>
      <c r="I45" s="77">
        <f t="shared" si="1"/>
        <v>4</v>
      </c>
      <c r="J45" s="79">
        <f t="shared" si="2"/>
        <v>0.4</v>
      </c>
    </row>
    <row r="46" spans="7:10" x14ac:dyDescent="0.25">
      <c r="G46" s="78">
        <v>4.3</v>
      </c>
      <c r="H46" s="77">
        <f t="shared" si="0"/>
        <v>172</v>
      </c>
      <c r="I46" s="77">
        <f t="shared" si="1"/>
        <v>4</v>
      </c>
      <c r="J46" s="79">
        <f t="shared" si="2"/>
        <v>0.4</v>
      </c>
    </row>
    <row r="47" spans="7:10" x14ac:dyDescent="0.25">
      <c r="G47" s="78">
        <v>4.4000000000000004</v>
      </c>
      <c r="H47" s="77">
        <f t="shared" si="0"/>
        <v>176</v>
      </c>
      <c r="I47" s="77">
        <f t="shared" si="1"/>
        <v>4</v>
      </c>
      <c r="J47" s="79">
        <f t="shared" si="2"/>
        <v>0.4</v>
      </c>
    </row>
    <row r="48" spans="7:10" x14ac:dyDescent="0.25">
      <c r="G48" s="78">
        <v>4.5</v>
      </c>
      <c r="H48" s="77">
        <f t="shared" si="0"/>
        <v>180</v>
      </c>
      <c r="I48" s="77">
        <f t="shared" si="1"/>
        <v>4</v>
      </c>
      <c r="J48" s="79">
        <f t="shared" si="2"/>
        <v>0.4</v>
      </c>
    </row>
    <row r="49" spans="7:10" x14ac:dyDescent="0.25">
      <c r="G49" s="78">
        <v>4.5999999999999996</v>
      </c>
      <c r="H49" s="77">
        <f t="shared" si="0"/>
        <v>184</v>
      </c>
      <c r="I49" s="77">
        <f t="shared" si="1"/>
        <v>4</v>
      </c>
      <c r="J49" s="79">
        <f t="shared" si="2"/>
        <v>0.4</v>
      </c>
    </row>
    <row r="50" spans="7:10" x14ac:dyDescent="0.25">
      <c r="G50" s="78">
        <v>4.7</v>
      </c>
      <c r="H50" s="77">
        <f t="shared" si="0"/>
        <v>188</v>
      </c>
      <c r="I50" s="77">
        <f t="shared" si="1"/>
        <v>4</v>
      </c>
      <c r="J50" s="79">
        <f t="shared" si="2"/>
        <v>0.4</v>
      </c>
    </row>
    <row r="51" spans="7:10" x14ac:dyDescent="0.25">
      <c r="G51" s="78">
        <v>4.8</v>
      </c>
      <c r="H51" s="77">
        <f t="shared" si="0"/>
        <v>192</v>
      </c>
      <c r="I51" s="77">
        <f t="shared" si="1"/>
        <v>4</v>
      </c>
      <c r="J51" s="79">
        <f t="shared" si="2"/>
        <v>0.4</v>
      </c>
    </row>
    <row r="52" spans="7:10" x14ac:dyDescent="0.25">
      <c r="G52" s="78">
        <v>4.9000000000000004</v>
      </c>
      <c r="H52" s="77">
        <f t="shared" si="0"/>
        <v>196</v>
      </c>
      <c r="I52" s="77">
        <f t="shared" si="1"/>
        <v>4</v>
      </c>
      <c r="J52" s="79">
        <f t="shared" si="2"/>
        <v>0.4</v>
      </c>
    </row>
    <row r="53" spans="7:10" x14ac:dyDescent="0.25">
      <c r="G53" s="78">
        <v>5</v>
      </c>
      <c r="H53" s="77">
        <f t="shared" si="0"/>
        <v>200</v>
      </c>
      <c r="I53" s="77">
        <f>H53-H52</f>
        <v>4</v>
      </c>
      <c r="J53" s="79">
        <f t="shared" si="2"/>
        <v>0.4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D955-215A-4354-A44F-059CBDC10DF5}">
  <dimension ref="A1:L89"/>
  <sheetViews>
    <sheetView tabSelected="1" topLeftCell="A20" workbookViewId="0">
      <selection activeCell="D25" sqref="D25"/>
    </sheetView>
  </sheetViews>
  <sheetFormatPr baseColWidth="10" defaultRowHeight="15" x14ac:dyDescent="0.25"/>
  <cols>
    <col min="1" max="1" width="32.85546875" bestFit="1" customWidth="1"/>
    <col min="2" max="2" width="23" bestFit="1" customWidth="1"/>
    <col min="3" max="3" width="19" bestFit="1" customWidth="1"/>
    <col min="4" max="4" width="25.42578125" bestFit="1" customWidth="1"/>
    <col min="5" max="5" width="12.7109375" bestFit="1" customWidth="1"/>
    <col min="6" max="6" width="15.85546875" bestFit="1" customWidth="1"/>
    <col min="7" max="7" width="12.85546875" bestFit="1" customWidth="1"/>
    <col min="8" max="8" width="12.85546875" style="35" customWidth="1"/>
    <col min="9" max="9" width="13.5703125" bestFit="1" customWidth="1"/>
    <col min="10" max="10" width="14.42578125" bestFit="1" customWidth="1"/>
  </cols>
  <sheetData>
    <row r="1" spans="1:10" x14ac:dyDescent="0.25">
      <c r="A1" t="s">
        <v>52</v>
      </c>
    </row>
    <row r="2" spans="1:10" ht="15.75" thickBot="1" x14ac:dyDescent="0.3"/>
    <row r="3" spans="1:10" x14ac:dyDescent="0.25">
      <c r="A3" s="45" t="s">
        <v>53</v>
      </c>
      <c r="B3" s="45"/>
    </row>
    <row r="4" spans="1:10" x14ac:dyDescent="0.25">
      <c r="A4" t="s">
        <v>54</v>
      </c>
      <c r="B4">
        <v>0.8556549987026365</v>
      </c>
    </row>
    <row r="5" spans="1:10" x14ac:dyDescent="0.25">
      <c r="A5" t="s">
        <v>55</v>
      </c>
      <c r="B5">
        <v>0.7321454768048089</v>
      </c>
    </row>
    <row r="6" spans="1:10" x14ac:dyDescent="0.25">
      <c r="A6" t="s">
        <v>56</v>
      </c>
      <c r="B6">
        <v>0.71540456910510941</v>
      </c>
    </row>
    <row r="7" spans="1:10" x14ac:dyDescent="0.25">
      <c r="A7" t="s">
        <v>57</v>
      </c>
      <c r="B7">
        <v>0.11035096855379826</v>
      </c>
    </row>
    <row r="8" spans="1:10" ht="15.75" thickBot="1" x14ac:dyDescent="0.3">
      <c r="A8" s="43" t="s">
        <v>58</v>
      </c>
      <c r="B8" s="43">
        <v>18</v>
      </c>
    </row>
    <row r="10" spans="1:10" ht="15.75" thickBot="1" x14ac:dyDescent="0.3">
      <c r="A10" t="s">
        <v>59</v>
      </c>
    </row>
    <row r="11" spans="1:10" x14ac:dyDescent="0.25">
      <c r="A11" s="44"/>
      <c r="B11" s="44" t="s">
        <v>64</v>
      </c>
      <c r="C11" s="44" t="s">
        <v>65</v>
      </c>
      <c r="D11" s="44" t="s">
        <v>66</v>
      </c>
      <c r="E11" s="44" t="s">
        <v>67</v>
      </c>
      <c r="F11" s="44" t="s">
        <v>68</v>
      </c>
    </row>
    <row r="12" spans="1:10" x14ac:dyDescent="0.25">
      <c r="A12" t="s">
        <v>60</v>
      </c>
      <c r="B12">
        <v>1</v>
      </c>
      <c r="C12">
        <v>0.53256261982781805</v>
      </c>
      <c r="D12">
        <v>0.53256261982781805</v>
      </c>
      <c r="E12">
        <v>43.733917535305068</v>
      </c>
      <c r="F12">
        <v>5.9639069185354236E-6</v>
      </c>
    </row>
    <row r="13" spans="1:10" x14ac:dyDescent="0.25">
      <c r="A13" t="s">
        <v>61</v>
      </c>
      <c r="B13">
        <v>16</v>
      </c>
      <c r="C13">
        <v>0.19483738017218197</v>
      </c>
      <c r="D13">
        <v>1.2177336260761373E-2</v>
      </c>
    </row>
    <row r="14" spans="1:10" ht="15.75" thickBot="1" x14ac:dyDescent="0.3">
      <c r="A14" s="43" t="s">
        <v>62</v>
      </c>
      <c r="B14" s="43">
        <v>17</v>
      </c>
      <c r="C14" s="43">
        <v>0.72740000000000005</v>
      </c>
      <c r="D14" s="43"/>
      <c r="E14" s="43"/>
      <c r="F14" s="43"/>
    </row>
    <row r="15" spans="1:10" ht="15.75" thickBot="1" x14ac:dyDescent="0.3"/>
    <row r="16" spans="1:10" x14ac:dyDescent="0.25">
      <c r="A16" s="44"/>
      <c r="B16" s="44" t="s">
        <v>69</v>
      </c>
      <c r="C16" s="44" t="s">
        <v>57</v>
      </c>
      <c r="D16" s="44" t="s">
        <v>70</v>
      </c>
      <c r="E16" s="44" t="s">
        <v>71</v>
      </c>
      <c r="F16" s="44" t="s">
        <v>72</v>
      </c>
      <c r="G16" s="44" t="s">
        <v>73</v>
      </c>
      <c r="H16" s="74"/>
      <c r="I16" s="44" t="s">
        <v>74</v>
      </c>
      <c r="J16" s="44" t="s">
        <v>75</v>
      </c>
    </row>
    <row r="17" spans="1:10" x14ac:dyDescent="0.25">
      <c r="A17" t="s">
        <v>63</v>
      </c>
      <c r="B17">
        <v>0.55557799121282248</v>
      </c>
      <c r="C17">
        <v>0.22746885967190475</v>
      </c>
      <c r="D17">
        <v>2.442435382206487</v>
      </c>
      <c r="E17">
        <v>2.6571838869470468E-2</v>
      </c>
      <c r="F17">
        <v>7.3365550186535566E-2</v>
      </c>
      <c r="G17">
        <v>1.0377904322391094</v>
      </c>
      <c r="I17">
        <v>7.3365550186535566E-2</v>
      </c>
      <c r="J17">
        <v>1.0377904322391094</v>
      </c>
    </row>
    <row r="18" spans="1:10" ht="15.75" thickBot="1" x14ac:dyDescent="0.3">
      <c r="A18" s="43" t="s">
        <v>42</v>
      </c>
      <c r="B18" s="43">
        <v>0.74035584397977883</v>
      </c>
      <c r="C18" s="43">
        <v>0.1119518611619009</v>
      </c>
      <c r="D18" s="43">
        <v>6.6131624458578848</v>
      </c>
      <c r="E18" s="43">
        <v>5.9639069185354448E-6</v>
      </c>
      <c r="F18" s="43">
        <v>0.50302850024498291</v>
      </c>
      <c r="G18" s="43">
        <v>0.97768318771457474</v>
      </c>
      <c r="H18" s="75"/>
      <c r="I18" s="43">
        <v>0.50302850024498291</v>
      </c>
      <c r="J18" s="43">
        <v>0.97768318771457474</v>
      </c>
    </row>
    <row r="20" spans="1:10" x14ac:dyDescent="0.25">
      <c r="B20">
        <f>B17+B18*2.3</f>
        <v>2.2583964323663137</v>
      </c>
    </row>
    <row r="21" spans="1:10" x14ac:dyDescent="0.25">
      <c r="F21" s="53" t="s">
        <v>82</v>
      </c>
      <c r="G21" s="3" t="s">
        <v>83</v>
      </c>
      <c r="H21" s="76"/>
    </row>
    <row r="22" spans="1:10" x14ac:dyDescent="0.25">
      <c r="A22" t="s">
        <v>76</v>
      </c>
      <c r="E22" s="37"/>
      <c r="F22" s="47" t="s">
        <v>42</v>
      </c>
      <c r="G22" s="47" t="s">
        <v>44</v>
      </c>
      <c r="H22" s="47" t="s">
        <v>90</v>
      </c>
      <c r="I22" s="53" t="s">
        <v>93</v>
      </c>
    </row>
    <row r="23" spans="1:10" ht="15.75" thickBot="1" x14ac:dyDescent="0.3">
      <c r="E23" s="47">
        <v>1</v>
      </c>
      <c r="F23" s="85">
        <v>1.6333329999999999</v>
      </c>
      <c r="G23" s="39">
        <v>1.7</v>
      </c>
      <c r="H23" s="88">
        <f>_xlfn.FORECAST.LINEAR(F23,G23:G40,F23:F40)</f>
        <v>1.7648256229278463</v>
      </c>
      <c r="I23" s="38">
        <v>-13</v>
      </c>
    </row>
    <row r="24" spans="1:10" x14ac:dyDescent="0.25">
      <c r="A24" s="44" t="s">
        <v>77</v>
      </c>
      <c r="B24" s="44" t="s">
        <v>78</v>
      </c>
      <c r="C24" s="44" t="s">
        <v>61</v>
      </c>
      <c r="E24" s="47">
        <v>2</v>
      </c>
      <c r="F24" s="85">
        <v>1.6666669999999999</v>
      </c>
      <c r="G24" s="65">
        <v>1.82</v>
      </c>
      <c r="H24" s="88">
        <f>_xlfn.FORECAST.LINEAR(F24,G23:G40,F23:F40)</f>
        <v>1.7895046446310683</v>
      </c>
      <c r="I24" s="38">
        <v>-14</v>
      </c>
    </row>
    <row r="25" spans="1:10" x14ac:dyDescent="0.25">
      <c r="A25" s="87">
        <v>1</v>
      </c>
      <c r="B25" s="52">
        <v>1.7648256229278465</v>
      </c>
      <c r="C25" s="87">
        <v>-6.4825622927846549E-2</v>
      </c>
      <c r="E25" s="47">
        <v>3</v>
      </c>
      <c r="F25" s="39">
        <v>1.8</v>
      </c>
      <c r="G25" s="65">
        <v>2.02</v>
      </c>
      <c r="H25" s="88">
        <f>_xlfn.FORECAST.LINEAR(F25,G23:G40,F23:F40)</f>
        <v>1.8882185103764244</v>
      </c>
      <c r="I25" s="38">
        <v>-12</v>
      </c>
    </row>
    <row r="26" spans="1:10" x14ac:dyDescent="0.25">
      <c r="A26" s="87">
        <v>2</v>
      </c>
      <c r="B26" s="52">
        <v>1.7895046446310685</v>
      </c>
      <c r="C26" s="87">
        <v>3.0495355368931554E-2</v>
      </c>
      <c r="E26" s="47">
        <v>4</v>
      </c>
      <c r="F26" s="85">
        <v>1.8333330000000001</v>
      </c>
      <c r="G26" s="39">
        <v>1.82</v>
      </c>
      <c r="H26" s="88">
        <f>_xlfn.FORECAST.LINEAR(F26,G23:G40,F23:F40)</f>
        <v>1.9128967917238024</v>
      </c>
      <c r="I26" s="89">
        <v>-1</v>
      </c>
    </row>
    <row r="27" spans="1:10" x14ac:dyDescent="0.25">
      <c r="A27" s="52">
        <v>3</v>
      </c>
      <c r="B27" s="52">
        <v>1.8882185103764244</v>
      </c>
      <c r="C27" s="52">
        <v>0.13178148962357561</v>
      </c>
      <c r="E27" s="47">
        <v>5</v>
      </c>
      <c r="F27" s="85">
        <v>1.8666670000000001</v>
      </c>
      <c r="G27" s="65">
        <v>1.92</v>
      </c>
      <c r="H27" s="88">
        <f>_xlfn.FORECAST.LINEAR(F27,G23:G40,F23:F40)</f>
        <v>1.9375758134270242</v>
      </c>
      <c r="I27" s="84">
        <v>-4</v>
      </c>
    </row>
    <row r="28" spans="1:10" x14ac:dyDescent="0.25">
      <c r="A28" s="87">
        <v>4</v>
      </c>
      <c r="B28" s="52">
        <v>1.9128967917238024</v>
      </c>
      <c r="C28" s="87">
        <v>-9.2896791723802385E-2</v>
      </c>
      <c r="E28" s="47">
        <v>6</v>
      </c>
      <c r="F28" s="39">
        <v>1.8666670000000001</v>
      </c>
      <c r="G28" s="39">
        <v>1.77</v>
      </c>
      <c r="H28" s="88">
        <f>_xlfn.FORECAST.LINEAR(F28,G23:G40,F23:F40)</f>
        <v>1.9375758134270242</v>
      </c>
      <c r="I28" s="71">
        <v>-3</v>
      </c>
    </row>
    <row r="29" spans="1:10" x14ac:dyDescent="0.25">
      <c r="A29" s="87">
        <v>5</v>
      </c>
      <c r="B29" s="52">
        <v>1.9375758134270242</v>
      </c>
      <c r="C29" s="87">
        <v>-1.75758134270243E-2</v>
      </c>
      <c r="E29" s="47">
        <v>7</v>
      </c>
      <c r="F29" s="39">
        <v>1.8666670000000001</v>
      </c>
      <c r="G29" s="65">
        <v>2.1</v>
      </c>
      <c r="H29" s="88">
        <f>_xlfn.FORECAST.LINEAR(F29,G23:G40,F23:F40)</f>
        <v>1.9375758134270242</v>
      </c>
      <c r="I29" s="71">
        <v>3</v>
      </c>
    </row>
    <row r="30" spans="1:10" x14ac:dyDescent="0.25">
      <c r="A30" s="52">
        <v>6</v>
      </c>
      <c r="B30" s="52">
        <v>1.9375758134270242</v>
      </c>
      <c r="C30" s="52">
        <v>-0.16757581342702421</v>
      </c>
      <c r="E30" s="47">
        <v>8</v>
      </c>
      <c r="F30" s="85">
        <v>1.9</v>
      </c>
      <c r="G30" s="65">
        <v>2.0499999999999998</v>
      </c>
      <c r="H30" s="88">
        <f>_xlfn.FORECAST.LINEAR(F30,G23:G40,F23:F40)</f>
        <v>1.962254094774402</v>
      </c>
      <c r="I30" s="84">
        <v>-7</v>
      </c>
    </row>
    <row r="31" spans="1:10" x14ac:dyDescent="0.25">
      <c r="A31" s="52">
        <v>7</v>
      </c>
      <c r="B31" s="52">
        <v>1.9375758134270242</v>
      </c>
      <c r="C31" s="52">
        <v>0.16242418657297586</v>
      </c>
      <c r="E31" s="47">
        <v>9</v>
      </c>
      <c r="F31" s="85">
        <v>1.9666669999999999</v>
      </c>
      <c r="G31" s="65">
        <v>2.0499999999999998</v>
      </c>
      <c r="H31" s="88">
        <f>_xlfn.FORECAST.LINEAR(F31,G23:G40,F23:F40)</f>
        <v>2.0116113978250021</v>
      </c>
      <c r="I31" s="84">
        <v>2</v>
      </c>
    </row>
    <row r="32" spans="1:10" x14ac:dyDescent="0.25">
      <c r="A32" s="87">
        <v>8</v>
      </c>
      <c r="B32" s="52">
        <v>1.9622540947744023</v>
      </c>
      <c r="C32" s="87">
        <v>8.7745905225597554E-2</v>
      </c>
      <c r="E32" s="47">
        <v>10</v>
      </c>
      <c r="F32" s="39">
        <v>2</v>
      </c>
      <c r="G32" s="39">
        <v>1.82</v>
      </c>
      <c r="H32" s="88">
        <f>_xlfn.FORECAST.LINEAR(F32,G23:G40,F23:F40)</f>
        <v>2.0362896791723801</v>
      </c>
      <c r="I32" s="38">
        <v>15</v>
      </c>
    </row>
    <row r="33" spans="1:12" x14ac:dyDescent="0.25">
      <c r="A33" s="87">
        <v>9</v>
      </c>
      <c r="B33" s="52">
        <v>2.0116113978250021</v>
      </c>
      <c r="C33" s="87">
        <v>3.8388602174997732E-2</v>
      </c>
      <c r="E33" s="47">
        <v>11</v>
      </c>
      <c r="F33" s="85">
        <v>2.1</v>
      </c>
      <c r="G33" s="65">
        <v>2.2000000000000002</v>
      </c>
      <c r="H33" s="88">
        <f>_xlfn.FORECAST.LINEAR(F33,G23:G40,F23:F40)</f>
        <v>2.110325263570358</v>
      </c>
      <c r="I33" s="84">
        <v>-1</v>
      </c>
    </row>
    <row r="34" spans="1:12" x14ac:dyDescent="0.25">
      <c r="A34" s="52">
        <v>10</v>
      </c>
      <c r="B34" s="52">
        <v>2.0362896791723801</v>
      </c>
      <c r="C34" s="52">
        <v>-0.21628967917238007</v>
      </c>
      <c r="E34" s="47">
        <v>12</v>
      </c>
      <c r="F34" s="85">
        <v>2.1</v>
      </c>
      <c r="G34" s="65">
        <v>2.08</v>
      </c>
      <c r="H34" s="88">
        <f>_xlfn.FORECAST.LINEAR(F34,G23:G40,F23:F40)</f>
        <v>2.110325263570358</v>
      </c>
      <c r="I34" s="84">
        <v>-6</v>
      </c>
    </row>
    <row r="35" spans="1:12" x14ac:dyDescent="0.25">
      <c r="A35" s="87">
        <v>11</v>
      </c>
      <c r="B35" s="52">
        <v>2.110325263570358</v>
      </c>
      <c r="C35" s="87">
        <v>8.9674736429642188E-2</v>
      </c>
      <c r="E35" s="47">
        <v>13</v>
      </c>
      <c r="F35" s="85">
        <v>2.1333329999999999</v>
      </c>
      <c r="G35" s="39">
        <v>2.0499999999999998</v>
      </c>
      <c r="H35" s="88">
        <f>_xlfn.FORECAST.LINEAR(F35,G23:G40,F23:F40)</f>
        <v>2.135003544917736</v>
      </c>
      <c r="I35" s="38">
        <v>16</v>
      </c>
    </row>
    <row r="36" spans="1:12" x14ac:dyDescent="0.25">
      <c r="A36" s="87">
        <v>12</v>
      </c>
      <c r="B36" s="52">
        <v>2.110325263570358</v>
      </c>
      <c r="C36" s="87">
        <v>-3.0325263570357919E-2</v>
      </c>
      <c r="E36" s="47">
        <v>14</v>
      </c>
      <c r="F36" s="85">
        <v>2.2000000000000002</v>
      </c>
      <c r="G36" s="65">
        <v>2.27</v>
      </c>
      <c r="H36" s="88">
        <f>_xlfn.FORECAST.LINEAR(F36,G23:G40,F23:F40)</f>
        <v>2.1843608479683363</v>
      </c>
      <c r="I36" s="84">
        <v>5</v>
      </c>
    </row>
    <row r="37" spans="1:12" x14ac:dyDescent="0.25">
      <c r="A37" s="87">
        <v>13</v>
      </c>
      <c r="B37" s="52">
        <v>2.135003544917736</v>
      </c>
      <c r="C37" s="87">
        <v>-8.5003544917736207E-2</v>
      </c>
      <c r="E37" s="47">
        <v>15</v>
      </c>
      <c r="F37" s="39">
        <v>2.233333</v>
      </c>
      <c r="G37" s="65">
        <v>2.33</v>
      </c>
      <c r="H37" s="88">
        <f>_xlfn.FORECAST.LINEAR(F37,G23:G40,F23:F40)</f>
        <v>2.2090391293157139</v>
      </c>
      <c r="I37" s="71">
        <v>0</v>
      </c>
    </row>
    <row r="38" spans="1:12" x14ac:dyDescent="0.25">
      <c r="A38" s="87">
        <v>14</v>
      </c>
      <c r="B38" s="52">
        <v>2.1843608479683363</v>
      </c>
      <c r="C38" s="87">
        <v>8.5639152031663723E-2</v>
      </c>
      <c r="E38" s="47">
        <v>16</v>
      </c>
      <c r="F38" s="85">
        <v>2.2999999999999998</v>
      </c>
      <c r="G38" s="65">
        <v>2.25</v>
      </c>
      <c r="H38" s="88">
        <f>_xlfn.FORECAST.LINEAR(F38,G23:G40,F23:F40)</f>
        <v>2.2583964323663137</v>
      </c>
      <c r="I38" s="38">
        <v>20</v>
      </c>
    </row>
    <row r="39" spans="1:12" x14ac:dyDescent="0.25">
      <c r="A39" s="52">
        <v>15</v>
      </c>
      <c r="B39" s="52">
        <v>2.2090391293157139</v>
      </c>
      <c r="C39" s="52">
        <v>0.12096087068428618</v>
      </c>
      <c r="E39" s="47">
        <v>17</v>
      </c>
      <c r="F39" s="85">
        <v>2.4</v>
      </c>
      <c r="G39" s="65">
        <v>2.38</v>
      </c>
      <c r="H39" s="88">
        <f>_xlfn.FORECAST.LINEAR(F39,G23:G40,F23:F40)</f>
        <v>2.332432016764292</v>
      </c>
      <c r="I39" s="38">
        <v>16</v>
      </c>
    </row>
    <row r="40" spans="1:12" x14ac:dyDescent="0.25">
      <c r="A40" s="87">
        <v>16</v>
      </c>
      <c r="B40" s="52">
        <v>2.2583964323663137</v>
      </c>
      <c r="C40" s="87">
        <v>-8.3964323663137108E-3</v>
      </c>
      <c r="E40" s="47">
        <v>18</v>
      </c>
      <c r="F40" s="39">
        <v>2.4666670000000002</v>
      </c>
      <c r="G40" s="39">
        <v>2.27</v>
      </c>
      <c r="H40" s="88">
        <f>_xlfn.FORECAST.LINEAR(F40,G23:G40,F23:F40)</f>
        <v>2.3817893198148918</v>
      </c>
      <c r="I40" s="38">
        <v>13</v>
      </c>
      <c r="K40" s="53" t="s">
        <v>48</v>
      </c>
      <c r="L40" s="66">
        <f>CORREL(F23:F40,G23:G40)</f>
        <v>0.85565499870263673</v>
      </c>
    </row>
    <row r="41" spans="1:12" x14ac:dyDescent="0.25">
      <c r="A41" s="87">
        <v>17</v>
      </c>
      <c r="B41" s="52">
        <v>2.3324320167642916</v>
      </c>
      <c r="C41" s="87">
        <v>4.7567983235708322E-2</v>
      </c>
      <c r="K41" s="53" t="s">
        <v>91</v>
      </c>
      <c r="L41" s="66">
        <f>DEVSQ(F23:F40)</f>
        <v>0.97160482469244447</v>
      </c>
    </row>
    <row r="42" spans="1:12" x14ac:dyDescent="0.25">
      <c r="A42" s="52">
        <v>18</v>
      </c>
      <c r="B42" s="52">
        <v>2.3817893198148914</v>
      </c>
      <c r="C42" s="52">
        <v>-0.11178931981489137</v>
      </c>
      <c r="E42" s="73"/>
      <c r="F42" s="39"/>
      <c r="K42" s="53" t="s">
        <v>92</v>
      </c>
      <c r="L42" s="66">
        <f>DEVSQ(G23:G40)</f>
        <v>0.72740000000000005</v>
      </c>
    </row>
    <row r="43" spans="1:12" x14ac:dyDescent="0.25">
      <c r="E43" s="55"/>
      <c r="F43" s="52"/>
    </row>
    <row r="47" spans="1:12" ht="15.75" thickBot="1" x14ac:dyDescent="0.3"/>
    <row r="48" spans="1:12" x14ac:dyDescent="0.25">
      <c r="A48" s="47" t="s">
        <v>42</v>
      </c>
      <c r="B48" s="47" t="s">
        <v>42</v>
      </c>
      <c r="C48" s="44" t="s">
        <v>61</v>
      </c>
    </row>
    <row r="49" spans="1:3" x14ac:dyDescent="0.25">
      <c r="A49" s="85">
        <v>1.6333329999999999</v>
      </c>
      <c r="B49">
        <f t="shared" ref="B49:B66" si="0">(A49-MIN($A$49:$A$66))/(MAX($A$49:$A$66)-MIN($A$49:$A$66))</f>
        <v>0</v>
      </c>
      <c r="C49" s="87">
        <v>-6.4825622927846549E-2</v>
      </c>
    </row>
    <row r="50" spans="1:3" x14ac:dyDescent="0.25">
      <c r="A50" s="85">
        <v>1.6666669999999999</v>
      </c>
      <c r="B50">
        <f t="shared" si="0"/>
        <v>4.000076799938556E-2</v>
      </c>
      <c r="C50" s="87">
        <v>3.0495355368931554E-2</v>
      </c>
    </row>
    <row r="51" spans="1:3" x14ac:dyDescent="0.25">
      <c r="A51" s="39">
        <v>1.8</v>
      </c>
      <c r="B51">
        <f t="shared" si="0"/>
        <v>0.20000023999980809</v>
      </c>
      <c r="C51" s="52">
        <v>0.13178148962357561</v>
      </c>
    </row>
    <row r="52" spans="1:3" x14ac:dyDescent="0.25">
      <c r="A52" s="85">
        <v>1.8333330000000001</v>
      </c>
      <c r="B52">
        <f t="shared" si="0"/>
        <v>0.23999980800015375</v>
      </c>
      <c r="C52" s="87">
        <v>-9.2896791723802385E-2</v>
      </c>
    </row>
    <row r="53" spans="1:3" x14ac:dyDescent="0.25">
      <c r="A53" s="85">
        <v>1.8666670000000001</v>
      </c>
      <c r="B53">
        <f t="shared" si="0"/>
        <v>0.28000057599953931</v>
      </c>
      <c r="C53" s="87">
        <v>-1.75758134270243E-2</v>
      </c>
    </row>
    <row r="54" spans="1:3" x14ac:dyDescent="0.25">
      <c r="A54" s="39">
        <v>1.8666670000000001</v>
      </c>
      <c r="B54">
        <f t="shared" si="0"/>
        <v>0.28000057599953931</v>
      </c>
      <c r="C54" s="52">
        <v>-0.16757581342702421</v>
      </c>
    </row>
    <row r="55" spans="1:3" x14ac:dyDescent="0.25">
      <c r="A55" s="39">
        <v>1.8666670000000001</v>
      </c>
      <c r="B55">
        <f t="shared" si="0"/>
        <v>0.28000057599953931</v>
      </c>
      <c r="C55" s="52">
        <v>0.16242418657297586</v>
      </c>
    </row>
    <row r="56" spans="1:3" x14ac:dyDescent="0.25">
      <c r="A56" s="85">
        <v>1.9</v>
      </c>
      <c r="B56">
        <f t="shared" si="0"/>
        <v>0.32000014399988469</v>
      </c>
      <c r="C56" s="87">
        <v>8.7745905225597554E-2</v>
      </c>
    </row>
    <row r="57" spans="1:3" x14ac:dyDescent="0.25">
      <c r="A57" s="85">
        <v>1.9666669999999999</v>
      </c>
      <c r="B57">
        <f t="shared" si="0"/>
        <v>0.40000047999961591</v>
      </c>
      <c r="C57" s="87">
        <v>3.8388602174997732E-2</v>
      </c>
    </row>
    <row r="58" spans="1:3" x14ac:dyDescent="0.25">
      <c r="A58" s="39">
        <v>2</v>
      </c>
      <c r="B58">
        <f t="shared" si="0"/>
        <v>0.44000004799996156</v>
      </c>
      <c r="C58" s="52">
        <v>-0.21628967917238007</v>
      </c>
    </row>
    <row r="59" spans="1:3" x14ac:dyDescent="0.25">
      <c r="A59" s="85">
        <v>2.1</v>
      </c>
      <c r="B59">
        <f t="shared" si="0"/>
        <v>0.55999995200003838</v>
      </c>
      <c r="C59" s="87">
        <v>8.9674736429642188E-2</v>
      </c>
    </row>
    <row r="60" spans="1:3" x14ac:dyDescent="0.25">
      <c r="A60" s="85">
        <v>2.1</v>
      </c>
      <c r="B60">
        <f t="shared" si="0"/>
        <v>0.55999995200003838</v>
      </c>
      <c r="C60" s="87">
        <v>-3.0325263570357919E-2</v>
      </c>
    </row>
    <row r="61" spans="1:3" x14ac:dyDescent="0.25">
      <c r="A61" s="85">
        <v>2.1333329999999999</v>
      </c>
      <c r="B61">
        <f t="shared" si="0"/>
        <v>0.59999952000038381</v>
      </c>
      <c r="C61" s="87">
        <v>-8.5003544917736207E-2</v>
      </c>
    </row>
    <row r="62" spans="1:3" x14ac:dyDescent="0.25">
      <c r="A62" s="85">
        <v>2.2000000000000002</v>
      </c>
      <c r="B62">
        <f t="shared" si="0"/>
        <v>0.67999985600011525</v>
      </c>
      <c r="C62" s="87">
        <v>8.5639152031663723E-2</v>
      </c>
    </row>
    <row r="63" spans="1:3" x14ac:dyDescent="0.25">
      <c r="A63" s="39">
        <v>2.233333</v>
      </c>
      <c r="B63">
        <f t="shared" si="0"/>
        <v>0.71999942400046069</v>
      </c>
      <c r="C63" s="52">
        <v>0.12096087068428618</v>
      </c>
    </row>
    <row r="64" spans="1:3" x14ac:dyDescent="0.25">
      <c r="A64" s="85">
        <v>2.2999999999999998</v>
      </c>
      <c r="B64">
        <f t="shared" si="0"/>
        <v>0.79999976000019168</v>
      </c>
      <c r="C64" s="87">
        <v>-8.3964323663137108E-3</v>
      </c>
    </row>
    <row r="65" spans="1:3" x14ac:dyDescent="0.25">
      <c r="A65" s="85">
        <v>2.4</v>
      </c>
      <c r="B65">
        <f t="shared" si="0"/>
        <v>0.91999966400026856</v>
      </c>
      <c r="C65" s="87">
        <v>4.7567983235708322E-2</v>
      </c>
    </row>
    <row r="66" spans="1:3" x14ac:dyDescent="0.25">
      <c r="A66" s="39">
        <v>2.4666670000000002</v>
      </c>
      <c r="B66">
        <f t="shared" si="0"/>
        <v>1</v>
      </c>
      <c r="C66" s="52">
        <v>-0.11178931981489137</v>
      </c>
    </row>
    <row r="71" spans="1:3" x14ac:dyDescent="0.25">
      <c r="A71" t="s">
        <v>105</v>
      </c>
      <c r="B71" s="52" t="s">
        <v>105</v>
      </c>
      <c r="C71" s="92" t="s">
        <v>61</v>
      </c>
    </row>
    <row r="72" spans="1:3" x14ac:dyDescent="0.25">
      <c r="A72" s="97">
        <v>1.764826</v>
      </c>
      <c r="B72" s="52">
        <f>(A72-MIN($A$72:$A$89))/(MAX($A$72:$A$89)-MIN($A$72:$A$89))</f>
        <v>0</v>
      </c>
      <c r="C72" s="87">
        <v>-6.4825622927846549E-2</v>
      </c>
    </row>
    <row r="73" spans="1:3" x14ac:dyDescent="0.25">
      <c r="A73" s="97">
        <v>1.7895049999999999</v>
      </c>
      <c r="B73" s="52">
        <f t="shared" ref="B73:B89" si="1">(A73-MIN($A$72:$A$89))/(MAX($A$72:$A$89)-MIN($A$72:$A$89))</f>
        <v>4.00007780045155E-2</v>
      </c>
      <c r="C73" s="87">
        <v>3.0495355368931554E-2</v>
      </c>
    </row>
    <row r="74" spans="1:3" x14ac:dyDescent="0.25">
      <c r="A74" s="97">
        <v>1.8882190000000001</v>
      </c>
      <c r="B74" s="52">
        <f t="shared" si="1"/>
        <v>0.20000064833709655</v>
      </c>
      <c r="C74" s="52">
        <v>0.13178148962357561</v>
      </c>
    </row>
    <row r="75" spans="1:3" x14ac:dyDescent="0.25">
      <c r="A75" s="97">
        <v>1.9128970000000001</v>
      </c>
      <c r="B75" s="52">
        <f t="shared" si="1"/>
        <v>0.2399998054988712</v>
      </c>
      <c r="C75" s="87">
        <v>-9.2896791723802385E-2</v>
      </c>
    </row>
    <row r="76" spans="1:3" x14ac:dyDescent="0.25">
      <c r="A76" s="97">
        <v>1.937576</v>
      </c>
      <c r="B76" s="52">
        <f t="shared" si="1"/>
        <v>0.28000058350338669</v>
      </c>
      <c r="C76" s="87">
        <v>-1.75758134270243E-2</v>
      </c>
    </row>
    <row r="77" spans="1:3" x14ac:dyDescent="0.25">
      <c r="A77" s="97">
        <v>1.937576</v>
      </c>
      <c r="B77" s="52">
        <f t="shared" si="1"/>
        <v>0.28000058350338669</v>
      </c>
      <c r="C77" s="52">
        <v>-0.16757581342702421</v>
      </c>
    </row>
    <row r="78" spans="1:3" x14ac:dyDescent="0.25">
      <c r="A78" s="97">
        <v>1.937576</v>
      </c>
      <c r="B78" s="52">
        <f t="shared" si="1"/>
        <v>0.28000058350338669</v>
      </c>
      <c r="C78" s="52">
        <v>0.16242418657297586</v>
      </c>
    </row>
    <row r="79" spans="1:3" x14ac:dyDescent="0.25">
      <c r="A79" s="97">
        <v>1.9622539999999999</v>
      </c>
      <c r="B79" s="52">
        <f t="shared" si="1"/>
        <v>0.3199997406651614</v>
      </c>
      <c r="C79" s="87">
        <v>8.7745905225597554E-2</v>
      </c>
    </row>
    <row r="80" spans="1:3" x14ac:dyDescent="0.25">
      <c r="A80" s="97">
        <v>2.0116109999999998</v>
      </c>
      <c r="B80" s="52">
        <f t="shared" si="1"/>
        <v>0.39999967583145152</v>
      </c>
      <c r="C80" s="87">
        <v>3.8388602174997732E-2</v>
      </c>
    </row>
    <row r="81" spans="1:3" x14ac:dyDescent="0.25">
      <c r="A81" s="97">
        <v>2.0362900000000002</v>
      </c>
      <c r="B81" s="52">
        <f t="shared" si="1"/>
        <v>0.44000045383596775</v>
      </c>
      <c r="C81" s="52">
        <v>-0.21628967917238007</v>
      </c>
    </row>
    <row r="82" spans="1:3" x14ac:dyDescent="0.25">
      <c r="A82" s="97">
        <v>2.110325</v>
      </c>
      <c r="B82" s="52">
        <f t="shared" si="1"/>
        <v>0.55999954616403258</v>
      </c>
      <c r="C82" s="87">
        <v>8.9674736429642188E-2</v>
      </c>
    </row>
    <row r="83" spans="1:3" x14ac:dyDescent="0.25">
      <c r="A83" s="97">
        <v>2.110325</v>
      </c>
      <c r="B83" s="52">
        <f t="shared" si="1"/>
        <v>0.55999954616403258</v>
      </c>
      <c r="C83" s="87">
        <v>-3.0325263570357919E-2</v>
      </c>
    </row>
    <row r="84" spans="1:3" x14ac:dyDescent="0.25">
      <c r="A84" s="97">
        <v>2.1350039999999999</v>
      </c>
      <c r="B84" s="52">
        <f t="shared" si="1"/>
        <v>0.60000032416854809</v>
      </c>
      <c r="C84" s="87">
        <v>-8.5003544917736207E-2</v>
      </c>
    </row>
    <row r="85" spans="1:3" x14ac:dyDescent="0.25">
      <c r="A85" s="97">
        <v>2.184361</v>
      </c>
      <c r="B85" s="52">
        <f t="shared" si="1"/>
        <v>0.68000025933483865</v>
      </c>
      <c r="C85" s="87">
        <v>8.5639152031663723E-2</v>
      </c>
    </row>
    <row r="86" spans="1:3" x14ac:dyDescent="0.25">
      <c r="A86" s="97">
        <v>2.2090390000000002</v>
      </c>
      <c r="B86" s="52">
        <f t="shared" si="1"/>
        <v>0.7199994164966137</v>
      </c>
      <c r="C86" s="52">
        <v>0.12096087068428618</v>
      </c>
    </row>
    <row r="87" spans="1:3" x14ac:dyDescent="0.25">
      <c r="A87" s="97">
        <v>2.2583959999999998</v>
      </c>
      <c r="B87" s="52">
        <f t="shared" si="1"/>
        <v>0.79999935166290348</v>
      </c>
      <c r="C87" s="87">
        <v>-8.3964323663137108E-3</v>
      </c>
    </row>
    <row r="88" spans="1:3" x14ac:dyDescent="0.25">
      <c r="A88" s="97">
        <v>2.3324319999999998</v>
      </c>
      <c r="B88" s="52">
        <f t="shared" si="1"/>
        <v>0.92000006483370944</v>
      </c>
      <c r="C88" s="87">
        <v>4.7567983235708322E-2</v>
      </c>
    </row>
    <row r="89" spans="1:3" x14ac:dyDescent="0.25">
      <c r="A89" s="97">
        <v>2.3817889999999999</v>
      </c>
      <c r="B89" s="52">
        <f t="shared" si="1"/>
        <v>1</v>
      </c>
      <c r="C89" s="52">
        <v>-0.11178931981489137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BB54-254F-40B4-8309-1FF97546332D}">
  <dimension ref="A1:L44"/>
  <sheetViews>
    <sheetView topLeftCell="A18" workbookViewId="0">
      <selection activeCell="D38" sqref="D38"/>
    </sheetView>
  </sheetViews>
  <sheetFormatPr baseColWidth="10" defaultRowHeight="15" x14ac:dyDescent="0.25"/>
  <cols>
    <col min="1" max="1" width="32.85546875" bestFit="1" customWidth="1"/>
    <col min="2" max="2" width="23" bestFit="1" customWidth="1"/>
    <col min="3" max="3" width="19" bestFit="1" customWidth="1"/>
    <col min="4" max="4" width="25.42578125" bestFit="1" customWidth="1"/>
    <col min="5" max="5" width="12.7109375" bestFit="1" customWidth="1"/>
    <col min="6" max="6" width="15.85546875" bestFit="1" customWidth="1"/>
    <col min="7" max="7" width="12.85546875" bestFit="1" customWidth="1"/>
    <col min="8" max="8" width="13.5703125" bestFit="1" customWidth="1"/>
    <col min="9" max="9" width="14.42578125" bestFit="1" customWidth="1"/>
  </cols>
  <sheetData>
    <row r="1" spans="1:9" x14ac:dyDescent="0.25">
      <c r="A1" t="s">
        <v>52</v>
      </c>
    </row>
    <row r="2" spans="1:9" ht="15.75" thickBot="1" x14ac:dyDescent="0.3"/>
    <row r="3" spans="1:9" x14ac:dyDescent="0.25">
      <c r="A3" s="45" t="s">
        <v>53</v>
      </c>
      <c r="B3" s="45"/>
    </row>
    <row r="4" spans="1:9" x14ac:dyDescent="0.25">
      <c r="A4" t="s">
        <v>54</v>
      </c>
      <c r="B4">
        <v>0.65603386791714491</v>
      </c>
    </row>
    <row r="5" spans="1:9" x14ac:dyDescent="0.25">
      <c r="A5" t="s">
        <v>55</v>
      </c>
      <c r="B5">
        <v>0.43038043585432989</v>
      </c>
    </row>
    <row r="6" spans="1:9" x14ac:dyDescent="0.25">
      <c r="A6" t="s">
        <v>56</v>
      </c>
      <c r="B6">
        <v>0.39477921309522551</v>
      </c>
    </row>
    <row r="7" spans="1:9" x14ac:dyDescent="0.25">
      <c r="A7" t="s">
        <v>57</v>
      </c>
      <c r="B7">
        <v>0.16092336509957941</v>
      </c>
    </row>
    <row r="8" spans="1:9" ht="15.75" thickBot="1" x14ac:dyDescent="0.3">
      <c r="A8" s="43" t="s">
        <v>58</v>
      </c>
      <c r="B8" s="43">
        <v>18</v>
      </c>
    </row>
    <row r="10" spans="1:9" ht="15.75" thickBot="1" x14ac:dyDescent="0.3">
      <c r="A10" t="s">
        <v>59</v>
      </c>
    </row>
    <row r="11" spans="1:9" x14ac:dyDescent="0.25">
      <c r="A11" s="44"/>
      <c r="B11" s="44" t="s">
        <v>64</v>
      </c>
      <c r="C11" s="44" t="s">
        <v>65</v>
      </c>
      <c r="D11" s="44" t="s">
        <v>66</v>
      </c>
      <c r="E11" s="44" t="s">
        <v>67</v>
      </c>
      <c r="F11" s="44" t="s">
        <v>68</v>
      </c>
    </row>
    <row r="12" spans="1:9" x14ac:dyDescent="0.25">
      <c r="A12" t="s">
        <v>60</v>
      </c>
      <c r="B12">
        <v>1</v>
      </c>
      <c r="C12">
        <v>0.31305872904043958</v>
      </c>
      <c r="D12">
        <v>0.31305872904043958</v>
      </c>
      <c r="E12">
        <v>12.08892286555713</v>
      </c>
      <c r="F12">
        <v>3.1116261186782605E-3</v>
      </c>
    </row>
    <row r="13" spans="1:9" x14ac:dyDescent="0.25">
      <c r="A13" t="s">
        <v>61</v>
      </c>
      <c r="B13">
        <v>16</v>
      </c>
      <c r="C13">
        <v>0.41434127095956047</v>
      </c>
      <c r="D13">
        <v>2.5896329434972529E-2</v>
      </c>
    </row>
    <row r="14" spans="1:9" ht="15.75" thickBot="1" x14ac:dyDescent="0.3">
      <c r="A14" s="43" t="s">
        <v>62</v>
      </c>
      <c r="B14" s="43">
        <v>17</v>
      </c>
      <c r="C14" s="43">
        <v>0.72740000000000005</v>
      </c>
      <c r="D14" s="43"/>
      <c r="E14" s="43"/>
      <c r="F14" s="43"/>
    </row>
    <row r="15" spans="1:9" ht="15.75" thickBot="1" x14ac:dyDescent="0.3"/>
    <row r="16" spans="1:9" x14ac:dyDescent="0.25">
      <c r="A16" s="44"/>
      <c r="B16" s="44" t="s">
        <v>69</v>
      </c>
      <c r="C16" s="44" t="s">
        <v>57</v>
      </c>
      <c r="D16" s="44" t="s">
        <v>70</v>
      </c>
      <c r="E16" s="44" t="s">
        <v>71</v>
      </c>
      <c r="F16" s="44" t="s">
        <v>72</v>
      </c>
      <c r="G16" s="44" t="s">
        <v>73</v>
      </c>
      <c r="H16" s="44" t="s">
        <v>74</v>
      </c>
      <c r="I16" s="44" t="s">
        <v>75</v>
      </c>
    </row>
    <row r="17" spans="1:9" x14ac:dyDescent="0.25">
      <c r="A17" t="s">
        <v>63</v>
      </c>
      <c r="B17">
        <v>1.4692179794279279</v>
      </c>
      <c r="C17">
        <v>0.17129186347321174</v>
      </c>
      <c r="D17">
        <v>8.577278276020964</v>
      </c>
      <c r="E17">
        <v>2.2201711008778361E-7</v>
      </c>
      <c r="F17">
        <v>1.1060954503375826</v>
      </c>
      <c r="G17">
        <v>1.8323405085182731</v>
      </c>
      <c r="H17">
        <v>1.1060954503375826</v>
      </c>
      <c r="I17">
        <v>1.8323405085182731</v>
      </c>
    </row>
    <row r="18" spans="1:9" ht="15.75" thickBot="1" x14ac:dyDescent="0.3">
      <c r="A18" s="43" t="s">
        <v>45</v>
      </c>
      <c r="B18" s="43">
        <v>0.28178103423981954</v>
      </c>
      <c r="C18" s="43">
        <v>8.104345652960579E-2</v>
      </c>
      <c r="D18" s="43">
        <v>3.4769128354845376</v>
      </c>
      <c r="E18" s="43">
        <v>3.1116261186782605E-3</v>
      </c>
      <c r="F18" s="43">
        <v>0.10997658127550081</v>
      </c>
      <c r="G18" s="43">
        <v>0.45358548720413827</v>
      </c>
      <c r="H18" s="43">
        <v>0.10997658127550081</v>
      </c>
      <c r="I18" s="43">
        <v>0.45358548720413827</v>
      </c>
    </row>
    <row r="20" spans="1:9" x14ac:dyDescent="0.25">
      <c r="B20">
        <f>B17+B18*2.2</f>
        <v>2.0891362547555308</v>
      </c>
    </row>
    <row r="21" spans="1:9" x14ac:dyDescent="0.25">
      <c r="F21" s="53" t="s">
        <v>82</v>
      </c>
      <c r="G21" s="53" t="s">
        <v>83</v>
      </c>
    </row>
    <row r="22" spans="1:9" x14ac:dyDescent="0.25">
      <c r="A22" t="s">
        <v>76</v>
      </c>
      <c r="E22" s="37"/>
      <c r="F22" s="47" t="s">
        <v>45</v>
      </c>
      <c r="G22" s="49" t="s">
        <v>44</v>
      </c>
      <c r="H22" s="47" t="s">
        <v>90</v>
      </c>
      <c r="I22" s="53" t="s">
        <v>93</v>
      </c>
    </row>
    <row r="23" spans="1:9" ht="15.75" thickBot="1" x14ac:dyDescent="0.3">
      <c r="E23" s="47">
        <v>1</v>
      </c>
      <c r="F23" s="39">
        <v>1.6</v>
      </c>
      <c r="G23" s="39">
        <v>1.7</v>
      </c>
      <c r="H23" s="42">
        <f>_xlfn.FORECAST.LINEAR(F23,G23:G40,F23:F40)</f>
        <v>1.9200676342116392</v>
      </c>
      <c r="I23" s="91">
        <v>-13</v>
      </c>
    </row>
    <row r="24" spans="1:9" x14ac:dyDescent="0.25">
      <c r="A24" s="44" t="s">
        <v>77</v>
      </c>
      <c r="B24" s="44" t="s">
        <v>78</v>
      </c>
      <c r="C24" s="44" t="s">
        <v>61</v>
      </c>
      <c r="E24" s="47">
        <v>2</v>
      </c>
      <c r="F24" s="85">
        <v>1.1000000000000001</v>
      </c>
      <c r="G24" s="65">
        <v>1.82</v>
      </c>
      <c r="H24" s="42">
        <f>_xlfn.FORECAST.LINEAR(F24,G23:G40,F23:F40)</f>
        <v>1.7791771170917294</v>
      </c>
      <c r="I24" s="38">
        <v>-14</v>
      </c>
    </row>
    <row r="25" spans="1:9" x14ac:dyDescent="0.25">
      <c r="A25">
        <v>1</v>
      </c>
      <c r="B25">
        <v>1.9200676342116392</v>
      </c>
      <c r="C25">
        <v>-0.22006763421163922</v>
      </c>
      <c r="E25" s="47">
        <v>3</v>
      </c>
      <c r="F25" s="85">
        <v>2.1</v>
      </c>
      <c r="G25" s="39">
        <v>2.02</v>
      </c>
      <c r="H25" s="42">
        <f>_xlfn.FORECAST.LINEAR(F25,G23:G40,F23:F40)</f>
        <v>2.0609581513315489</v>
      </c>
      <c r="I25" s="38">
        <v>-12</v>
      </c>
    </row>
    <row r="26" spans="1:9" x14ac:dyDescent="0.25">
      <c r="A26" s="86">
        <v>2</v>
      </c>
      <c r="B26">
        <v>1.7791771170917294</v>
      </c>
      <c r="C26" s="86">
        <v>4.082288290827063E-2</v>
      </c>
      <c r="E26" s="47">
        <v>4</v>
      </c>
      <c r="F26" s="39">
        <v>2.2000000000000002</v>
      </c>
      <c r="G26" s="39">
        <v>1.82</v>
      </c>
      <c r="H26" s="42">
        <f>_xlfn.FORECAST.LINEAR(F26,G23:G40,F23:F40)</f>
        <v>2.0891362547555308</v>
      </c>
      <c r="I26" s="71">
        <v>-1</v>
      </c>
    </row>
    <row r="27" spans="1:9" x14ac:dyDescent="0.25">
      <c r="A27" s="86">
        <v>3</v>
      </c>
      <c r="B27">
        <v>2.0609581513315489</v>
      </c>
      <c r="C27" s="86">
        <v>-4.0958151331548898E-2</v>
      </c>
      <c r="E27" s="47">
        <v>5</v>
      </c>
      <c r="F27" s="85">
        <v>1.9</v>
      </c>
      <c r="G27" s="39">
        <v>1.92</v>
      </c>
      <c r="H27" s="42">
        <f>_xlfn.FORECAST.LINEAR(F27,G23:G40,F23:F40)</f>
        <v>2.0046019444835848</v>
      </c>
      <c r="I27" s="71">
        <v>-4</v>
      </c>
    </row>
    <row r="28" spans="1:9" x14ac:dyDescent="0.25">
      <c r="A28">
        <v>4</v>
      </c>
      <c r="B28">
        <v>2.0891362547555308</v>
      </c>
      <c r="C28">
        <v>-0.26913625475553071</v>
      </c>
      <c r="E28" s="47">
        <v>6</v>
      </c>
      <c r="F28" s="85">
        <v>1.4</v>
      </c>
      <c r="G28" s="39">
        <v>1.77</v>
      </c>
      <c r="H28" s="42">
        <f>_xlfn.FORECAST.LINEAR(F28,G23:G40,F23:F40)</f>
        <v>1.8637114273636752</v>
      </c>
      <c r="I28" s="71">
        <v>-3</v>
      </c>
    </row>
    <row r="29" spans="1:9" x14ac:dyDescent="0.25">
      <c r="A29" s="86">
        <v>5</v>
      </c>
      <c r="B29">
        <v>2.0046019444835848</v>
      </c>
      <c r="C29" s="86">
        <v>-8.4601944483584823E-2</v>
      </c>
      <c r="E29" s="47">
        <v>7</v>
      </c>
      <c r="F29" s="39">
        <v>1.7</v>
      </c>
      <c r="G29" s="65">
        <v>2.1</v>
      </c>
      <c r="H29" s="42">
        <f>_xlfn.FORECAST.LINEAR(F29,G23:G40,F23:F40)</f>
        <v>1.948245737635621</v>
      </c>
      <c r="I29" s="71">
        <v>3</v>
      </c>
    </row>
    <row r="30" spans="1:9" x14ac:dyDescent="0.25">
      <c r="A30" s="86">
        <v>6</v>
      </c>
      <c r="B30">
        <v>1.8637114273636752</v>
      </c>
      <c r="C30" s="86">
        <v>-9.3711427363675215E-2</v>
      </c>
      <c r="E30" s="47">
        <v>8</v>
      </c>
      <c r="F30" s="85">
        <v>2</v>
      </c>
      <c r="G30" s="39">
        <v>2.0499999999999998</v>
      </c>
      <c r="H30" s="42">
        <f t="shared" ref="H30" si="0">_xlfn.FORECAST.LINEAR(F30,G30:G47,F30:F47)</f>
        <v>2.1065477497255762</v>
      </c>
      <c r="I30" s="71">
        <v>-7</v>
      </c>
    </row>
    <row r="31" spans="1:9" x14ac:dyDescent="0.25">
      <c r="A31">
        <v>7</v>
      </c>
      <c r="B31">
        <v>1.948245737635621</v>
      </c>
      <c r="C31">
        <v>0.15175426236437906</v>
      </c>
      <c r="E31" s="47">
        <v>9</v>
      </c>
      <c r="F31" s="39">
        <v>1.7</v>
      </c>
      <c r="G31" s="65">
        <v>2.0499999999999998</v>
      </c>
      <c r="H31" s="42">
        <f>_xlfn.FORECAST.LINEAR(F31,G23:G40,F23:F40)</f>
        <v>1.948245737635621</v>
      </c>
      <c r="I31" s="71">
        <v>2</v>
      </c>
    </row>
    <row r="32" spans="1:9" x14ac:dyDescent="0.25">
      <c r="A32" s="86">
        <v>8</v>
      </c>
      <c r="B32">
        <v>2.0327800479075671</v>
      </c>
      <c r="C32" s="86">
        <v>1.7219952092432766E-2</v>
      </c>
      <c r="E32" s="47">
        <v>10</v>
      </c>
      <c r="F32" s="39">
        <v>2.2000000000000002</v>
      </c>
      <c r="G32" s="39">
        <v>1.82</v>
      </c>
      <c r="H32" s="42">
        <f>_xlfn.FORECAST.LINEAR(F32,G23:G40,F23:F40)</f>
        <v>2.0891362547555308</v>
      </c>
      <c r="I32" s="38">
        <v>15</v>
      </c>
    </row>
    <row r="33" spans="1:12" x14ac:dyDescent="0.25">
      <c r="A33">
        <v>9</v>
      </c>
      <c r="B33">
        <v>1.948245737635621</v>
      </c>
      <c r="C33">
        <v>0.10175426236437879</v>
      </c>
      <c r="E33" s="47">
        <v>11</v>
      </c>
      <c r="F33" s="85">
        <v>2.5</v>
      </c>
      <c r="G33" s="65">
        <v>2.2000000000000002</v>
      </c>
      <c r="H33" s="42">
        <f>_xlfn.FORECAST.LINEAR(F33,G23:G40,F23:F40)</f>
        <v>2.1736705650274768</v>
      </c>
      <c r="I33" s="84">
        <v>-1</v>
      </c>
    </row>
    <row r="34" spans="1:12" x14ac:dyDescent="0.25">
      <c r="A34">
        <v>10</v>
      </c>
      <c r="B34">
        <v>2.0891362547555308</v>
      </c>
      <c r="C34">
        <v>-0.26913625475553071</v>
      </c>
      <c r="E34" s="47">
        <v>12</v>
      </c>
      <c r="F34" s="85">
        <v>1.9</v>
      </c>
      <c r="G34" s="65">
        <v>2.08</v>
      </c>
      <c r="H34" s="42">
        <f>_xlfn.FORECAST.LINEAR(F34,G23:G40,F23:F40)</f>
        <v>2.0046019444835848</v>
      </c>
      <c r="I34" s="84">
        <v>-6</v>
      </c>
    </row>
    <row r="35" spans="1:12" x14ac:dyDescent="0.25">
      <c r="A35" s="86">
        <v>11</v>
      </c>
      <c r="B35">
        <v>2.1736705650274768</v>
      </c>
      <c r="C35" s="86">
        <v>2.632943497252338E-2</v>
      </c>
      <c r="E35" s="47">
        <v>13</v>
      </c>
      <c r="F35" s="85">
        <v>2.2000000000000002</v>
      </c>
      <c r="G35" s="39">
        <v>2.0499999999999998</v>
      </c>
      <c r="H35" s="42">
        <f>_xlfn.FORECAST.LINEAR(F35,G23:G40,F23:F40)</f>
        <v>2.0891362547555308</v>
      </c>
      <c r="I35" s="38">
        <v>16</v>
      </c>
    </row>
    <row r="36" spans="1:12" x14ac:dyDescent="0.25">
      <c r="A36" s="86">
        <v>12</v>
      </c>
      <c r="B36">
        <v>2.0046019444835848</v>
      </c>
      <c r="C36" s="86">
        <v>7.5398055516415319E-2</v>
      </c>
      <c r="E36" s="47">
        <v>14</v>
      </c>
      <c r="F36" s="39">
        <v>2</v>
      </c>
      <c r="G36" s="65">
        <v>2.27</v>
      </c>
      <c r="H36" s="42">
        <f>_xlfn.FORECAST.LINEAR(F36,G23:G40,F23:F40)</f>
        <v>2.0327800479075671</v>
      </c>
      <c r="I36" s="71">
        <v>5</v>
      </c>
    </row>
    <row r="37" spans="1:12" x14ac:dyDescent="0.25">
      <c r="A37" s="86">
        <v>13</v>
      </c>
      <c r="B37">
        <v>2.0891362547555308</v>
      </c>
      <c r="C37" s="86">
        <v>-3.9136254755530953E-2</v>
      </c>
      <c r="E37" s="47">
        <v>15</v>
      </c>
      <c r="F37" s="39">
        <v>2.2000000000000002</v>
      </c>
      <c r="G37" s="65">
        <v>2.33</v>
      </c>
      <c r="H37" s="42">
        <f>_xlfn.FORECAST.LINEAR(F37,G23:G40,F23:F40)</f>
        <v>2.0891362547555308</v>
      </c>
      <c r="I37" s="71">
        <v>0</v>
      </c>
    </row>
    <row r="38" spans="1:12" x14ac:dyDescent="0.25">
      <c r="A38">
        <v>14</v>
      </c>
      <c r="B38">
        <v>2.0327800479075671</v>
      </c>
      <c r="C38">
        <v>0.23721995209243296</v>
      </c>
      <c r="E38" s="47">
        <v>16</v>
      </c>
      <c r="F38" s="85">
        <v>2.9</v>
      </c>
      <c r="G38" s="65">
        <v>2.25</v>
      </c>
      <c r="H38" s="42">
        <f>_xlfn.FORECAST.LINEAR(F38,G23:G40,F23:F40)</f>
        <v>2.2863829787234042</v>
      </c>
      <c r="I38" s="38">
        <v>20</v>
      </c>
    </row>
    <row r="39" spans="1:12" x14ac:dyDescent="0.25">
      <c r="A39">
        <v>15</v>
      </c>
      <c r="B39">
        <v>2.0891362547555308</v>
      </c>
      <c r="C39">
        <v>0.2408637452444693</v>
      </c>
      <c r="E39" s="47">
        <v>17</v>
      </c>
      <c r="F39" s="39">
        <v>2.5</v>
      </c>
      <c r="G39" s="65">
        <v>2.38</v>
      </c>
      <c r="H39" s="42">
        <f>_xlfn.FORECAST.LINEAR(F39,G23:G40,F23:F40)</f>
        <v>2.1736705650274768</v>
      </c>
      <c r="I39" s="38">
        <v>16</v>
      </c>
    </row>
    <row r="40" spans="1:12" x14ac:dyDescent="0.25">
      <c r="A40" s="86">
        <v>16</v>
      </c>
      <c r="B40">
        <v>2.2863829787234042</v>
      </c>
      <c r="C40" s="86">
        <v>-3.6382978723404236E-2</v>
      </c>
      <c r="E40" s="47">
        <v>18</v>
      </c>
      <c r="F40" s="85">
        <v>3</v>
      </c>
      <c r="G40" s="39">
        <v>2.27</v>
      </c>
      <c r="H40" s="42">
        <f>_xlfn.FORECAST.LINEAR(F40,G23:G40,F23:F40)</f>
        <v>2.3145610821473865</v>
      </c>
      <c r="I40" s="38">
        <v>13</v>
      </c>
    </row>
    <row r="41" spans="1:12" x14ac:dyDescent="0.25">
      <c r="A41">
        <v>17</v>
      </c>
      <c r="B41">
        <v>2.1736705650274768</v>
      </c>
      <c r="C41">
        <v>0.2063294349725231</v>
      </c>
    </row>
    <row r="42" spans="1:12" ht="15.75" thickBot="1" x14ac:dyDescent="0.3">
      <c r="A42" s="90">
        <v>18</v>
      </c>
      <c r="B42" s="43">
        <v>2.3145610821473865</v>
      </c>
      <c r="C42" s="90">
        <v>-4.4561082147386522E-2</v>
      </c>
      <c r="F42" s="69">
        <v>1.6</v>
      </c>
      <c r="K42" s="53" t="s">
        <v>48</v>
      </c>
      <c r="L42" s="66">
        <f>CORREL(F23:F40,G23:G40)</f>
        <v>0.6560338679171448</v>
      </c>
    </row>
    <row r="43" spans="1:12" x14ac:dyDescent="0.25">
      <c r="E43" s="68" t="s">
        <v>90</v>
      </c>
      <c r="F43" s="42">
        <f>_xlfn.FORECAST.LINEAR(F42,G23:G40,F23:F40)</f>
        <v>1.9200676342116392</v>
      </c>
      <c r="K43" s="53" t="s">
        <v>91</v>
      </c>
      <c r="L43" s="66">
        <f>DEVSQ(F23:F40)</f>
        <v>3.9427777777777782</v>
      </c>
    </row>
    <row r="44" spans="1:12" x14ac:dyDescent="0.25">
      <c r="K44" s="53" t="s">
        <v>92</v>
      </c>
      <c r="L44" s="66">
        <f>DEVSQ(G23:G40)</f>
        <v>0.72740000000000005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E386-D7E5-451A-BCFC-49625917846C}">
  <dimension ref="A1:M46"/>
  <sheetViews>
    <sheetView topLeftCell="D27" workbookViewId="0">
      <selection activeCell="M43" sqref="M41:M43"/>
    </sheetView>
  </sheetViews>
  <sheetFormatPr baseColWidth="10" defaultRowHeight="15" x14ac:dyDescent="0.25"/>
  <cols>
    <col min="1" max="1" width="32.85546875" bestFit="1" customWidth="1"/>
    <col min="2" max="2" width="23" bestFit="1" customWidth="1"/>
    <col min="3" max="3" width="19" bestFit="1" customWidth="1"/>
    <col min="4" max="4" width="25.42578125" bestFit="1" customWidth="1"/>
    <col min="5" max="5" width="12.7109375" bestFit="1" customWidth="1"/>
    <col min="6" max="6" width="15.85546875" bestFit="1" customWidth="1"/>
    <col min="7" max="7" width="12.85546875" bestFit="1" customWidth="1"/>
    <col min="8" max="8" width="13.5703125" bestFit="1" customWidth="1"/>
    <col min="9" max="9" width="14.42578125" bestFit="1" customWidth="1"/>
    <col min="11" max="11" width="16.42578125" bestFit="1" customWidth="1"/>
    <col min="12" max="12" width="14.5703125" bestFit="1" customWidth="1"/>
  </cols>
  <sheetData>
    <row r="1" spans="1:9" x14ac:dyDescent="0.25">
      <c r="A1" t="s">
        <v>52</v>
      </c>
    </row>
    <row r="2" spans="1:9" ht="15.75" thickBot="1" x14ac:dyDescent="0.3"/>
    <row r="3" spans="1:9" x14ac:dyDescent="0.25">
      <c r="A3" s="45" t="s">
        <v>53</v>
      </c>
      <c r="B3" s="45"/>
    </row>
    <row r="4" spans="1:9" x14ac:dyDescent="0.25">
      <c r="A4" t="s">
        <v>54</v>
      </c>
      <c r="B4">
        <v>0.85699315526718933</v>
      </c>
    </row>
    <row r="5" spans="1:9" x14ac:dyDescent="0.25">
      <c r="A5" t="s">
        <v>55</v>
      </c>
      <c r="B5">
        <v>0.73443726817481292</v>
      </c>
    </row>
    <row r="6" spans="1:9" x14ac:dyDescent="0.25">
      <c r="A6" t="s">
        <v>56</v>
      </c>
      <c r="B6">
        <v>0.69902890393145467</v>
      </c>
    </row>
    <row r="7" spans="1:9" x14ac:dyDescent="0.25">
      <c r="A7" t="s">
        <v>57</v>
      </c>
      <c r="B7">
        <v>0.11348137325265942</v>
      </c>
    </row>
    <row r="8" spans="1:9" ht="15.75" thickBot="1" x14ac:dyDescent="0.3">
      <c r="A8" s="43" t="s">
        <v>58</v>
      </c>
      <c r="B8" s="43">
        <v>18</v>
      </c>
    </row>
    <row r="10" spans="1:9" ht="15.75" thickBot="1" x14ac:dyDescent="0.3">
      <c r="A10" t="s">
        <v>59</v>
      </c>
    </row>
    <row r="11" spans="1:9" x14ac:dyDescent="0.25">
      <c r="A11" s="44"/>
      <c r="B11" s="44" t="s">
        <v>64</v>
      </c>
      <c r="C11" s="44" t="s">
        <v>65</v>
      </c>
      <c r="D11" s="44" t="s">
        <v>66</v>
      </c>
      <c r="E11" s="44" t="s">
        <v>67</v>
      </c>
      <c r="F11" s="44" t="s">
        <v>68</v>
      </c>
    </row>
    <row r="12" spans="1:9" x14ac:dyDescent="0.25">
      <c r="A12" t="s">
        <v>60</v>
      </c>
      <c r="B12">
        <v>2</v>
      </c>
      <c r="C12">
        <v>0.53422966887035894</v>
      </c>
      <c r="D12">
        <v>0.26711483443517947</v>
      </c>
      <c r="E12">
        <v>20.741914625795658</v>
      </c>
      <c r="F12">
        <v>4.8001350544267235E-5</v>
      </c>
    </row>
    <row r="13" spans="1:9" x14ac:dyDescent="0.25">
      <c r="A13" t="s">
        <v>61</v>
      </c>
      <c r="B13">
        <v>15</v>
      </c>
      <c r="C13">
        <v>0.19317033112964105</v>
      </c>
      <c r="D13">
        <v>1.2878022075309404E-2</v>
      </c>
    </row>
    <row r="14" spans="1:9" ht="15.75" thickBot="1" x14ac:dyDescent="0.3">
      <c r="A14" s="43" t="s">
        <v>62</v>
      </c>
      <c r="B14" s="43">
        <v>17</v>
      </c>
      <c r="C14" s="43">
        <v>0.72740000000000005</v>
      </c>
      <c r="D14" s="43"/>
      <c r="E14" s="43"/>
      <c r="F14" s="43"/>
    </row>
    <row r="15" spans="1:9" ht="15.75" thickBot="1" x14ac:dyDescent="0.3"/>
    <row r="16" spans="1:9" x14ac:dyDescent="0.25">
      <c r="A16" s="44"/>
      <c r="B16" s="44" t="s">
        <v>69</v>
      </c>
      <c r="C16" s="44" t="s">
        <v>57</v>
      </c>
      <c r="D16" s="44" t="s">
        <v>70</v>
      </c>
      <c r="E16" s="44" t="s">
        <v>71</v>
      </c>
      <c r="F16" s="44" t="s">
        <v>72</v>
      </c>
      <c r="G16" s="44" t="s">
        <v>73</v>
      </c>
      <c r="H16" s="44" t="s">
        <v>74</v>
      </c>
      <c r="I16" s="44" t="s">
        <v>75</v>
      </c>
    </row>
    <row r="17" spans="1:10" x14ac:dyDescent="0.25">
      <c r="A17" t="s">
        <v>63</v>
      </c>
      <c r="B17">
        <v>0.51467405260907428</v>
      </c>
      <c r="C17">
        <v>0.26008526333426213</v>
      </c>
      <c r="D17">
        <v>1.9788666455415973</v>
      </c>
      <c r="E17">
        <v>6.6492498756333687E-2</v>
      </c>
      <c r="F17">
        <v>-3.9684563731532951E-2</v>
      </c>
      <c r="G17">
        <v>1.0690326689496814</v>
      </c>
      <c r="H17">
        <v>-3.9684563731532951E-2</v>
      </c>
      <c r="I17">
        <v>1.0690326689496814</v>
      </c>
    </row>
    <row r="18" spans="1:10" x14ac:dyDescent="0.25">
      <c r="A18" t="s">
        <v>42</v>
      </c>
      <c r="B18">
        <v>0.79563369109835669</v>
      </c>
      <c r="C18">
        <v>0.19198783709374526</v>
      </c>
      <c r="D18">
        <v>4.1441880024402726</v>
      </c>
      <c r="E18">
        <v>8.6523765666862912E-4</v>
      </c>
      <c r="F18">
        <v>0.38642130297188942</v>
      </c>
      <c r="G18">
        <v>1.2048460792248239</v>
      </c>
      <c r="H18">
        <v>0.38642130297188942</v>
      </c>
      <c r="I18">
        <v>1.2048460792248239</v>
      </c>
    </row>
    <row r="19" spans="1:10" ht="15.75" thickBot="1" x14ac:dyDescent="0.3">
      <c r="A19" s="43" t="s">
        <v>45</v>
      </c>
      <c r="B19" s="43">
        <v>-3.4289961921637711E-2</v>
      </c>
      <c r="C19" s="43">
        <v>9.5305375595449354E-2</v>
      </c>
      <c r="D19" s="43">
        <v>-0.35979042847689058</v>
      </c>
      <c r="E19" s="43">
        <v>0.72401914418995106</v>
      </c>
      <c r="F19" s="43">
        <v>-0.23742856142396185</v>
      </c>
      <c r="G19" s="43">
        <v>0.16884863758068641</v>
      </c>
      <c r="H19" s="43">
        <v>-0.23742856142396185</v>
      </c>
      <c r="I19" s="43">
        <v>0.16884863758068641</v>
      </c>
    </row>
    <row r="22" spans="1:10" x14ac:dyDescent="0.25">
      <c r="F22" s="53" t="s">
        <v>84</v>
      </c>
      <c r="G22" s="53" t="s">
        <v>85</v>
      </c>
      <c r="H22" s="53" t="s">
        <v>86</v>
      </c>
    </row>
    <row r="23" spans="1:10" x14ac:dyDescent="0.25">
      <c r="A23" t="s">
        <v>76</v>
      </c>
      <c r="E23" s="37"/>
      <c r="F23" s="47" t="s">
        <v>42</v>
      </c>
      <c r="G23" s="47" t="s">
        <v>45</v>
      </c>
      <c r="H23" s="49" t="s">
        <v>44</v>
      </c>
      <c r="I23" s="47" t="s">
        <v>90</v>
      </c>
      <c r="J23" s="53" t="s">
        <v>93</v>
      </c>
    </row>
    <row r="24" spans="1:10" x14ac:dyDescent="0.25">
      <c r="E24" s="47">
        <v>1</v>
      </c>
      <c r="F24" s="85">
        <v>1.6333329999999999</v>
      </c>
      <c r="G24" s="85">
        <v>1.6</v>
      </c>
      <c r="H24" s="39">
        <v>1.7</v>
      </c>
      <c r="I24" s="72">
        <f>$B$17+$B$18*F24+$B$19*G24</f>
        <v>1.759344877117206</v>
      </c>
      <c r="J24" s="38">
        <v>-13</v>
      </c>
    </row>
    <row r="25" spans="1:10" x14ac:dyDescent="0.25">
      <c r="A25" s="92" t="s">
        <v>77</v>
      </c>
      <c r="B25" s="92" t="s">
        <v>78</v>
      </c>
      <c r="C25" s="92" t="s">
        <v>61</v>
      </c>
      <c r="E25" s="47">
        <v>2</v>
      </c>
      <c r="F25" s="85">
        <v>1.6666669999999999</v>
      </c>
      <c r="G25" s="85">
        <v>1.1000000000000001</v>
      </c>
      <c r="H25" s="65">
        <v>1.82</v>
      </c>
      <c r="I25" s="72">
        <f t="shared" ref="I25:I40" si="0">$B$17+$B$18*F25+$B$19*G25</f>
        <v>1.8030115115370975</v>
      </c>
      <c r="J25" s="38">
        <v>-14</v>
      </c>
    </row>
    <row r="26" spans="1:10" x14ac:dyDescent="0.25">
      <c r="A26" s="87">
        <v>1</v>
      </c>
      <c r="B26" s="52">
        <v>1.759344877117206</v>
      </c>
      <c r="C26" s="87">
        <v>-5.9344877117206041E-2</v>
      </c>
      <c r="E26" s="47">
        <v>3</v>
      </c>
      <c r="F26" s="39">
        <v>1.8</v>
      </c>
      <c r="G26" s="39">
        <v>2.1</v>
      </c>
      <c r="H26" s="65">
        <v>2.02</v>
      </c>
      <c r="I26" s="72">
        <f t="shared" si="0"/>
        <v>1.8748057765506771</v>
      </c>
      <c r="J26" s="38">
        <v>-12</v>
      </c>
    </row>
    <row r="27" spans="1:10" x14ac:dyDescent="0.25">
      <c r="A27" s="87">
        <v>2</v>
      </c>
      <c r="B27" s="52">
        <v>1.8030115115370975</v>
      </c>
      <c r="C27" s="87">
        <v>1.6988488462902573E-2</v>
      </c>
      <c r="E27" s="47">
        <v>4</v>
      </c>
      <c r="F27" s="85">
        <v>1.8333330000000001</v>
      </c>
      <c r="G27" s="85">
        <v>2.2000000000000002</v>
      </c>
      <c r="H27" s="39">
        <v>1.82</v>
      </c>
      <c r="I27" s="72">
        <f t="shared" si="0"/>
        <v>1.897897638183895</v>
      </c>
      <c r="J27" s="71">
        <v>-1</v>
      </c>
    </row>
    <row r="28" spans="1:10" x14ac:dyDescent="0.25">
      <c r="A28" s="52">
        <v>3</v>
      </c>
      <c r="B28" s="52">
        <v>1.8748057765506771</v>
      </c>
      <c r="C28" s="52">
        <v>0.14519422344932287</v>
      </c>
      <c r="E28" s="47">
        <v>5</v>
      </c>
      <c r="F28" s="85">
        <v>1.8666670000000001</v>
      </c>
      <c r="G28" s="85">
        <v>1.9</v>
      </c>
      <c r="H28" s="65">
        <v>1.92</v>
      </c>
      <c r="I28" s="72">
        <f t="shared" si="0"/>
        <v>1.9347062802194588</v>
      </c>
      <c r="J28" s="84">
        <v>-4</v>
      </c>
    </row>
    <row r="29" spans="1:10" x14ac:dyDescent="0.25">
      <c r="A29" s="87">
        <v>4</v>
      </c>
      <c r="B29" s="52">
        <v>1.897897638183895</v>
      </c>
      <c r="C29" s="87">
        <v>-7.7897638183894946E-2</v>
      </c>
      <c r="E29" s="47">
        <v>6</v>
      </c>
      <c r="F29" s="39">
        <v>1.8666670000000001</v>
      </c>
      <c r="G29" s="39">
        <v>1.4</v>
      </c>
      <c r="H29" s="39">
        <v>1.77</v>
      </c>
      <c r="I29" s="72">
        <f t="shared" si="0"/>
        <v>1.9518512611802776</v>
      </c>
      <c r="J29" s="71">
        <v>-3</v>
      </c>
    </row>
    <row r="30" spans="1:10" x14ac:dyDescent="0.25">
      <c r="A30" s="87">
        <v>5</v>
      </c>
      <c r="B30" s="52">
        <v>1.9347062802194588</v>
      </c>
      <c r="C30" s="87">
        <v>-1.4706280219458856E-2</v>
      </c>
      <c r="E30" s="47">
        <v>7</v>
      </c>
      <c r="F30" s="39">
        <v>1.8666670000000001</v>
      </c>
      <c r="G30" s="39">
        <v>1.7</v>
      </c>
      <c r="H30" s="65">
        <v>2.1</v>
      </c>
      <c r="I30" s="72">
        <f t="shared" si="0"/>
        <v>1.9415642726037865</v>
      </c>
      <c r="J30" s="71">
        <v>3</v>
      </c>
    </row>
    <row r="31" spans="1:10" x14ac:dyDescent="0.25">
      <c r="A31" s="52">
        <v>6</v>
      </c>
      <c r="B31" s="52">
        <v>1.9518512611802776</v>
      </c>
      <c r="C31" s="52">
        <v>-0.18185126118027761</v>
      </c>
      <c r="E31" s="47">
        <v>8</v>
      </c>
      <c r="F31" s="85">
        <v>1.9</v>
      </c>
      <c r="G31" s="85">
        <v>2</v>
      </c>
      <c r="H31" s="65">
        <v>2.0499999999999998</v>
      </c>
      <c r="I31" s="72">
        <f t="shared" si="0"/>
        <v>1.9577981418526766</v>
      </c>
      <c r="J31" s="84">
        <v>-7</v>
      </c>
    </row>
    <row r="32" spans="1:10" x14ac:dyDescent="0.25">
      <c r="A32" s="52">
        <v>7</v>
      </c>
      <c r="B32" s="52">
        <v>1.9415642726037865</v>
      </c>
      <c r="C32" s="52">
        <v>0.15843572739621359</v>
      </c>
      <c r="E32" s="47">
        <v>9</v>
      </c>
      <c r="F32" s="85">
        <v>1.9666669999999999</v>
      </c>
      <c r="G32" s="85">
        <v>1.7</v>
      </c>
      <c r="H32" s="65">
        <v>2.0499999999999998</v>
      </c>
      <c r="I32" s="72">
        <f t="shared" si="0"/>
        <v>2.0211276417136221</v>
      </c>
      <c r="J32" s="84">
        <v>2</v>
      </c>
    </row>
    <row r="33" spans="1:13" x14ac:dyDescent="0.25">
      <c r="A33" s="87">
        <v>8</v>
      </c>
      <c r="B33" s="52">
        <v>1.9577981418526766</v>
      </c>
      <c r="C33" s="87">
        <v>9.2201858147323179E-2</v>
      </c>
      <c r="D33" s="93"/>
      <c r="E33" s="47">
        <v>10</v>
      </c>
      <c r="F33" s="39">
        <v>2</v>
      </c>
      <c r="G33" s="39">
        <v>2.2000000000000002</v>
      </c>
      <c r="H33" s="39">
        <v>1.82</v>
      </c>
      <c r="I33" s="72">
        <f t="shared" si="0"/>
        <v>2.0305035185781843</v>
      </c>
      <c r="J33" s="38">
        <v>15</v>
      </c>
    </row>
    <row r="34" spans="1:13" x14ac:dyDescent="0.25">
      <c r="A34" s="87">
        <v>9</v>
      </c>
      <c r="B34" s="52">
        <v>2.0211276417136221</v>
      </c>
      <c r="C34" s="87">
        <v>2.8872358286377686E-2</v>
      </c>
      <c r="E34" s="47">
        <v>11</v>
      </c>
      <c r="F34" s="85">
        <v>2.1</v>
      </c>
      <c r="G34" s="85">
        <v>2.5</v>
      </c>
      <c r="H34" s="65">
        <v>2.2000000000000002</v>
      </c>
      <c r="I34" s="72">
        <f t="shared" si="0"/>
        <v>2.0997798991115291</v>
      </c>
      <c r="J34" s="84">
        <v>-1</v>
      </c>
    </row>
    <row r="35" spans="1:13" x14ac:dyDescent="0.25">
      <c r="A35" s="52">
        <v>10</v>
      </c>
      <c r="B35" s="52">
        <v>2.0305035185781843</v>
      </c>
      <c r="C35" s="52">
        <v>-0.21050351857818428</v>
      </c>
      <c r="E35" s="47">
        <v>12</v>
      </c>
      <c r="F35" s="85">
        <v>2.1</v>
      </c>
      <c r="G35" s="85">
        <v>1.9</v>
      </c>
      <c r="H35" s="39">
        <v>2.08</v>
      </c>
      <c r="I35" s="72">
        <f t="shared" si="0"/>
        <v>2.1203538762645118</v>
      </c>
      <c r="J35" s="84">
        <v>-6</v>
      </c>
    </row>
    <row r="36" spans="1:13" x14ac:dyDescent="0.25">
      <c r="A36" s="87">
        <v>11</v>
      </c>
      <c r="B36" s="52">
        <v>2.0997798991115291</v>
      </c>
      <c r="C36" s="87">
        <v>0.10022010088847111</v>
      </c>
      <c r="E36" s="47">
        <v>13</v>
      </c>
      <c r="F36" s="85">
        <v>2.1333329999999999</v>
      </c>
      <c r="G36" s="85">
        <v>2.2000000000000002</v>
      </c>
      <c r="H36" s="39">
        <v>2.0499999999999998</v>
      </c>
      <c r="I36" s="72">
        <f t="shared" si="0"/>
        <v>2.1365877455134017</v>
      </c>
      <c r="J36" s="38">
        <v>16</v>
      </c>
    </row>
    <row r="37" spans="1:13" x14ac:dyDescent="0.25">
      <c r="A37" s="87">
        <v>12</v>
      </c>
      <c r="B37" s="52">
        <v>2.1203538762645118</v>
      </c>
      <c r="C37" s="87">
        <v>-4.0353876264511701E-2</v>
      </c>
      <c r="E37" s="47">
        <v>14</v>
      </c>
      <c r="F37" s="85">
        <v>2.2000000000000002</v>
      </c>
      <c r="G37" s="85">
        <v>2</v>
      </c>
      <c r="H37" s="65">
        <v>2.27</v>
      </c>
      <c r="I37" s="72">
        <f t="shared" si="0"/>
        <v>2.1964882491821838</v>
      </c>
      <c r="J37" s="84">
        <v>5</v>
      </c>
    </row>
    <row r="38" spans="1:13" x14ac:dyDescent="0.25">
      <c r="A38" s="87">
        <v>13</v>
      </c>
      <c r="B38" s="52">
        <v>2.1365877455134017</v>
      </c>
      <c r="C38" s="87">
        <v>-8.658774551340187E-2</v>
      </c>
      <c r="E38" s="47">
        <v>15</v>
      </c>
      <c r="F38" s="39">
        <v>2.233333</v>
      </c>
      <c r="G38" s="39">
        <v>2.2000000000000002</v>
      </c>
      <c r="H38" s="65">
        <v>2.33</v>
      </c>
      <c r="I38" s="72">
        <f t="shared" si="0"/>
        <v>2.2161511146232371</v>
      </c>
      <c r="J38" s="71">
        <v>0</v>
      </c>
    </row>
    <row r="39" spans="1:13" x14ac:dyDescent="0.25">
      <c r="A39" s="87">
        <v>14</v>
      </c>
      <c r="B39" s="52">
        <v>2.1964882491821838</v>
      </c>
      <c r="C39" s="87">
        <v>7.3511750817816246E-2</v>
      </c>
      <c r="E39" s="47">
        <v>16</v>
      </c>
      <c r="F39" s="85">
        <v>2.2999999999999998</v>
      </c>
      <c r="G39" s="85">
        <v>2.9</v>
      </c>
      <c r="H39" s="65">
        <v>2.25</v>
      </c>
      <c r="I39" s="72">
        <f t="shared" si="0"/>
        <v>2.2451906525625454</v>
      </c>
      <c r="J39" s="38">
        <v>20</v>
      </c>
    </row>
    <row r="40" spans="1:13" x14ac:dyDescent="0.25">
      <c r="A40" s="52">
        <v>15</v>
      </c>
      <c r="B40" s="52">
        <v>2.2161511146232371</v>
      </c>
      <c r="C40" s="52">
        <v>0.11384888537676296</v>
      </c>
      <c r="E40" s="47">
        <v>17</v>
      </c>
      <c r="F40" s="85">
        <v>2.4</v>
      </c>
      <c r="G40" s="85">
        <v>2.5</v>
      </c>
      <c r="H40" s="65">
        <v>2.38</v>
      </c>
      <c r="I40" s="72">
        <f t="shared" si="0"/>
        <v>2.3384700064410358</v>
      </c>
      <c r="J40" s="38">
        <v>16</v>
      </c>
    </row>
    <row r="41" spans="1:13" x14ac:dyDescent="0.25">
      <c r="A41" s="87">
        <v>16</v>
      </c>
      <c r="B41" s="52">
        <v>2.2451906525625454</v>
      </c>
      <c r="C41" s="87">
        <v>4.8093474374546474E-3</v>
      </c>
      <c r="E41" s="47">
        <v>18</v>
      </c>
      <c r="F41" s="39">
        <v>2.4666670000000002</v>
      </c>
      <c r="G41" s="39">
        <v>3</v>
      </c>
      <c r="H41" s="39">
        <v>2.27</v>
      </c>
      <c r="I41" s="72">
        <f>$B$17+$B$18*F41+$B$19*G41</f>
        <v>2.3743675367646713</v>
      </c>
      <c r="J41" s="38">
        <v>13</v>
      </c>
      <c r="L41" s="53" t="s">
        <v>97</v>
      </c>
      <c r="M41" s="70">
        <f>CORREL(F24:F41,G24:G41)</f>
        <v>0.80025389915716849</v>
      </c>
    </row>
    <row r="42" spans="1:13" x14ac:dyDescent="0.25">
      <c r="A42" s="87">
        <v>17</v>
      </c>
      <c r="B42" s="52">
        <v>2.3384700064410358</v>
      </c>
      <c r="C42" s="87">
        <v>4.152999355896414E-2</v>
      </c>
      <c r="E42" s="96"/>
      <c r="L42" s="53" t="s">
        <v>98</v>
      </c>
      <c r="M42" s="70">
        <f>CORREL(F24:F41,H24:H41)</f>
        <v>0.85565499870263673</v>
      </c>
    </row>
    <row r="43" spans="1:13" ht="15.75" thickBot="1" x14ac:dyDescent="0.3">
      <c r="A43" s="43">
        <v>18</v>
      </c>
      <c r="B43" s="43">
        <v>2.3743675367646713</v>
      </c>
      <c r="C43" s="43">
        <v>-0.10436753676467125</v>
      </c>
      <c r="F43" s="40"/>
      <c r="G43" s="94"/>
      <c r="L43" s="53" t="s">
        <v>99</v>
      </c>
      <c r="M43" s="70">
        <f>CORREL(G24:G41,H24:H41)</f>
        <v>0.6560338679171448</v>
      </c>
    </row>
    <row r="44" spans="1:13" x14ac:dyDescent="0.25">
      <c r="E44" s="93"/>
      <c r="F44" s="95"/>
      <c r="L44" s="53" t="s">
        <v>94</v>
      </c>
      <c r="M44" s="70">
        <f>DEVSQ(F24:F41)</f>
        <v>0.97160482469244447</v>
      </c>
    </row>
    <row r="45" spans="1:13" x14ac:dyDescent="0.25">
      <c r="L45" s="53" t="s">
        <v>95</v>
      </c>
      <c r="M45" s="70">
        <f>DEVSQ(G24:G41)</f>
        <v>3.9427777777777782</v>
      </c>
    </row>
    <row r="46" spans="1:13" x14ac:dyDescent="0.25">
      <c r="L46" s="53" t="s">
        <v>96</v>
      </c>
      <c r="M46" s="70">
        <f>DEVSQ(H24:H41)</f>
        <v>0.72740000000000005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E095-CB1C-4ACF-911B-4DFDC8706DE9}">
  <dimension ref="B1:AC188"/>
  <sheetViews>
    <sheetView topLeftCell="A40" zoomScale="80" zoomScaleNormal="80" workbookViewId="0">
      <selection activeCell="H31" sqref="H31"/>
    </sheetView>
  </sheetViews>
  <sheetFormatPr baseColWidth="10" defaultRowHeight="15" x14ac:dyDescent="0.25"/>
  <cols>
    <col min="1" max="1" width="11.5703125" style="35" customWidth="1"/>
    <col min="2" max="2" width="5.5703125" style="37" customWidth="1"/>
    <col min="3" max="3" width="12.42578125" style="35" bestFit="1" customWidth="1"/>
    <col min="4" max="4" width="15.140625" style="35" bestFit="1" customWidth="1"/>
    <col min="5" max="5" width="12.85546875" style="35" bestFit="1" customWidth="1"/>
    <col min="6" max="6" width="11.42578125" style="35"/>
    <col min="7" max="7" width="15" style="35" bestFit="1" customWidth="1"/>
    <col min="8" max="16" width="11.42578125" style="35"/>
    <col min="17" max="17" width="6.5703125" style="37" customWidth="1"/>
    <col min="18" max="18" width="12.42578125" style="37" bestFit="1" customWidth="1"/>
    <col min="19" max="21" width="11.42578125" style="35"/>
    <col min="22" max="22" width="15" style="35" bestFit="1" customWidth="1"/>
    <col min="23" max="24" width="11.42578125" style="35"/>
    <col min="25" max="25" width="11.42578125" style="37"/>
    <col min="26" max="16384" width="11.42578125" style="35"/>
  </cols>
  <sheetData>
    <row r="1" spans="2:29" x14ac:dyDescent="0.25">
      <c r="AC1" s="35">
        <v>5</v>
      </c>
    </row>
    <row r="2" spans="2:29" x14ac:dyDescent="0.25">
      <c r="C2" s="38" t="s">
        <v>42</v>
      </c>
      <c r="D2" s="38" t="s">
        <v>45</v>
      </c>
      <c r="E2" s="37"/>
      <c r="R2" s="38" t="s">
        <v>44</v>
      </c>
      <c r="S2" s="38" t="s">
        <v>45</v>
      </c>
      <c r="T2" s="37"/>
    </row>
    <row r="3" spans="2:29" x14ac:dyDescent="0.25">
      <c r="B3" s="38">
        <v>1</v>
      </c>
      <c r="C3" s="39">
        <v>1.6333329999999999</v>
      </c>
      <c r="D3" s="39">
        <v>1.6</v>
      </c>
      <c r="E3" s="40"/>
      <c r="F3" s="33"/>
      <c r="K3" s="36"/>
      <c r="L3" s="36"/>
      <c r="M3" s="36"/>
      <c r="N3" s="36"/>
      <c r="O3" s="36"/>
      <c r="Q3" s="38">
        <v>1</v>
      </c>
      <c r="R3" s="39">
        <v>1.7</v>
      </c>
      <c r="S3" s="39">
        <v>1.6</v>
      </c>
      <c r="T3" s="40"/>
    </row>
    <row r="4" spans="2:29" x14ac:dyDescent="0.25">
      <c r="B4" s="38">
        <v>2</v>
      </c>
      <c r="C4" s="39">
        <v>1.6666669999999999</v>
      </c>
      <c r="D4" s="39">
        <v>1.1000000000000001</v>
      </c>
      <c r="E4" s="40"/>
      <c r="F4" s="33"/>
      <c r="K4" s="36"/>
      <c r="L4" s="36"/>
      <c r="M4" s="36"/>
      <c r="N4" s="36"/>
      <c r="O4" s="36"/>
      <c r="Q4" s="38">
        <v>2</v>
      </c>
      <c r="R4" s="39">
        <v>1.77</v>
      </c>
      <c r="S4" s="39">
        <v>1.4</v>
      </c>
      <c r="T4" s="40"/>
    </row>
    <row r="5" spans="2:29" x14ac:dyDescent="0.25">
      <c r="B5" s="38">
        <v>3</v>
      </c>
      <c r="C5" s="39">
        <v>1.8</v>
      </c>
      <c r="D5" s="39">
        <v>2.1</v>
      </c>
      <c r="E5" s="40"/>
      <c r="F5" s="33"/>
      <c r="K5" s="36"/>
      <c r="L5" s="36"/>
      <c r="M5" s="36"/>
      <c r="N5" s="36"/>
      <c r="O5" s="36"/>
      <c r="Q5" s="38">
        <v>3</v>
      </c>
      <c r="R5" s="39">
        <v>1.82</v>
      </c>
      <c r="S5" s="39">
        <v>2.2000000000000002</v>
      </c>
      <c r="T5" s="40"/>
    </row>
    <row r="6" spans="2:29" x14ac:dyDescent="0.25">
      <c r="B6" s="38">
        <v>4</v>
      </c>
      <c r="C6" s="39">
        <v>1.8333330000000001</v>
      </c>
      <c r="D6" s="39">
        <v>2.2000000000000002</v>
      </c>
      <c r="E6" s="40"/>
      <c r="F6" s="33"/>
      <c r="K6" s="36"/>
      <c r="L6" s="36"/>
      <c r="M6" s="36"/>
      <c r="N6" s="36"/>
      <c r="O6" s="36"/>
      <c r="Q6" s="38">
        <v>4</v>
      </c>
      <c r="R6" s="39">
        <v>1.82</v>
      </c>
      <c r="S6" s="39">
        <v>1.1000000000000001</v>
      </c>
      <c r="T6" s="40"/>
    </row>
    <row r="7" spans="2:29" x14ac:dyDescent="0.25">
      <c r="B7" s="38">
        <v>5</v>
      </c>
      <c r="C7" s="39">
        <v>1.8666670000000001</v>
      </c>
      <c r="D7" s="39">
        <v>1.9</v>
      </c>
      <c r="E7" s="40"/>
      <c r="F7" s="33"/>
      <c r="K7" s="36"/>
      <c r="L7" s="36"/>
      <c r="M7" s="36"/>
      <c r="N7" s="36"/>
      <c r="O7" s="36"/>
      <c r="Q7" s="38">
        <v>5</v>
      </c>
      <c r="R7" s="39">
        <v>1.82</v>
      </c>
      <c r="S7" s="39">
        <v>2.2000000000000002</v>
      </c>
      <c r="T7" s="40"/>
    </row>
    <row r="8" spans="2:29" x14ac:dyDescent="0.25">
      <c r="B8" s="38">
        <v>6</v>
      </c>
      <c r="C8" s="39">
        <v>1.8666670000000001</v>
      </c>
      <c r="D8" s="39">
        <v>1.4</v>
      </c>
      <c r="E8" s="40"/>
      <c r="F8" s="33"/>
      <c r="K8" s="36"/>
      <c r="L8" s="36"/>
      <c r="M8" s="36"/>
      <c r="N8" s="36"/>
      <c r="O8" s="36"/>
      <c r="Q8" s="38">
        <v>6</v>
      </c>
      <c r="R8" s="39">
        <v>1.92</v>
      </c>
      <c r="S8" s="39">
        <v>1.9</v>
      </c>
      <c r="T8" s="40"/>
    </row>
    <row r="9" spans="2:29" x14ac:dyDescent="0.25">
      <c r="B9" s="38">
        <v>7</v>
      </c>
      <c r="C9" s="39">
        <v>1.8666670000000001</v>
      </c>
      <c r="D9" s="39">
        <v>1.7</v>
      </c>
      <c r="E9" s="40"/>
      <c r="F9" s="33"/>
      <c r="K9" s="36"/>
      <c r="L9" s="36"/>
      <c r="M9" s="36"/>
      <c r="N9" s="36"/>
      <c r="O9" s="36"/>
      <c r="Q9" s="38">
        <v>7</v>
      </c>
      <c r="R9" s="39">
        <v>2.02</v>
      </c>
      <c r="S9" s="39">
        <v>2.1</v>
      </c>
      <c r="T9" s="40"/>
    </row>
    <row r="10" spans="2:29" x14ac:dyDescent="0.25">
      <c r="B10" s="38">
        <v>8</v>
      </c>
      <c r="C10" s="39">
        <v>1.9</v>
      </c>
      <c r="D10" s="39">
        <v>2</v>
      </c>
      <c r="E10" s="40"/>
      <c r="F10" s="33"/>
      <c r="K10" s="36"/>
      <c r="L10" s="36"/>
      <c r="M10" s="36"/>
      <c r="N10" s="36"/>
      <c r="O10" s="36"/>
      <c r="Q10" s="38">
        <v>8</v>
      </c>
      <c r="R10" s="39">
        <v>2.0499999999999998</v>
      </c>
      <c r="S10" s="39">
        <v>1.7</v>
      </c>
      <c r="T10" s="40"/>
    </row>
    <row r="11" spans="2:29" x14ac:dyDescent="0.25">
      <c r="B11" s="38">
        <v>9</v>
      </c>
      <c r="C11" s="39">
        <v>1.9666669999999999</v>
      </c>
      <c r="D11" s="39">
        <v>1.7</v>
      </c>
      <c r="E11" s="40"/>
      <c r="F11" s="33"/>
      <c r="K11" s="36"/>
      <c r="L11" s="36"/>
      <c r="M11" s="36"/>
      <c r="N11" s="36"/>
      <c r="O11" s="36"/>
      <c r="Q11" s="38">
        <v>9</v>
      </c>
      <c r="R11" s="39">
        <v>2.0499999999999998</v>
      </c>
      <c r="S11" s="39">
        <v>2</v>
      </c>
      <c r="T11" s="40"/>
    </row>
    <row r="12" spans="2:29" x14ac:dyDescent="0.25">
      <c r="B12" s="38">
        <v>10</v>
      </c>
      <c r="C12" s="39">
        <v>2</v>
      </c>
      <c r="D12" s="39">
        <v>2.2000000000000002</v>
      </c>
      <c r="E12" s="40"/>
      <c r="F12" s="33"/>
      <c r="K12" s="36"/>
      <c r="L12" s="36"/>
      <c r="M12" s="36"/>
      <c r="N12" s="36"/>
      <c r="O12" s="36"/>
      <c r="Q12" s="47">
        <v>10</v>
      </c>
      <c r="R12" s="48">
        <v>2.0499999999999998</v>
      </c>
      <c r="S12" s="48">
        <v>2.2000000000000002</v>
      </c>
      <c r="T12" s="40"/>
    </row>
    <row r="13" spans="2:29" x14ac:dyDescent="0.25">
      <c r="B13" s="38">
        <v>11</v>
      </c>
      <c r="C13" s="39">
        <v>2.1</v>
      </c>
      <c r="D13" s="39">
        <v>2.5</v>
      </c>
      <c r="E13" s="40"/>
      <c r="F13" s="33"/>
      <c r="K13" s="36"/>
      <c r="L13" s="36"/>
      <c r="M13" s="36"/>
      <c r="N13" s="36"/>
      <c r="O13" s="36"/>
      <c r="Q13" s="38">
        <v>11</v>
      </c>
      <c r="R13" s="39">
        <v>2.08</v>
      </c>
      <c r="S13" s="39">
        <v>1.9</v>
      </c>
      <c r="T13" s="40"/>
    </row>
    <row r="14" spans="2:29" x14ac:dyDescent="0.25">
      <c r="B14" s="38">
        <v>12</v>
      </c>
      <c r="C14" s="39">
        <v>2.1</v>
      </c>
      <c r="D14" s="39">
        <v>1.9</v>
      </c>
      <c r="E14" s="40"/>
      <c r="F14" s="33"/>
      <c r="K14" s="36"/>
      <c r="L14" s="36"/>
      <c r="M14" s="36"/>
      <c r="N14" s="36"/>
      <c r="O14" s="36"/>
      <c r="Q14" s="38">
        <v>12</v>
      </c>
      <c r="R14" s="39">
        <v>2.1</v>
      </c>
      <c r="S14" s="39">
        <v>1.7</v>
      </c>
      <c r="T14" s="40"/>
    </row>
    <row r="15" spans="2:29" x14ac:dyDescent="0.25">
      <c r="B15" s="38">
        <v>13</v>
      </c>
      <c r="C15" s="39">
        <v>2.1333329999999999</v>
      </c>
      <c r="D15" s="39">
        <v>2.2000000000000002</v>
      </c>
      <c r="E15" s="40"/>
      <c r="F15" s="33"/>
      <c r="K15" s="36"/>
      <c r="L15" s="36"/>
      <c r="M15" s="36"/>
      <c r="N15" s="36"/>
      <c r="O15" s="36"/>
      <c r="Q15" s="38">
        <v>13</v>
      </c>
      <c r="R15" s="39">
        <v>2.2000000000000002</v>
      </c>
      <c r="S15" s="39">
        <v>2.5</v>
      </c>
      <c r="T15" s="40"/>
    </row>
    <row r="16" spans="2:29" x14ac:dyDescent="0.25">
      <c r="B16" s="38">
        <v>14</v>
      </c>
      <c r="C16" s="39">
        <v>2.2000000000000002</v>
      </c>
      <c r="D16" s="39">
        <v>2</v>
      </c>
      <c r="E16" s="40"/>
      <c r="F16" s="33"/>
      <c r="K16" s="36"/>
      <c r="L16" s="36"/>
      <c r="M16" s="36"/>
      <c r="N16" s="36"/>
      <c r="O16" s="36"/>
      <c r="Q16" s="38">
        <v>14</v>
      </c>
      <c r="R16" s="39">
        <v>2.25</v>
      </c>
      <c r="S16" s="39">
        <v>2.9</v>
      </c>
      <c r="T16" s="40"/>
    </row>
    <row r="17" spans="2:23" x14ac:dyDescent="0.25">
      <c r="B17" s="38">
        <v>15</v>
      </c>
      <c r="C17" s="39">
        <v>2.233333</v>
      </c>
      <c r="D17" s="39">
        <v>2.2000000000000002</v>
      </c>
      <c r="E17" s="40"/>
      <c r="F17" s="33"/>
      <c r="K17" s="36"/>
      <c r="L17" s="36"/>
      <c r="M17" s="36"/>
      <c r="N17" s="36"/>
      <c r="O17" s="36"/>
      <c r="Q17" s="38">
        <v>15</v>
      </c>
      <c r="R17" s="39">
        <v>2.27</v>
      </c>
      <c r="S17" s="39">
        <v>2</v>
      </c>
      <c r="T17" s="40"/>
    </row>
    <row r="18" spans="2:23" x14ac:dyDescent="0.25">
      <c r="B18" s="38">
        <v>16</v>
      </c>
      <c r="C18" s="39">
        <v>2.2999999999999998</v>
      </c>
      <c r="D18" s="39">
        <v>2.9</v>
      </c>
      <c r="E18" s="40"/>
      <c r="F18" s="33"/>
      <c r="K18" s="36"/>
      <c r="L18" s="36"/>
      <c r="M18" s="36"/>
      <c r="N18" s="36"/>
      <c r="O18" s="36"/>
      <c r="Q18" s="38">
        <v>16</v>
      </c>
      <c r="R18" s="39">
        <v>2.27</v>
      </c>
      <c r="S18" s="39">
        <v>3</v>
      </c>
      <c r="T18" s="40"/>
    </row>
    <row r="19" spans="2:23" x14ac:dyDescent="0.25">
      <c r="B19" s="38">
        <v>17</v>
      </c>
      <c r="C19" s="39">
        <v>2.4</v>
      </c>
      <c r="D19" s="39">
        <v>2.5</v>
      </c>
      <c r="E19" s="40"/>
      <c r="F19" s="33"/>
      <c r="K19" s="36"/>
      <c r="L19" s="36"/>
      <c r="M19" s="36"/>
      <c r="N19" s="36"/>
      <c r="O19" s="36"/>
      <c r="Q19" s="38">
        <v>17</v>
      </c>
      <c r="R19" s="39">
        <v>2.33</v>
      </c>
      <c r="S19" s="39">
        <v>2.2000000000000002</v>
      </c>
      <c r="T19" s="40"/>
    </row>
    <row r="20" spans="2:23" x14ac:dyDescent="0.25">
      <c r="B20" s="38">
        <v>18</v>
      </c>
      <c r="C20" s="39">
        <v>2.4666670000000002</v>
      </c>
      <c r="D20" s="39">
        <v>3</v>
      </c>
      <c r="E20" s="40"/>
      <c r="F20" s="33"/>
      <c r="K20" s="36"/>
      <c r="L20" s="36"/>
      <c r="M20" s="36"/>
      <c r="N20" s="36"/>
      <c r="O20" s="36"/>
      <c r="Q20" s="38">
        <v>18</v>
      </c>
      <c r="R20" s="39">
        <v>2.38</v>
      </c>
      <c r="S20" s="39">
        <v>2.5</v>
      </c>
      <c r="T20" s="40"/>
    </row>
    <row r="21" spans="2:23" x14ac:dyDescent="0.25">
      <c r="B21" s="38"/>
      <c r="C21" s="39"/>
      <c r="D21" s="41"/>
      <c r="E21" s="40"/>
      <c r="F21" s="33"/>
      <c r="K21" s="36"/>
      <c r="L21" s="36"/>
      <c r="M21" s="36"/>
      <c r="N21" s="36"/>
      <c r="O21" s="36"/>
      <c r="Q21" s="38">
        <v>19</v>
      </c>
      <c r="R21" s="39"/>
      <c r="S21" s="39"/>
      <c r="T21" s="40"/>
    </row>
    <row r="22" spans="2:23" x14ac:dyDescent="0.25">
      <c r="B22" s="38"/>
      <c r="C22" s="39" t="s">
        <v>79</v>
      </c>
      <c r="D22" s="39">
        <f>_xlfn.FORECAST.LINEAR(E22,C3:C20,D3:D20)</f>
        <v>1.9545160504438499</v>
      </c>
      <c r="E22" s="39">
        <v>1.9</v>
      </c>
      <c r="F22" s="33"/>
      <c r="K22" s="36"/>
      <c r="L22" s="36"/>
      <c r="M22" s="36"/>
      <c r="N22" s="36"/>
      <c r="O22" s="36"/>
      <c r="Q22" s="38">
        <v>20</v>
      </c>
      <c r="R22" s="39"/>
      <c r="S22" s="39"/>
      <c r="T22" s="40"/>
    </row>
    <row r="23" spans="2:23" x14ac:dyDescent="0.25">
      <c r="B23" s="38"/>
      <c r="C23" s="39"/>
      <c r="D23" s="39"/>
      <c r="E23" s="40"/>
      <c r="F23" s="33"/>
      <c r="K23" s="36"/>
      <c r="L23" s="36"/>
      <c r="M23" s="36"/>
      <c r="N23" s="36"/>
      <c r="O23" s="36"/>
      <c r="Q23" s="38">
        <v>21</v>
      </c>
      <c r="R23" s="39"/>
      <c r="S23" s="39"/>
      <c r="T23" s="40"/>
    </row>
    <row r="24" spans="2:23" x14ac:dyDescent="0.25">
      <c r="B24" s="38"/>
      <c r="C24" s="39"/>
      <c r="D24" s="39"/>
      <c r="E24" s="40"/>
      <c r="F24" s="33"/>
      <c r="K24" s="36"/>
      <c r="L24" s="36"/>
      <c r="M24" s="36"/>
      <c r="N24" s="36"/>
      <c r="O24" s="36"/>
      <c r="Q24" s="38">
        <v>22</v>
      </c>
      <c r="R24" s="39"/>
      <c r="S24" s="39"/>
      <c r="T24" s="40"/>
    </row>
    <row r="25" spans="2:23" x14ac:dyDescent="0.25">
      <c r="B25" s="38"/>
      <c r="C25" s="39"/>
      <c r="D25" s="39"/>
      <c r="E25" s="40"/>
      <c r="F25" s="33"/>
      <c r="K25" s="36"/>
      <c r="L25" s="36"/>
      <c r="M25" s="36"/>
      <c r="N25" s="36"/>
      <c r="O25" s="36"/>
      <c r="Q25" s="38">
        <v>23</v>
      </c>
      <c r="R25" s="39"/>
      <c r="S25" s="39"/>
      <c r="T25" s="40"/>
    </row>
    <row r="26" spans="2:23" x14ac:dyDescent="0.25">
      <c r="B26" s="38"/>
      <c r="C26" s="39"/>
      <c r="D26" s="39"/>
      <c r="E26" s="40"/>
      <c r="F26" s="33"/>
      <c r="K26" s="36"/>
      <c r="L26" s="36"/>
      <c r="M26" s="36"/>
      <c r="N26" s="36"/>
      <c r="O26" s="36"/>
      <c r="Q26" s="38">
        <v>24</v>
      </c>
      <c r="R26" s="39"/>
      <c r="S26" s="39"/>
      <c r="T26" s="40"/>
    </row>
    <row r="27" spans="2:23" x14ac:dyDescent="0.25">
      <c r="B27" s="38"/>
      <c r="C27" s="39"/>
      <c r="D27" s="39"/>
      <c r="E27" s="40"/>
      <c r="F27" s="33"/>
      <c r="K27" s="36"/>
      <c r="L27" s="36"/>
      <c r="M27" s="36"/>
      <c r="N27" s="36"/>
      <c r="O27" s="36"/>
      <c r="Q27" s="38">
        <v>25</v>
      </c>
      <c r="R27" s="39"/>
      <c r="S27" s="39"/>
      <c r="T27" s="40"/>
    </row>
    <row r="28" spans="2:23" x14ac:dyDescent="0.25">
      <c r="B28" s="38"/>
      <c r="C28" s="39"/>
      <c r="D28" s="39"/>
      <c r="E28" s="40"/>
      <c r="F28" s="33"/>
      <c r="K28" s="36"/>
      <c r="L28" s="36"/>
      <c r="M28" s="36"/>
      <c r="N28" s="36"/>
      <c r="O28" s="36"/>
      <c r="Q28" s="38">
        <v>26</v>
      </c>
      <c r="R28" s="39"/>
      <c r="S28" s="39"/>
      <c r="T28" s="40"/>
    </row>
    <row r="29" spans="2:23" x14ac:dyDescent="0.25">
      <c r="B29" s="38"/>
      <c r="C29" s="39"/>
      <c r="D29" s="39"/>
      <c r="E29" s="40"/>
      <c r="F29" s="33"/>
      <c r="K29" s="36"/>
      <c r="L29" s="36"/>
      <c r="M29" s="36"/>
      <c r="N29" s="36"/>
      <c r="O29" s="36"/>
      <c r="Q29" s="38">
        <v>27</v>
      </c>
      <c r="R29" s="39"/>
      <c r="S29" s="39"/>
      <c r="T29" s="40"/>
    </row>
    <row r="30" spans="2:23" x14ac:dyDescent="0.25">
      <c r="B30" s="38"/>
      <c r="C30" s="39"/>
      <c r="D30" s="39"/>
      <c r="E30" s="40"/>
      <c r="F30" s="33"/>
      <c r="K30" s="36"/>
      <c r="L30" s="36"/>
      <c r="M30" s="36"/>
      <c r="N30" s="36"/>
      <c r="O30" s="36"/>
      <c r="Q30" s="38">
        <v>28</v>
      </c>
      <c r="R30" s="39"/>
      <c r="S30" s="39"/>
      <c r="T30" s="40"/>
    </row>
    <row r="31" spans="2:23" x14ac:dyDescent="0.25">
      <c r="B31" s="38"/>
      <c r="C31" s="39"/>
      <c r="D31" s="39"/>
      <c r="E31" s="40"/>
      <c r="F31" s="33"/>
      <c r="G31" s="41" t="s">
        <v>48</v>
      </c>
      <c r="H31" s="41">
        <f>CORREL(C3:C20,D3:D20)</f>
        <v>0.80025389915716849</v>
      </c>
      <c r="K31" s="36"/>
      <c r="L31" s="36"/>
      <c r="M31" s="36"/>
      <c r="N31" s="36"/>
      <c r="O31" s="36"/>
      <c r="Q31" s="38">
        <v>29</v>
      </c>
      <c r="R31" s="39"/>
      <c r="S31" s="39"/>
      <c r="T31" s="40"/>
      <c r="V31" s="41" t="s">
        <v>48</v>
      </c>
      <c r="W31" s="41">
        <f>CORREL(R3:R36,S3:S36)</f>
        <v>0.65603386791714469</v>
      </c>
    </row>
    <row r="32" spans="2:23" x14ac:dyDescent="0.25">
      <c r="B32" s="38"/>
      <c r="C32" s="39"/>
      <c r="D32" s="39"/>
      <c r="E32" s="40"/>
      <c r="F32" s="33"/>
      <c r="K32" s="36"/>
      <c r="L32" s="36"/>
      <c r="M32" s="36"/>
      <c r="N32" s="36"/>
      <c r="O32" s="36"/>
      <c r="Q32" s="38">
        <v>30</v>
      </c>
      <c r="R32" s="39"/>
      <c r="S32" s="39"/>
      <c r="T32" s="40"/>
    </row>
    <row r="33" spans="2:20" x14ac:dyDescent="0.25">
      <c r="B33" s="38"/>
      <c r="C33" s="39"/>
      <c r="D33" s="39"/>
      <c r="E33" s="40"/>
      <c r="F33" s="33"/>
      <c r="K33" s="36"/>
      <c r="L33" s="36"/>
      <c r="M33" s="36"/>
      <c r="N33" s="36"/>
      <c r="O33" s="36"/>
      <c r="Q33" s="38">
        <v>31</v>
      </c>
      <c r="R33" s="39"/>
      <c r="S33" s="39"/>
      <c r="T33" s="40"/>
    </row>
    <row r="34" spans="2:20" x14ac:dyDescent="0.25">
      <c r="B34" s="38"/>
      <c r="C34" s="39"/>
      <c r="D34" s="39"/>
      <c r="E34" s="40"/>
      <c r="F34" s="33"/>
      <c r="K34" s="36"/>
      <c r="L34" s="36"/>
      <c r="M34" s="36"/>
      <c r="N34" s="36"/>
      <c r="O34" s="36"/>
      <c r="Q34" s="38">
        <v>32</v>
      </c>
      <c r="R34" s="39"/>
      <c r="S34" s="39"/>
      <c r="T34" s="40"/>
    </row>
    <row r="35" spans="2:20" x14ac:dyDescent="0.25">
      <c r="B35" s="38"/>
      <c r="C35" s="39"/>
      <c r="D35" s="39"/>
      <c r="E35" s="40"/>
      <c r="F35" s="33"/>
      <c r="K35" s="36"/>
      <c r="L35" s="36"/>
      <c r="M35" s="36"/>
      <c r="N35" s="36"/>
      <c r="O35" s="36"/>
      <c r="Q35" s="38">
        <v>33</v>
      </c>
      <c r="R35" s="39"/>
      <c r="S35" s="39"/>
      <c r="T35" s="40"/>
    </row>
    <row r="36" spans="2:20" x14ac:dyDescent="0.25">
      <c r="B36" s="38"/>
      <c r="C36" s="39"/>
      <c r="D36" s="39"/>
      <c r="E36" s="40"/>
      <c r="F36" s="33"/>
      <c r="K36" s="36"/>
      <c r="L36" s="36"/>
      <c r="M36" s="36"/>
      <c r="N36" s="36"/>
      <c r="O36" s="36"/>
      <c r="Q36" s="38">
        <v>34</v>
      </c>
      <c r="R36" s="39"/>
      <c r="S36" s="39"/>
      <c r="T36" s="40"/>
    </row>
    <row r="40" spans="2:20" x14ac:dyDescent="0.25">
      <c r="C40" s="38" t="s">
        <v>42</v>
      </c>
      <c r="D40" s="38" t="s">
        <v>46</v>
      </c>
      <c r="R40" s="38" t="s">
        <v>44</v>
      </c>
      <c r="S40" s="38" t="s">
        <v>46</v>
      </c>
    </row>
    <row r="41" spans="2:20" x14ac:dyDescent="0.25">
      <c r="B41" s="37">
        <v>1</v>
      </c>
      <c r="C41" s="39">
        <v>1.6333329999999999</v>
      </c>
      <c r="D41" s="39">
        <v>1.9</v>
      </c>
      <c r="Q41" s="38">
        <v>1</v>
      </c>
      <c r="R41" s="39">
        <v>1.7</v>
      </c>
      <c r="S41" s="39">
        <v>1.9</v>
      </c>
    </row>
    <row r="42" spans="2:20" x14ac:dyDescent="0.25">
      <c r="B42" s="37">
        <v>2</v>
      </c>
      <c r="C42" s="39">
        <v>1.6666669999999999</v>
      </c>
      <c r="D42" s="39">
        <v>1.8</v>
      </c>
      <c r="Q42" s="38">
        <v>2</v>
      </c>
      <c r="R42" s="39">
        <v>1.77</v>
      </c>
      <c r="S42" s="39">
        <v>2</v>
      </c>
    </row>
    <row r="43" spans="2:20" x14ac:dyDescent="0.25">
      <c r="B43" s="37">
        <v>3</v>
      </c>
      <c r="C43" s="39">
        <v>1.8</v>
      </c>
      <c r="D43" s="39">
        <v>1.7</v>
      </c>
      <c r="Q43" s="38">
        <v>3</v>
      </c>
      <c r="R43" s="39">
        <v>1.82</v>
      </c>
      <c r="S43" s="39">
        <v>1.3</v>
      </c>
    </row>
    <row r="44" spans="2:20" x14ac:dyDescent="0.25">
      <c r="B44" s="37">
        <v>4</v>
      </c>
      <c r="C44" s="39">
        <v>1.8333330000000001</v>
      </c>
      <c r="D44" s="39">
        <v>1.3</v>
      </c>
      <c r="Q44" s="38">
        <v>4</v>
      </c>
      <c r="R44" s="39">
        <v>1.82</v>
      </c>
      <c r="S44" s="39">
        <v>1.8</v>
      </c>
    </row>
    <row r="45" spans="2:20" x14ac:dyDescent="0.25">
      <c r="B45" s="37">
        <v>5</v>
      </c>
      <c r="C45" s="39">
        <v>1.8666670000000001</v>
      </c>
      <c r="D45" s="39">
        <v>2.5</v>
      </c>
      <c r="Q45" s="38">
        <v>5</v>
      </c>
      <c r="R45" s="39">
        <v>1.82</v>
      </c>
      <c r="S45" s="39">
        <v>1.6</v>
      </c>
    </row>
    <row r="46" spans="2:20" x14ac:dyDescent="0.25">
      <c r="B46" s="37">
        <v>6</v>
      </c>
      <c r="C46" s="39">
        <v>1.8666670000000001</v>
      </c>
      <c r="D46" s="39">
        <v>2</v>
      </c>
      <c r="Q46" s="38">
        <v>6</v>
      </c>
      <c r="R46" s="39">
        <v>1.92</v>
      </c>
      <c r="S46" s="39">
        <v>2.5</v>
      </c>
    </row>
    <row r="47" spans="2:20" x14ac:dyDescent="0.25">
      <c r="B47" s="37">
        <v>7</v>
      </c>
      <c r="C47" s="39">
        <v>1.8666670000000001</v>
      </c>
      <c r="D47" s="39">
        <v>2.1</v>
      </c>
      <c r="Q47" s="38">
        <v>7</v>
      </c>
      <c r="R47" s="39">
        <v>2.02</v>
      </c>
      <c r="S47" s="39">
        <v>1.7</v>
      </c>
    </row>
    <row r="48" spans="2:20" x14ac:dyDescent="0.25">
      <c r="B48" s="37">
        <v>8</v>
      </c>
      <c r="C48" s="39">
        <v>1.9</v>
      </c>
      <c r="D48" s="39">
        <v>1.9</v>
      </c>
      <c r="Q48" s="38">
        <v>8</v>
      </c>
      <c r="R48" s="39">
        <v>2.0499999999999998</v>
      </c>
      <c r="S48" s="39">
        <v>2.1</v>
      </c>
    </row>
    <row r="49" spans="2:19" x14ac:dyDescent="0.25">
      <c r="B49" s="37">
        <v>9</v>
      </c>
      <c r="C49" s="39">
        <v>1.9666669999999999</v>
      </c>
      <c r="D49" s="39">
        <v>2.1</v>
      </c>
      <c r="Q49" s="38">
        <v>9</v>
      </c>
      <c r="R49" s="39">
        <v>2.0499999999999998</v>
      </c>
      <c r="S49" s="39">
        <v>1.9</v>
      </c>
    </row>
    <row r="50" spans="2:19" x14ac:dyDescent="0.25">
      <c r="B50" s="37">
        <v>10</v>
      </c>
      <c r="C50" s="39">
        <v>2</v>
      </c>
      <c r="D50" s="39">
        <v>1.6</v>
      </c>
      <c r="Q50" s="38">
        <v>10</v>
      </c>
      <c r="R50" s="39">
        <v>2.0499999999999998</v>
      </c>
      <c r="S50" s="39">
        <v>1.8</v>
      </c>
    </row>
    <row r="51" spans="2:19" x14ac:dyDescent="0.25">
      <c r="B51" s="37">
        <v>11</v>
      </c>
      <c r="C51" s="39">
        <v>2.1</v>
      </c>
      <c r="D51" s="39">
        <v>1.7</v>
      </c>
      <c r="Q51" s="38">
        <v>11</v>
      </c>
      <c r="R51" s="39">
        <v>2.08</v>
      </c>
      <c r="S51" s="39">
        <v>2.4</v>
      </c>
    </row>
    <row r="52" spans="2:19" x14ac:dyDescent="0.25">
      <c r="B52" s="37">
        <v>12</v>
      </c>
      <c r="C52" s="39">
        <v>2.1</v>
      </c>
      <c r="D52" s="39">
        <v>2.4</v>
      </c>
      <c r="Q52" s="38">
        <v>12</v>
      </c>
      <c r="R52" s="39">
        <v>2.1</v>
      </c>
      <c r="S52" s="39">
        <v>2.1</v>
      </c>
    </row>
    <row r="53" spans="2:19" x14ac:dyDescent="0.25">
      <c r="B53" s="37">
        <v>13</v>
      </c>
      <c r="C53" s="39">
        <v>2.1333329999999999</v>
      </c>
      <c r="D53" s="39">
        <v>1.8</v>
      </c>
      <c r="Q53" s="38">
        <v>13</v>
      </c>
      <c r="R53" s="39">
        <v>2.2000000000000002</v>
      </c>
      <c r="S53" s="39">
        <v>1.7</v>
      </c>
    </row>
    <row r="54" spans="2:19" x14ac:dyDescent="0.25">
      <c r="B54" s="37">
        <v>14</v>
      </c>
      <c r="C54" s="39">
        <v>2.2000000000000002</v>
      </c>
      <c r="D54" s="39">
        <v>2.5</v>
      </c>
      <c r="Q54" s="38">
        <v>14</v>
      </c>
      <c r="R54" s="39">
        <v>2.25</v>
      </c>
      <c r="S54" s="39">
        <v>2.4</v>
      </c>
    </row>
    <row r="55" spans="2:19" x14ac:dyDescent="0.25">
      <c r="B55" s="37">
        <v>15</v>
      </c>
      <c r="C55" s="39">
        <v>2.233333</v>
      </c>
      <c r="D55" s="39">
        <v>2.2000000000000002</v>
      </c>
      <c r="Q55" s="38">
        <v>15</v>
      </c>
      <c r="R55" s="39">
        <v>2.27</v>
      </c>
      <c r="S55" s="39">
        <v>2.5</v>
      </c>
    </row>
    <row r="56" spans="2:19" x14ac:dyDescent="0.25">
      <c r="B56" s="37">
        <v>16</v>
      </c>
      <c r="C56" s="39">
        <v>2.2999999999999998</v>
      </c>
      <c r="D56" s="39">
        <v>2.4</v>
      </c>
      <c r="Q56" s="38">
        <v>16</v>
      </c>
      <c r="R56" s="39">
        <v>2.27</v>
      </c>
      <c r="S56" s="39">
        <v>2</v>
      </c>
    </row>
    <row r="57" spans="2:19" x14ac:dyDescent="0.25">
      <c r="B57" s="37">
        <v>17</v>
      </c>
      <c r="C57" s="39">
        <v>2.4</v>
      </c>
      <c r="D57" s="39">
        <v>2.5</v>
      </c>
      <c r="Q57" s="38">
        <v>17</v>
      </c>
      <c r="R57" s="39">
        <v>2.33</v>
      </c>
      <c r="S57" s="39">
        <v>2.2000000000000002</v>
      </c>
    </row>
    <row r="58" spans="2:19" x14ac:dyDescent="0.25">
      <c r="B58" s="37">
        <v>18</v>
      </c>
      <c r="C58" s="39">
        <v>2.4666670000000002</v>
      </c>
      <c r="D58" s="39">
        <v>2</v>
      </c>
      <c r="Q58" s="38">
        <v>18</v>
      </c>
      <c r="R58" s="39">
        <v>2.38</v>
      </c>
      <c r="S58" s="39">
        <v>2.5</v>
      </c>
    </row>
    <row r="59" spans="2:19" x14ac:dyDescent="0.25">
      <c r="B59" s="37">
        <v>19</v>
      </c>
      <c r="C59" s="39"/>
      <c r="D59" s="39"/>
      <c r="Q59" s="38">
        <v>19</v>
      </c>
      <c r="R59" s="39"/>
      <c r="S59" s="39"/>
    </row>
    <row r="60" spans="2:19" x14ac:dyDescent="0.25">
      <c r="B60" s="37">
        <v>20</v>
      </c>
      <c r="C60" s="39"/>
      <c r="D60" s="39"/>
      <c r="Q60" s="38">
        <v>20</v>
      </c>
      <c r="R60" s="39"/>
      <c r="S60" s="39"/>
    </row>
    <row r="61" spans="2:19" x14ac:dyDescent="0.25">
      <c r="B61" s="37">
        <v>21</v>
      </c>
      <c r="C61" s="39"/>
      <c r="D61" s="39"/>
      <c r="Q61" s="38">
        <v>21</v>
      </c>
      <c r="R61" s="39"/>
      <c r="S61" s="39"/>
    </row>
    <row r="62" spans="2:19" x14ac:dyDescent="0.25">
      <c r="B62" s="37">
        <v>22</v>
      </c>
      <c r="C62" s="39"/>
      <c r="D62" s="39"/>
      <c r="Q62" s="38">
        <v>22</v>
      </c>
      <c r="R62" s="39"/>
      <c r="S62" s="39"/>
    </row>
    <row r="63" spans="2:19" x14ac:dyDescent="0.25">
      <c r="B63" s="37">
        <v>23</v>
      </c>
      <c r="C63" s="39"/>
      <c r="D63" s="39"/>
      <c r="Q63" s="38">
        <v>23</v>
      </c>
      <c r="R63" s="39"/>
      <c r="S63" s="39"/>
    </row>
    <row r="64" spans="2:19" x14ac:dyDescent="0.25">
      <c r="B64" s="37">
        <v>24</v>
      </c>
      <c r="C64" s="39"/>
      <c r="D64" s="39"/>
      <c r="Q64" s="38">
        <v>24</v>
      </c>
      <c r="R64" s="39"/>
      <c r="S64" s="39"/>
    </row>
    <row r="65" spans="2:23" x14ac:dyDescent="0.25">
      <c r="B65" s="37">
        <v>25</v>
      </c>
      <c r="C65" s="39"/>
      <c r="D65" s="39"/>
      <c r="G65" s="41" t="s">
        <v>48</v>
      </c>
      <c r="H65" s="41">
        <f>CORREL(C41:C58,D41:D58)</f>
        <v>0.45991651722736404</v>
      </c>
      <c r="Q65" s="38">
        <v>25</v>
      </c>
      <c r="R65" s="39"/>
      <c r="S65" s="39"/>
      <c r="V65" s="41" t="s">
        <v>48</v>
      </c>
      <c r="W65" s="41">
        <f>CORREL(R41:R58,S41:S58)</f>
        <v>0.54115318330037943</v>
      </c>
    </row>
    <row r="66" spans="2:23" x14ac:dyDescent="0.25">
      <c r="B66" s="37">
        <v>26</v>
      </c>
      <c r="C66" s="39"/>
      <c r="D66" s="39"/>
      <c r="Q66" s="38">
        <v>26</v>
      </c>
      <c r="R66" s="39"/>
      <c r="S66" s="39"/>
    </row>
    <row r="67" spans="2:23" x14ac:dyDescent="0.25">
      <c r="B67" s="37">
        <v>27</v>
      </c>
      <c r="C67" s="39"/>
      <c r="D67" s="39"/>
      <c r="Q67" s="38">
        <v>27</v>
      </c>
      <c r="R67" s="39"/>
      <c r="S67" s="39"/>
    </row>
    <row r="68" spans="2:23" x14ac:dyDescent="0.25">
      <c r="B68" s="37">
        <v>28</v>
      </c>
      <c r="C68" s="39"/>
      <c r="D68" s="39"/>
      <c r="Q68" s="38">
        <v>28</v>
      </c>
      <c r="R68" s="39"/>
      <c r="S68" s="39"/>
    </row>
    <row r="69" spans="2:23" x14ac:dyDescent="0.25">
      <c r="B69" s="37">
        <v>29</v>
      </c>
      <c r="C69" s="39"/>
      <c r="D69" s="39"/>
      <c r="Q69" s="38">
        <v>29</v>
      </c>
      <c r="R69" s="39"/>
      <c r="S69" s="39"/>
    </row>
    <row r="70" spans="2:23" x14ac:dyDescent="0.25">
      <c r="B70" s="37">
        <v>30</v>
      </c>
      <c r="C70" s="39"/>
      <c r="D70" s="39"/>
      <c r="Q70" s="38">
        <v>30</v>
      </c>
      <c r="R70" s="39"/>
      <c r="S70" s="39"/>
    </row>
    <row r="71" spans="2:23" x14ac:dyDescent="0.25">
      <c r="B71" s="37">
        <v>31</v>
      </c>
      <c r="C71" s="39"/>
      <c r="D71" s="39"/>
      <c r="Q71" s="38">
        <v>31</v>
      </c>
      <c r="R71" s="39"/>
      <c r="S71" s="39"/>
    </row>
    <row r="72" spans="2:23" x14ac:dyDescent="0.25">
      <c r="B72" s="37">
        <v>32</v>
      </c>
      <c r="C72" s="39"/>
      <c r="D72" s="39"/>
      <c r="Q72" s="38">
        <v>32</v>
      </c>
      <c r="R72" s="39"/>
      <c r="S72" s="39"/>
    </row>
    <row r="73" spans="2:23" x14ac:dyDescent="0.25">
      <c r="B73" s="37">
        <v>33</v>
      </c>
      <c r="C73" s="39"/>
      <c r="D73" s="39"/>
      <c r="Q73" s="38">
        <v>33</v>
      </c>
      <c r="R73" s="39"/>
      <c r="S73" s="39"/>
    </row>
    <row r="74" spans="2:23" x14ac:dyDescent="0.25">
      <c r="B74" s="37">
        <v>34</v>
      </c>
      <c r="C74" s="39"/>
      <c r="D74" s="39"/>
      <c r="Q74" s="38">
        <v>34</v>
      </c>
      <c r="R74" s="39"/>
      <c r="S74" s="39"/>
    </row>
    <row r="78" spans="2:23" x14ac:dyDescent="0.25">
      <c r="C78" s="38" t="s">
        <v>42</v>
      </c>
      <c r="D78" s="38" t="s">
        <v>47</v>
      </c>
      <c r="R78" s="38" t="s">
        <v>44</v>
      </c>
      <c r="S78" s="38" t="s">
        <v>47</v>
      </c>
    </row>
    <row r="79" spans="2:23" x14ac:dyDescent="0.25">
      <c r="B79" s="37">
        <v>1</v>
      </c>
      <c r="C79" s="39">
        <v>1.6333329999999999</v>
      </c>
      <c r="D79" s="39">
        <v>1.4</v>
      </c>
      <c r="Q79" s="38">
        <v>1</v>
      </c>
      <c r="R79" s="39">
        <v>1.7</v>
      </c>
      <c r="S79" s="39">
        <v>1.4</v>
      </c>
    </row>
    <row r="80" spans="2:23" x14ac:dyDescent="0.25">
      <c r="B80" s="37">
        <v>2</v>
      </c>
      <c r="C80" s="39">
        <v>1.6666669999999999</v>
      </c>
      <c r="D80" s="39">
        <v>2.1</v>
      </c>
      <c r="Q80" s="38">
        <v>2</v>
      </c>
      <c r="R80" s="39">
        <v>1.77</v>
      </c>
      <c r="S80" s="39">
        <v>2.2000000000000002</v>
      </c>
    </row>
    <row r="81" spans="2:19" x14ac:dyDescent="0.25">
      <c r="B81" s="37">
        <v>3</v>
      </c>
      <c r="C81" s="39">
        <v>1.8</v>
      </c>
      <c r="D81" s="39">
        <v>1.6</v>
      </c>
      <c r="Q81" s="38">
        <v>3</v>
      </c>
      <c r="R81" s="39">
        <v>1.82</v>
      </c>
      <c r="S81" s="39">
        <v>2</v>
      </c>
    </row>
    <row r="82" spans="2:19" x14ac:dyDescent="0.25">
      <c r="B82" s="37">
        <v>4</v>
      </c>
      <c r="C82" s="39">
        <v>1.8333330000000001</v>
      </c>
      <c r="D82" s="39">
        <v>2</v>
      </c>
      <c r="Q82" s="38">
        <v>4</v>
      </c>
      <c r="R82" s="39">
        <v>1.82</v>
      </c>
      <c r="S82" s="39">
        <v>2.1</v>
      </c>
    </row>
    <row r="83" spans="2:19" x14ac:dyDescent="0.25">
      <c r="B83" s="37">
        <v>5</v>
      </c>
      <c r="C83" s="39">
        <v>1.8666670000000001</v>
      </c>
      <c r="D83" s="39">
        <v>1.2</v>
      </c>
      <c r="Q83" s="38">
        <v>5</v>
      </c>
      <c r="R83" s="39">
        <v>1.82</v>
      </c>
      <c r="S83" s="39">
        <v>2.2000000000000002</v>
      </c>
    </row>
    <row r="84" spans="2:19" x14ac:dyDescent="0.25">
      <c r="B84" s="37">
        <v>6</v>
      </c>
      <c r="C84" s="39">
        <v>1.8666670000000001</v>
      </c>
      <c r="D84" s="39">
        <v>2.2000000000000002</v>
      </c>
      <c r="Q84" s="38">
        <v>6</v>
      </c>
      <c r="R84" s="39">
        <v>1.92</v>
      </c>
      <c r="S84" s="39">
        <v>1.2</v>
      </c>
    </row>
    <row r="85" spans="2:19" x14ac:dyDescent="0.25">
      <c r="B85" s="37">
        <v>7</v>
      </c>
      <c r="C85" s="39">
        <v>1.8666670000000001</v>
      </c>
      <c r="D85" s="39">
        <v>1.8</v>
      </c>
      <c r="Q85" s="38">
        <v>7</v>
      </c>
      <c r="R85" s="39">
        <v>2.02</v>
      </c>
      <c r="S85" s="39">
        <v>1.6</v>
      </c>
    </row>
    <row r="86" spans="2:19" x14ac:dyDescent="0.25">
      <c r="B86" s="37">
        <v>8</v>
      </c>
      <c r="C86" s="39">
        <v>1.9</v>
      </c>
      <c r="D86" s="39">
        <v>1.8</v>
      </c>
      <c r="Q86" s="38">
        <v>8</v>
      </c>
      <c r="R86" s="39">
        <v>2.0499999999999998</v>
      </c>
      <c r="S86" s="39">
        <v>2.1</v>
      </c>
    </row>
    <row r="87" spans="2:19" x14ac:dyDescent="0.25">
      <c r="B87" s="37">
        <v>9</v>
      </c>
      <c r="C87" s="39">
        <v>1.9666669999999999</v>
      </c>
      <c r="D87" s="39">
        <v>2.1</v>
      </c>
      <c r="Q87" s="38">
        <v>9</v>
      </c>
      <c r="R87" s="39">
        <v>2.0499999999999998</v>
      </c>
      <c r="S87" s="39">
        <v>1.8</v>
      </c>
    </row>
    <row r="88" spans="2:19" x14ac:dyDescent="0.25">
      <c r="B88" s="37">
        <v>10</v>
      </c>
      <c r="C88" s="39">
        <v>2</v>
      </c>
      <c r="D88" s="39">
        <v>2.2000000000000002</v>
      </c>
      <c r="Q88" s="38">
        <v>10</v>
      </c>
      <c r="R88" s="39">
        <v>2.0499999999999998</v>
      </c>
      <c r="S88" s="39">
        <v>2.4</v>
      </c>
    </row>
    <row r="89" spans="2:19" x14ac:dyDescent="0.25">
      <c r="B89" s="37">
        <v>11</v>
      </c>
      <c r="C89" s="39">
        <v>2.1</v>
      </c>
      <c r="D89" s="39">
        <v>2.1</v>
      </c>
      <c r="Q89" s="38">
        <v>11</v>
      </c>
      <c r="R89" s="39">
        <v>2.08</v>
      </c>
      <c r="S89" s="39">
        <v>2</v>
      </c>
    </row>
    <row r="90" spans="2:19" x14ac:dyDescent="0.25">
      <c r="B90" s="37">
        <v>12</v>
      </c>
      <c r="C90" s="39">
        <v>2.1</v>
      </c>
      <c r="D90" s="39">
        <v>2</v>
      </c>
      <c r="Q90" s="38">
        <v>12</v>
      </c>
      <c r="R90" s="39">
        <v>2.1</v>
      </c>
      <c r="S90" s="39">
        <v>1.8</v>
      </c>
    </row>
    <row r="91" spans="2:19" x14ac:dyDescent="0.25">
      <c r="B91" s="37">
        <v>13</v>
      </c>
      <c r="C91" s="39">
        <v>2.1333329999999999</v>
      </c>
      <c r="D91" s="39">
        <v>2.4</v>
      </c>
      <c r="Q91" s="38">
        <v>13</v>
      </c>
      <c r="R91" s="39">
        <v>2.2000000000000002</v>
      </c>
      <c r="S91" s="39">
        <v>2.1</v>
      </c>
    </row>
    <row r="92" spans="2:19" x14ac:dyDescent="0.25">
      <c r="B92" s="37">
        <v>14</v>
      </c>
      <c r="C92" s="39">
        <v>2.2000000000000002</v>
      </c>
      <c r="D92" s="39">
        <v>2.1</v>
      </c>
      <c r="Q92" s="38">
        <v>14</v>
      </c>
      <c r="R92" s="39">
        <v>2.25</v>
      </c>
      <c r="S92" s="39">
        <v>1.6</v>
      </c>
    </row>
    <row r="93" spans="2:19" x14ac:dyDescent="0.25">
      <c r="B93" s="37">
        <v>15</v>
      </c>
      <c r="C93" s="39">
        <v>2.233333</v>
      </c>
      <c r="D93" s="39">
        <v>2.2999999999999998</v>
      </c>
      <c r="Q93" s="38">
        <v>15</v>
      </c>
      <c r="R93" s="39">
        <v>2.27</v>
      </c>
      <c r="S93" s="39">
        <v>2.1</v>
      </c>
    </row>
    <row r="94" spans="2:19" x14ac:dyDescent="0.25">
      <c r="B94" s="37">
        <v>16</v>
      </c>
      <c r="C94" s="39">
        <v>2.2999999999999998</v>
      </c>
      <c r="D94" s="39">
        <v>1.6</v>
      </c>
      <c r="Q94" s="38">
        <v>16</v>
      </c>
      <c r="R94" s="39">
        <v>2.27</v>
      </c>
      <c r="S94" s="39">
        <v>2.4</v>
      </c>
    </row>
    <row r="95" spans="2:19" x14ac:dyDescent="0.25">
      <c r="B95" s="37">
        <v>17</v>
      </c>
      <c r="C95" s="39">
        <v>2.4</v>
      </c>
      <c r="D95" s="39">
        <v>2.2000000000000002</v>
      </c>
      <c r="Q95" s="38">
        <v>17</v>
      </c>
      <c r="R95" s="39">
        <v>2.33</v>
      </c>
      <c r="S95" s="39">
        <v>2.2999999999999998</v>
      </c>
    </row>
    <row r="96" spans="2:19" x14ac:dyDescent="0.25">
      <c r="B96" s="37">
        <v>18</v>
      </c>
      <c r="C96" s="39">
        <v>2.4666670000000002</v>
      </c>
      <c r="D96" s="39">
        <v>2.4</v>
      </c>
      <c r="Q96" s="38">
        <v>18</v>
      </c>
      <c r="R96" s="39">
        <v>2.38</v>
      </c>
      <c r="S96" s="39">
        <v>2.2000000000000002</v>
      </c>
    </row>
    <row r="97" spans="2:23" x14ac:dyDescent="0.25">
      <c r="B97" s="37">
        <v>19</v>
      </c>
      <c r="C97" s="39"/>
      <c r="D97" s="39"/>
      <c r="Q97" s="38">
        <v>19</v>
      </c>
      <c r="R97" s="39"/>
      <c r="S97" s="39"/>
    </row>
    <row r="98" spans="2:23" x14ac:dyDescent="0.25">
      <c r="B98" s="37">
        <v>20</v>
      </c>
      <c r="C98" s="39"/>
      <c r="D98" s="39"/>
      <c r="Q98" s="38">
        <v>20</v>
      </c>
      <c r="R98" s="39"/>
      <c r="S98" s="39"/>
    </row>
    <row r="99" spans="2:23" x14ac:dyDescent="0.25">
      <c r="B99" s="37">
        <v>21</v>
      </c>
      <c r="C99" s="39"/>
      <c r="D99" s="39"/>
      <c r="Q99" s="38">
        <v>21</v>
      </c>
      <c r="R99" s="39"/>
      <c r="S99" s="39"/>
    </row>
    <row r="100" spans="2:23" x14ac:dyDescent="0.25">
      <c r="B100" s="37">
        <v>22</v>
      </c>
      <c r="C100" s="39"/>
      <c r="D100" s="39"/>
      <c r="Q100" s="38">
        <v>22</v>
      </c>
      <c r="R100" s="39"/>
      <c r="S100" s="39"/>
    </row>
    <row r="101" spans="2:23" x14ac:dyDescent="0.25">
      <c r="B101" s="37">
        <v>23</v>
      </c>
      <c r="C101" s="39"/>
      <c r="D101" s="39"/>
      <c r="Q101" s="38">
        <v>23</v>
      </c>
      <c r="R101" s="39"/>
      <c r="S101" s="39"/>
    </row>
    <row r="102" spans="2:23" x14ac:dyDescent="0.25">
      <c r="B102" s="37">
        <v>24</v>
      </c>
      <c r="C102" s="39"/>
      <c r="D102" s="39"/>
      <c r="Q102" s="38">
        <v>24</v>
      </c>
      <c r="R102" s="39"/>
      <c r="S102" s="39"/>
    </row>
    <row r="103" spans="2:23" x14ac:dyDescent="0.25">
      <c r="B103" s="37">
        <v>25</v>
      </c>
      <c r="C103" s="39"/>
      <c r="D103" s="39"/>
      <c r="Q103" s="38">
        <v>25</v>
      </c>
      <c r="R103" s="39"/>
      <c r="S103" s="39"/>
    </row>
    <row r="104" spans="2:23" x14ac:dyDescent="0.25">
      <c r="B104" s="37">
        <v>26</v>
      </c>
      <c r="C104" s="39"/>
      <c r="D104" s="39"/>
      <c r="Q104" s="38">
        <v>26</v>
      </c>
      <c r="R104" s="39"/>
      <c r="S104" s="39"/>
    </row>
    <row r="105" spans="2:23" x14ac:dyDescent="0.25">
      <c r="B105" s="37">
        <v>27</v>
      </c>
      <c r="C105" s="39"/>
      <c r="D105" s="39"/>
      <c r="Q105" s="38">
        <v>27</v>
      </c>
      <c r="R105" s="39"/>
      <c r="S105" s="39"/>
    </row>
    <row r="106" spans="2:23" x14ac:dyDescent="0.25">
      <c r="B106" s="37">
        <v>28</v>
      </c>
      <c r="C106" s="39"/>
      <c r="D106" s="39"/>
      <c r="G106" s="41" t="s">
        <v>48</v>
      </c>
      <c r="H106" s="41">
        <f>CORREL(C79:C96,D79:D96)</f>
        <v>0.50722025010308369</v>
      </c>
      <c r="Q106" s="38">
        <v>28</v>
      </c>
      <c r="R106" s="39"/>
      <c r="S106" s="39"/>
      <c r="V106" s="41" t="s">
        <v>48</v>
      </c>
      <c r="W106" s="41">
        <f>CORREL(R79:R96,S79:S96)</f>
        <v>0.32359656010488885</v>
      </c>
    </row>
    <row r="107" spans="2:23" x14ac:dyDescent="0.25">
      <c r="B107" s="37">
        <v>29</v>
      </c>
      <c r="C107" s="39"/>
      <c r="D107" s="39"/>
      <c r="Q107" s="38">
        <v>29</v>
      </c>
      <c r="R107" s="39"/>
      <c r="S107" s="39"/>
    </row>
    <row r="108" spans="2:23" x14ac:dyDescent="0.25">
      <c r="B108" s="37">
        <v>30</v>
      </c>
      <c r="C108" s="39"/>
      <c r="D108" s="39"/>
      <c r="Q108" s="38">
        <v>30</v>
      </c>
      <c r="R108" s="39"/>
      <c r="S108" s="39"/>
    </row>
    <row r="109" spans="2:23" x14ac:dyDescent="0.25">
      <c r="B109" s="37">
        <v>31</v>
      </c>
      <c r="C109" s="39"/>
      <c r="D109" s="39"/>
      <c r="Q109" s="38">
        <v>31</v>
      </c>
      <c r="R109" s="39"/>
      <c r="S109" s="39"/>
    </row>
    <row r="110" spans="2:23" x14ac:dyDescent="0.25">
      <c r="B110" s="37">
        <v>32</v>
      </c>
      <c r="C110" s="39"/>
      <c r="D110" s="39"/>
      <c r="Q110" s="38">
        <v>32</v>
      </c>
      <c r="R110" s="39"/>
      <c r="S110" s="39"/>
    </row>
    <row r="111" spans="2:23" x14ac:dyDescent="0.25">
      <c r="B111" s="37">
        <v>33</v>
      </c>
      <c r="C111" s="39"/>
      <c r="D111" s="39"/>
      <c r="Q111" s="38">
        <v>33</v>
      </c>
      <c r="R111" s="39"/>
      <c r="S111" s="39"/>
    </row>
    <row r="112" spans="2:23" x14ac:dyDescent="0.25">
      <c r="B112" s="37">
        <v>34</v>
      </c>
      <c r="C112" s="39"/>
      <c r="D112" s="39"/>
      <c r="Q112" s="38">
        <v>34</v>
      </c>
      <c r="R112" s="39"/>
      <c r="S112" s="39"/>
    </row>
    <row r="116" spans="2:19" x14ac:dyDescent="0.25">
      <c r="C116" s="38" t="s">
        <v>42</v>
      </c>
      <c r="D116" s="38" t="s">
        <v>43</v>
      </c>
      <c r="R116" s="38" t="s">
        <v>44</v>
      </c>
      <c r="S116" s="38" t="s">
        <v>43</v>
      </c>
    </row>
    <row r="117" spans="2:19" x14ac:dyDescent="0.25">
      <c r="B117" s="37">
        <v>1</v>
      </c>
      <c r="C117" s="39">
        <v>1.6333329999999999</v>
      </c>
      <c r="D117" s="39">
        <v>1.9</v>
      </c>
      <c r="Q117" s="38">
        <v>1</v>
      </c>
      <c r="R117" s="39">
        <v>1.7</v>
      </c>
      <c r="S117" s="39">
        <v>1.9</v>
      </c>
    </row>
    <row r="118" spans="2:19" x14ac:dyDescent="0.25">
      <c r="B118" s="37">
        <v>2</v>
      </c>
      <c r="C118" s="39">
        <v>1.6666669999999999</v>
      </c>
      <c r="D118" s="39">
        <v>2.2999999999999998</v>
      </c>
      <c r="Q118" s="38">
        <v>2</v>
      </c>
      <c r="R118" s="39">
        <v>1.77</v>
      </c>
      <c r="S118" s="39">
        <v>1.5</v>
      </c>
    </row>
    <row r="119" spans="2:19" x14ac:dyDescent="0.25">
      <c r="B119" s="37">
        <v>3</v>
      </c>
      <c r="C119" s="39">
        <v>1.8</v>
      </c>
      <c r="D119" s="39">
        <v>2.7</v>
      </c>
      <c r="Q119" s="38">
        <v>3</v>
      </c>
      <c r="R119" s="39">
        <v>1.82</v>
      </c>
      <c r="S119" s="39">
        <v>1.8</v>
      </c>
    </row>
    <row r="120" spans="2:19" x14ac:dyDescent="0.25">
      <c r="B120" s="37">
        <v>4</v>
      </c>
      <c r="C120" s="39">
        <v>1.8333330000000001</v>
      </c>
      <c r="D120" s="39">
        <v>1.8</v>
      </c>
      <c r="Q120" s="38">
        <v>4</v>
      </c>
      <c r="R120" s="39">
        <v>1.82</v>
      </c>
      <c r="S120" s="39">
        <v>2.2999999999999998</v>
      </c>
    </row>
    <row r="121" spans="2:19" x14ac:dyDescent="0.25">
      <c r="B121" s="37">
        <v>5</v>
      </c>
      <c r="C121" s="39">
        <v>1.8666670000000001</v>
      </c>
      <c r="D121" s="39">
        <v>2.1</v>
      </c>
      <c r="Q121" s="38">
        <v>5</v>
      </c>
      <c r="R121" s="39">
        <v>1.82</v>
      </c>
      <c r="S121" s="39">
        <v>1.3</v>
      </c>
    </row>
    <row r="122" spans="2:19" x14ac:dyDescent="0.25">
      <c r="B122" s="37">
        <v>6</v>
      </c>
      <c r="C122" s="39">
        <v>1.8666670000000001</v>
      </c>
      <c r="D122" s="39">
        <v>1.5</v>
      </c>
      <c r="Q122" s="38">
        <v>6</v>
      </c>
      <c r="R122" s="39">
        <v>1.92</v>
      </c>
      <c r="S122" s="39">
        <v>2.1</v>
      </c>
    </row>
    <row r="123" spans="2:19" x14ac:dyDescent="0.25">
      <c r="B123" s="37">
        <v>7</v>
      </c>
      <c r="C123" s="39">
        <v>1.8666670000000001</v>
      </c>
      <c r="D123" s="39">
        <v>2.8</v>
      </c>
      <c r="Q123" s="38">
        <v>7</v>
      </c>
      <c r="R123" s="39">
        <v>2.02</v>
      </c>
      <c r="S123" s="39">
        <v>2.7</v>
      </c>
    </row>
    <row r="124" spans="2:19" x14ac:dyDescent="0.25">
      <c r="B124" s="37">
        <v>8</v>
      </c>
      <c r="C124" s="39">
        <v>1.9</v>
      </c>
      <c r="D124" s="39">
        <v>2.5</v>
      </c>
      <c r="Q124" s="38">
        <v>8</v>
      </c>
      <c r="R124" s="39">
        <v>2.0499999999999998</v>
      </c>
      <c r="S124" s="39">
        <v>2.2999999999999998</v>
      </c>
    </row>
    <row r="125" spans="2:19" x14ac:dyDescent="0.25">
      <c r="B125" s="37">
        <v>9</v>
      </c>
      <c r="C125" s="39">
        <v>1.9666669999999999</v>
      </c>
      <c r="D125" s="39">
        <v>2.2999999999999998</v>
      </c>
      <c r="Q125" s="38">
        <v>9</v>
      </c>
      <c r="R125" s="39">
        <v>2.0499999999999998</v>
      </c>
      <c r="S125" s="39">
        <v>2.5</v>
      </c>
    </row>
    <row r="126" spans="2:19" x14ac:dyDescent="0.25">
      <c r="B126" s="37">
        <v>10</v>
      </c>
      <c r="C126" s="39">
        <v>2</v>
      </c>
      <c r="D126" s="39">
        <v>1.3</v>
      </c>
      <c r="Q126" s="38">
        <v>10</v>
      </c>
      <c r="R126" s="39">
        <v>2.0499999999999998</v>
      </c>
      <c r="S126" s="39">
        <v>1.8</v>
      </c>
    </row>
    <row r="127" spans="2:19" x14ac:dyDescent="0.25">
      <c r="B127" s="37">
        <v>11</v>
      </c>
      <c r="C127" s="39">
        <v>2.1</v>
      </c>
      <c r="D127" s="39">
        <v>2.5</v>
      </c>
      <c r="Q127" s="38">
        <v>11</v>
      </c>
      <c r="R127" s="39">
        <v>2.08</v>
      </c>
      <c r="S127" s="39">
        <v>2</v>
      </c>
    </row>
    <row r="128" spans="2:19" x14ac:dyDescent="0.25">
      <c r="B128" s="37">
        <v>12</v>
      </c>
      <c r="C128" s="39">
        <v>2.1</v>
      </c>
      <c r="D128" s="39">
        <v>2</v>
      </c>
      <c r="Q128" s="38">
        <v>12</v>
      </c>
      <c r="R128" s="39">
        <v>2.1</v>
      </c>
      <c r="S128" s="39">
        <v>2.8</v>
      </c>
    </row>
    <row r="129" spans="2:23" x14ac:dyDescent="0.25">
      <c r="B129" s="37">
        <v>13</v>
      </c>
      <c r="C129" s="39">
        <v>2.1333329999999999</v>
      </c>
      <c r="D129" s="39">
        <v>1.8</v>
      </c>
      <c r="Q129" s="38">
        <v>13</v>
      </c>
      <c r="R129" s="39">
        <v>2.2000000000000002</v>
      </c>
      <c r="S129" s="39">
        <v>2.5</v>
      </c>
    </row>
    <row r="130" spans="2:23" x14ac:dyDescent="0.25">
      <c r="B130" s="37">
        <v>14</v>
      </c>
      <c r="C130" s="39">
        <v>2.2000000000000002</v>
      </c>
      <c r="D130" s="39">
        <v>2.5</v>
      </c>
      <c r="Q130" s="38">
        <v>14</v>
      </c>
      <c r="R130" s="39">
        <v>2.25</v>
      </c>
      <c r="S130" s="39">
        <v>2.1</v>
      </c>
    </row>
    <row r="131" spans="2:23" x14ac:dyDescent="0.25">
      <c r="B131" s="37">
        <v>15</v>
      </c>
      <c r="C131" s="39">
        <v>2.233333</v>
      </c>
      <c r="D131" s="39">
        <v>2.6</v>
      </c>
      <c r="Q131" s="38">
        <v>15</v>
      </c>
      <c r="R131" s="39">
        <v>2.27</v>
      </c>
      <c r="S131" s="39">
        <v>2.5</v>
      </c>
    </row>
    <row r="132" spans="2:23" x14ac:dyDescent="0.25">
      <c r="B132" s="37">
        <v>16</v>
      </c>
      <c r="C132" s="39">
        <v>2.2999999999999998</v>
      </c>
      <c r="D132" s="39">
        <v>2.1</v>
      </c>
      <c r="Q132" s="38">
        <v>16</v>
      </c>
      <c r="R132" s="39">
        <v>2.27</v>
      </c>
      <c r="S132" s="39">
        <v>1.7</v>
      </c>
    </row>
    <row r="133" spans="2:23" x14ac:dyDescent="0.25">
      <c r="B133" s="37">
        <v>17</v>
      </c>
      <c r="C133" s="39">
        <v>2.4</v>
      </c>
      <c r="D133" s="39">
        <v>2.2999999999999998</v>
      </c>
      <c r="Q133" s="38">
        <v>17</v>
      </c>
      <c r="R133" s="39">
        <v>2.33</v>
      </c>
      <c r="S133" s="39">
        <v>2.6</v>
      </c>
    </row>
    <row r="134" spans="2:23" x14ac:dyDescent="0.25">
      <c r="B134" s="37">
        <v>18</v>
      </c>
      <c r="C134" s="39">
        <v>2.4666670000000002</v>
      </c>
      <c r="D134" s="39">
        <v>1.7</v>
      </c>
      <c r="Q134" s="38">
        <v>18</v>
      </c>
      <c r="R134" s="39">
        <v>2.38</v>
      </c>
      <c r="S134" s="39">
        <v>2.2999999999999998</v>
      </c>
    </row>
    <row r="135" spans="2:23" x14ac:dyDescent="0.25">
      <c r="B135" s="37">
        <v>19</v>
      </c>
      <c r="C135" s="39"/>
      <c r="D135" s="39"/>
      <c r="Q135" s="38">
        <v>19</v>
      </c>
      <c r="R135" s="39"/>
      <c r="S135" s="39"/>
    </row>
    <row r="136" spans="2:23" x14ac:dyDescent="0.25">
      <c r="B136" s="37">
        <v>20</v>
      </c>
      <c r="C136" s="39"/>
      <c r="D136" s="39"/>
      <c r="Q136" s="38">
        <v>20</v>
      </c>
      <c r="R136" s="39"/>
      <c r="S136" s="39"/>
    </row>
    <row r="137" spans="2:23" x14ac:dyDescent="0.25">
      <c r="B137" s="37">
        <v>21</v>
      </c>
      <c r="C137" s="39"/>
      <c r="D137" s="39"/>
      <c r="Q137" s="38">
        <v>21</v>
      </c>
      <c r="R137" s="39"/>
      <c r="S137" s="39"/>
    </row>
    <row r="138" spans="2:23" x14ac:dyDescent="0.25">
      <c r="B138" s="37">
        <v>22</v>
      </c>
      <c r="C138" s="39"/>
      <c r="D138" s="39"/>
      <c r="Q138" s="38">
        <v>22</v>
      </c>
      <c r="R138" s="39"/>
      <c r="S138" s="39"/>
    </row>
    <row r="139" spans="2:23" x14ac:dyDescent="0.25">
      <c r="B139" s="37">
        <v>23</v>
      </c>
      <c r="C139" s="39"/>
      <c r="D139" s="39"/>
      <c r="Q139" s="38">
        <v>23</v>
      </c>
      <c r="R139" s="39"/>
      <c r="S139" s="39"/>
    </row>
    <row r="140" spans="2:23" x14ac:dyDescent="0.25">
      <c r="B140" s="37">
        <v>24</v>
      </c>
      <c r="C140" s="39"/>
      <c r="D140" s="39"/>
      <c r="Q140" s="38">
        <v>24</v>
      </c>
      <c r="R140" s="39"/>
      <c r="S140" s="39"/>
    </row>
    <row r="141" spans="2:23" x14ac:dyDescent="0.25">
      <c r="B141" s="37">
        <v>25</v>
      </c>
      <c r="C141" s="39"/>
      <c r="D141" s="39"/>
      <c r="Q141" s="38">
        <v>25</v>
      </c>
      <c r="R141" s="39"/>
      <c r="S141" s="39"/>
    </row>
    <row r="142" spans="2:23" x14ac:dyDescent="0.25">
      <c r="B142" s="37">
        <v>26</v>
      </c>
      <c r="C142" s="39"/>
      <c r="D142" s="39"/>
      <c r="Q142" s="38">
        <v>26</v>
      </c>
      <c r="R142" s="39"/>
      <c r="S142" s="39"/>
    </row>
    <row r="143" spans="2:23" x14ac:dyDescent="0.25">
      <c r="B143" s="37">
        <v>27</v>
      </c>
      <c r="C143" s="39"/>
      <c r="D143" s="39"/>
      <c r="G143" s="41" t="s">
        <v>48</v>
      </c>
      <c r="H143" s="35">
        <f>CORREL(C117:C134,D117:D134)</f>
        <v>-3.4882856928729195E-2</v>
      </c>
      <c r="Q143" s="38">
        <v>27</v>
      </c>
      <c r="R143" s="39"/>
      <c r="S143" s="39"/>
      <c r="V143" s="41" t="s">
        <v>48</v>
      </c>
      <c r="W143" s="35">
        <f>CORREL(R117:R134,S117:S134)</f>
        <v>0.48714439469777893</v>
      </c>
    </row>
    <row r="144" spans="2:23" x14ac:dyDescent="0.25">
      <c r="B144" s="37">
        <v>28</v>
      </c>
      <c r="C144" s="39"/>
      <c r="D144" s="39"/>
      <c r="Q144" s="38">
        <v>28</v>
      </c>
      <c r="R144" s="39"/>
      <c r="S144" s="39"/>
    </row>
    <row r="145" spans="2:19" x14ac:dyDescent="0.25">
      <c r="B145" s="37">
        <v>29</v>
      </c>
      <c r="C145" s="39"/>
      <c r="D145" s="39"/>
      <c r="Q145" s="38">
        <v>29</v>
      </c>
      <c r="R145" s="39"/>
      <c r="S145" s="39"/>
    </row>
    <row r="146" spans="2:19" x14ac:dyDescent="0.25">
      <c r="B146" s="37">
        <v>30</v>
      </c>
      <c r="C146" s="39"/>
      <c r="D146" s="39"/>
      <c r="Q146" s="38">
        <v>30</v>
      </c>
      <c r="R146" s="39"/>
      <c r="S146" s="39"/>
    </row>
    <row r="147" spans="2:19" x14ac:dyDescent="0.25">
      <c r="B147" s="37">
        <v>31</v>
      </c>
      <c r="C147" s="39"/>
      <c r="D147" s="39"/>
      <c r="Q147" s="38">
        <v>31</v>
      </c>
      <c r="R147" s="39"/>
      <c r="S147" s="39"/>
    </row>
    <row r="148" spans="2:19" x14ac:dyDescent="0.25">
      <c r="B148" s="37">
        <v>32</v>
      </c>
      <c r="C148" s="39"/>
      <c r="D148" s="39"/>
      <c r="Q148" s="38">
        <v>32</v>
      </c>
      <c r="R148" s="39"/>
      <c r="S148" s="39"/>
    </row>
    <row r="149" spans="2:19" x14ac:dyDescent="0.25">
      <c r="B149" s="37">
        <v>33</v>
      </c>
      <c r="C149" s="39"/>
      <c r="D149" s="39"/>
      <c r="Q149" s="38">
        <v>33</v>
      </c>
      <c r="R149" s="39"/>
      <c r="S149" s="39"/>
    </row>
    <row r="150" spans="2:19" x14ac:dyDescent="0.25">
      <c r="B150" s="37">
        <v>34</v>
      </c>
      <c r="C150" s="39"/>
      <c r="D150" s="39"/>
      <c r="Q150" s="38">
        <v>34</v>
      </c>
      <c r="R150" s="39"/>
      <c r="S150" s="39"/>
    </row>
    <row r="154" spans="2:19" x14ac:dyDescent="0.25">
      <c r="C154" s="38" t="s">
        <v>42</v>
      </c>
      <c r="D154" s="38" t="s">
        <v>45</v>
      </c>
      <c r="E154" s="41" t="s">
        <v>44</v>
      </c>
    </row>
    <row r="155" spans="2:19" x14ac:dyDescent="0.25">
      <c r="B155" s="37">
        <v>1</v>
      </c>
      <c r="C155" s="39">
        <v>1.6333329999999999</v>
      </c>
      <c r="D155" s="39">
        <v>1.6</v>
      </c>
      <c r="E155" s="39">
        <v>1.7</v>
      </c>
    </row>
    <row r="156" spans="2:19" x14ac:dyDescent="0.25">
      <c r="B156" s="37">
        <v>2</v>
      </c>
      <c r="C156" s="39">
        <v>1.6666669999999999</v>
      </c>
      <c r="D156" s="51">
        <v>1.1000000000000001</v>
      </c>
      <c r="E156" s="39">
        <v>1.82</v>
      </c>
    </row>
    <row r="157" spans="2:19" x14ac:dyDescent="0.25">
      <c r="B157" s="37">
        <v>3</v>
      </c>
      <c r="C157" s="39">
        <v>1.8</v>
      </c>
      <c r="D157" s="51">
        <v>2.1</v>
      </c>
      <c r="E157" s="39">
        <v>2.02</v>
      </c>
    </row>
    <row r="158" spans="2:19" x14ac:dyDescent="0.25">
      <c r="B158" s="37">
        <v>4</v>
      </c>
      <c r="C158" s="39">
        <v>1.8333330000000001</v>
      </c>
      <c r="D158" s="39">
        <v>2.2000000000000002</v>
      </c>
      <c r="E158" s="39">
        <v>1.82</v>
      </c>
    </row>
    <row r="159" spans="2:19" x14ac:dyDescent="0.25">
      <c r="B159" s="37">
        <v>5</v>
      </c>
      <c r="C159" s="39">
        <v>1.8666670000000001</v>
      </c>
      <c r="D159" s="39">
        <v>1.9</v>
      </c>
      <c r="E159" s="39">
        <v>1.92</v>
      </c>
    </row>
    <row r="160" spans="2:19" x14ac:dyDescent="0.25">
      <c r="B160" s="37">
        <v>6</v>
      </c>
      <c r="C160" s="39">
        <v>1.8666670000000001</v>
      </c>
      <c r="D160" s="39">
        <v>1.4</v>
      </c>
      <c r="E160" s="39">
        <v>1.77</v>
      </c>
    </row>
    <row r="161" spans="2:7" x14ac:dyDescent="0.25">
      <c r="B161" s="37">
        <v>7</v>
      </c>
      <c r="C161" s="39">
        <v>1.8666670000000001</v>
      </c>
      <c r="D161" s="39">
        <v>1.7</v>
      </c>
      <c r="E161" s="39">
        <v>2.1</v>
      </c>
    </row>
    <row r="162" spans="2:7" x14ac:dyDescent="0.25">
      <c r="B162" s="37">
        <v>8</v>
      </c>
      <c r="C162" s="39">
        <v>1.9</v>
      </c>
      <c r="D162" s="51">
        <v>2</v>
      </c>
      <c r="E162" s="39">
        <v>2.0499999999999998</v>
      </c>
    </row>
    <row r="163" spans="2:7" x14ac:dyDescent="0.25">
      <c r="B163" s="37">
        <v>9</v>
      </c>
      <c r="C163" s="39">
        <v>1.9666669999999999</v>
      </c>
      <c r="D163" s="39">
        <v>1.7</v>
      </c>
      <c r="E163" s="39">
        <v>2.0499999999999998</v>
      </c>
    </row>
    <row r="164" spans="2:7" x14ac:dyDescent="0.25">
      <c r="B164" s="37">
        <v>10</v>
      </c>
      <c r="C164" s="48">
        <v>2</v>
      </c>
      <c r="D164" s="48">
        <v>2.2000000000000002</v>
      </c>
      <c r="E164" s="48">
        <v>1.82</v>
      </c>
    </row>
    <row r="165" spans="2:7" x14ac:dyDescent="0.25">
      <c r="B165" s="37">
        <v>11</v>
      </c>
      <c r="C165" s="39">
        <v>2.1</v>
      </c>
      <c r="D165" s="51">
        <v>2.5</v>
      </c>
      <c r="E165" s="39">
        <v>2.2000000000000002</v>
      </c>
    </row>
    <row r="166" spans="2:7" x14ac:dyDescent="0.25">
      <c r="B166" s="37">
        <v>12</v>
      </c>
      <c r="C166" s="39">
        <v>2.1</v>
      </c>
      <c r="D166" s="39">
        <v>1.9</v>
      </c>
      <c r="E166" s="39">
        <v>2.08</v>
      </c>
    </row>
    <row r="167" spans="2:7" x14ac:dyDescent="0.25">
      <c r="B167" s="37">
        <v>13</v>
      </c>
      <c r="C167" s="39">
        <v>2.1333329999999999</v>
      </c>
      <c r="D167" s="51">
        <v>2.2000000000000002</v>
      </c>
      <c r="E167" s="39">
        <v>2.0499999999999998</v>
      </c>
    </row>
    <row r="168" spans="2:7" x14ac:dyDescent="0.25">
      <c r="B168" s="37">
        <v>14</v>
      </c>
      <c r="C168" s="39">
        <v>2.2000000000000002</v>
      </c>
      <c r="D168" s="39">
        <v>2</v>
      </c>
      <c r="E168" s="39">
        <v>2.27</v>
      </c>
    </row>
    <row r="169" spans="2:7" x14ac:dyDescent="0.25">
      <c r="B169" s="37">
        <v>15</v>
      </c>
      <c r="C169" s="39">
        <v>2.233333</v>
      </c>
      <c r="D169" s="39">
        <v>2.2000000000000002</v>
      </c>
      <c r="E169" s="39">
        <v>2.33</v>
      </c>
    </row>
    <row r="170" spans="2:7" x14ac:dyDescent="0.25">
      <c r="B170" s="37">
        <v>16</v>
      </c>
      <c r="C170" s="39">
        <v>2.2999999999999998</v>
      </c>
      <c r="D170" s="51">
        <v>2.9</v>
      </c>
      <c r="E170" s="39">
        <v>2.25</v>
      </c>
    </row>
    <row r="171" spans="2:7" x14ac:dyDescent="0.25">
      <c r="B171" s="37">
        <v>17</v>
      </c>
      <c r="C171" s="39">
        <v>2.4</v>
      </c>
      <c r="D171" s="39">
        <v>2.5</v>
      </c>
      <c r="E171" s="39">
        <v>2.38</v>
      </c>
    </row>
    <row r="172" spans="2:7" x14ac:dyDescent="0.25">
      <c r="B172" s="37">
        <v>18</v>
      </c>
      <c r="C172" s="39">
        <v>2.4666670000000002</v>
      </c>
      <c r="D172" s="51">
        <v>3</v>
      </c>
      <c r="E172" s="39">
        <v>2.27</v>
      </c>
    </row>
    <row r="173" spans="2:7" x14ac:dyDescent="0.25">
      <c r="B173" s="37">
        <v>19</v>
      </c>
    </row>
    <row r="174" spans="2:7" x14ac:dyDescent="0.25">
      <c r="B174" s="37">
        <v>20</v>
      </c>
      <c r="C174" s="48" t="s">
        <v>45</v>
      </c>
      <c r="D174" s="49" t="s">
        <v>80</v>
      </c>
      <c r="E174" s="39">
        <v>1.1000000000000001</v>
      </c>
      <c r="F174" s="46">
        <f>_xlfn.FORECAST.LINEAR(E174,E155:E172,D155:D172)</f>
        <v>1.7791771170917294</v>
      </c>
      <c r="G174" s="50">
        <f>E164-F174</f>
        <v>4.082288290827063E-2</v>
      </c>
    </row>
    <row r="175" spans="2:7" x14ac:dyDescent="0.25">
      <c r="B175" s="37">
        <v>21</v>
      </c>
      <c r="C175" s="48" t="s">
        <v>81</v>
      </c>
      <c r="D175" s="49" t="s">
        <v>80</v>
      </c>
      <c r="E175" s="39">
        <v>2</v>
      </c>
      <c r="F175" s="46">
        <f>_xlfn.FORECAST.LINEAR(E175,E155:E172,C155:C172)</f>
        <v>2.0362896791723801</v>
      </c>
      <c r="G175" s="50">
        <f>E164-F175</f>
        <v>-0.21628967917238007</v>
      </c>
    </row>
    <row r="176" spans="2:7" x14ac:dyDescent="0.25">
      <c r="B176" s="37">
        <v>22</v>
      </c>
      <c r="C176" s="39"/>
      <c r="D176" s="39"/>
    </row>
    <row r="177" spans="2:8" x14ac:dyDescent="0.25">
      <c r="B177" s="37">
        <v>23</v>
      </c>
      <c r="C177" s="39"/>
      <c r="D177" s="39"/>
    </row>
    <row r="178" spans="2:8" x14ac:dyDescent="0.25">
      <c r="B178" s="37">
        <v>24</v>
      </c>
      <c r="C178" s="39"/>
      <c r="D178" s="39"/>
      <c r="G178" s="41" t="s">
        <v>48</v>
      </c>
      <c r="H178" s="35">
        <f>CORREL(C155:C172,E155:E172)</f>
        <v>0.85565499870263673</v>
      </c>
    </row>
    <row r="179" spans="2:8" x14ac:dyDescent="0.25">
      <c r="B179" s="37">
        <v>25</v>
      </c>
      <c r="C179" s="39"/>
      <c r="D179" s="39"/>
      <c r="G179" s="41" t="s">
        <v>48</v>
      </c>
      <c r="H179" s="35">
        <f>CORREL(D155:D172,E155:E172)</f>
        <v>0.6560338679171448</v>
      </c>
    </row>
    <row r="180" spans="2:8" x14ac:dyDescent="0.25">
      <c r="B180" s="37">
        <v>26</v>
      </c>
      <c r="C180" s="39"/>
      <c r="D180" s="39"/>
    </row>
    <row r="181" spans="2:8" x14ac:dyDescent="0.25">
      <c r="B181" s="37">
        <v>27</v>
      </c>
      <c r="C181" s="39"/>
      <c r="D181" s="39"/>
    </row>
    <row r="182" spans="2:8" x14ac:dyDescent="0.25">
      <c r="B182" s="37">
        <v>28</v>
      </c>
      <c r="C182" s="39"/>
      <c r="D182" s="39"/>
    </row>
    <row r="183" spans="2:8" x14ac:dyDescent="0.25">
      <c r="B183" s="37">
        <v>29</v>
      </c>
      <c r="C183" s="39"/>
      <c r="D183" s="39"/>
    </row>
    <row r="184" spans="2:8" x14ac:dyDescent="0.25">
      <c r="B184" s="37">
        <v>30</v>
      </c>
      <c r="C184" s="39"/>
      <c r="D184" s="39"/>
    </row>
    <row r="185" spans="2:8" x14ac:dyDescent="0.25">
      <c r="B185" s="37">
        <v>31</v>
      </c>
      <c r="C185" s="39"/>
      <c r="D185" s="39"/>
    </row>
    <row r="186" spans="2:8" x14ac:dyDescent="0.25">
      <c r="B186" s="37">
        <v>32</v>
      </c>
      <c r="C186" s="39"/>
      <c r="D186" s="39"/>
    </row>
    <row r="187" spans="2:8" x14ac:dyDescent="0.25">
      <c r="B187" s="37">
        <v>33</v>
      </c>
      <c r="C187" s="39"/>
      <c r="D187" s="39"/>
    </row>
    <row r="188" spans="2:8" x14ac:dyDescent="0.25">
      <c r="B188" s="37">
        <v>34</v>
      </c>
      <c r="C188" s="39"/>
      <c r="D188" s="3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02EB-6A35-40D9-8705-23FA7BF95C99}">
  <dimension ref="B1:AC188"/>
  <sheetViews>
    <sheetView zoomScale="80" zoomScaleNormal="80" workbookViewId="0">
      <selection activeCell="W31" sqref="W31"/>
    </sheetView>
  </sheetViews>
  <sheetFormatPr baseColWidth="10" defaultRowHeight="15" x14ac:dyDescent="0.25"/>
  <cols>
    <col min="1" max="1" width="11.5703125" style="35" customWidth="1"/>
    <col min="2" max="2" width="5.5703125" style="37" customWidth="1"/>
    <col min="3" max="4" width="12.42578125" style="35" bestFit="1" customWidth="1"/>
    <col min="5" max="6" width="11.42578125" style="35"/>
    <col min="7" max="7" width="15" style="35" bestFit="1" customWidth="1"/>
    <col min="8" max="16" width="11.42578125" style="35"/>
    <col min="17" max="17" width="6.5703125" style="37" customWidth="1"/>
    <col min="18" max="18" width="12.42578125" style="37" bestFit="1" customWidth="1"/>
    <col min="19" max="21" width="11.42578125" style="35"/>
    <col min="22" max="22" width="15" style="35" bestFit="1" customWidth="1"/>
    <col min="23" max="24" width="11.42578125" style="35"/>
    <col min="25" max="25" width="11.42578125" style="37"/>
    <col min="26" max="16384" width="11.42578125" style="35"/>
  </cols>
  <sheetData>
    <row r="1" spans="2:29" x14ac:dyDescent="0.25">
      <c r="AC1" s="35">
        <v>5</v>
      </c>
    </row>
    <row r="2" spans="2:29" x14ac:dyDescent="0.25">
      <c r="C2" s="38" t="s">
        <v>42</v>
      </c>
      <c r="D2" s="38" t="s">
        <v>45</v>
      </c>
      <c r="E2" s="37"/>
      <c r="R2" s="38" t="s">
        <v>44</v>
      </c>
      <c r="S2" s="38" t="s">
        <v>45</v>
      </c>
      <c r="T2" s="37"/>
    </row>
    <row r="3" spans="2:29" x14ac:dyDescent="0.25">
      <c r="B3" s="38">
        <v>1</v>
      </c>
      <c r="C3" s="39">
        <v>2.1</v>
      </c>
      <c r="D3" s="39">
        <v>2.5</v>
      </c>
      <c r="E3" s="40"/>
      <c r="F3" s="33"/>
      <c r="K3" s="36"/>
      <c r="L3" s="36"/>
      <c r="M3" s="36"/>
      <c r="N3" s="36"/>
      <c r="O3" s="36"/>
      <c r="Q3" s="38">
        <v>1</v>
      </c>
      <c r="R3" s="39">
        <v>1.7</v>
      </c>
      <c r="S3" s="39">
        <v>1.6</v>
      </c>
      <c r="T3" s="40"/>
    </row>
    <row r="4" spans="2:29" x14ac:dyDescent="0.25">
      <c r="B4" s="38">
        <v>2</v>
      </c>
      <c r="C4" s="39">
        <v>2.1</v>
      </c>
      <c r="D4" s="39">
        <v>1.9</v>
      </c>
      <c r="E4" s="40"/>
      <c r="F4" s="33"/>
      <c r="K4" s="36"/>
      <c r="L4" s="36"/>
      <c r="M4" s="36"/>
      <c r="N4" s="36"/>
      <c r="O4" s="36"/>
      <c r="Q4" s="38">
        <v>2</v>
      </c>
      <c r="R4" s="39">
        <v>1.77</v>
      </c>
      <c r="S4" s="39">
        <v>1.4</v>
      </c>
      <c r="T4" s="40"/>
    </row>
    <row r="5" spans="2:29" x14ac:dyDescent="0.25">
      <c r="B5" s="38">
        <v>3</v>
      </c>
      <c r="C5" s="39">
        <v>2.1333329999999999</v>
      </c>
      <c r="D5" s="39">
        <v>2.2000000000000002</v>
      </c>
      <c r="E5" s="40"/>
      <c r="F5" s="33"/>
      <c r="K5" s="36"/>
      <c r="L5" s="36"/>
      <c r="M5" s="36"/>
      <c r="N5" s="36"/>
      <c r="O5" s="36"/>
      <c r="Q5" s="38">
        <v>3</v>
      </c>
      <c r="R5" s="39">
        <v>1.82</v>
      </c>
      <c r="S5" s="39">
        <v>2.2000000000000002</v>
      </c>
      <c r="T5" s="40"/>
    </row>
    <row r="6" spans="2:29" x14ac:dyDescent="0.25">
      <c r="B6" s="38">
        <v>4</v>
      </c>
      <c r="C6" s="39">
        <v>2.2000000000000002</v>
      </c>
      <c r="D6" s="39">
        <v>2</v>
      </c>
      <c r="E6" s="40"/>
      <c r="F6" s="33"/>
      <c r="K6" s="36"/>
      <c r="L6" s="36"/>
      <c r="M6" s="36"/>
      <c r="N6" s="36"/>
      <c r="O6" s="36"/>
      <c r="Q6" s="38">
        <v>4</v>
      </c>
      <c r="R6" s="39">
        <v>1.82</v>
      </c>
      <c r="S6" s="39">
        <v>1.1000000000000001</v>
      </c>
      <c r="T6" s="40"/>
    </row>
    <row r="7" spans="2:29" x14ac:dyDescent="0.25">
      <c r="B7" s="38">
        <v>5</v>
      </c>
      <c r="C7" s="39">
        <v>2.233333</v>
      </c>
      <c r="D7" s="39">
        <v>2.2000000000000002</v>
      </c>
      <c r="E7" s="40"/>
      <c r="F7" s="33"/>
      <c r="K7" s="36"/>
      <c r="L7" s="36"/>
      <c r="M7" s="36"/>
      <c r="N7" s="36"/>
      <c r="O7" s="36"/>
      <c r="Q7" s="38">
        <v>5</v>
      </c>
      <c r="R7" s="39">
        <v>1.82</v>
      </c>
      <c r="S7" s="39">
        <v>2.2000000000000002</v>
      </c>
      <c r="T7" s="40"/>
    </row>
    <row r="8" spans="2:29" x14ac:dyDescent="0.25">
      <c r="B8" s="38">
        <v>6</v>
      </c>
      <c r="C8" s="39">
        <v>2.2999999999999998</v>
      </c>
      <c r="D8" s="39">
        <v>2.9</v>
      </c>
      <c r="E8" s="40"/>
      <c r="F8" s="33"/>
      <c r="K8" s="36"/>
      <c r="L8" s="36"/>
      <c r="M8" s="36"/>
      <c r="N8" s="36"/>
      <c r="O8" s="36"/>
      <c r="Q8" s="38">
        <v>6</v>
      </c>
      <c r="R8" s="39">
        <v>1.92</v>
      </c>
      <c r="S8" s="39">
        <v>1.9</v>
      </c>
      <c r="T8" s="40"/>
    </row>
    <row r="9" spans="2:29" x14ac:dyDescent="0.25">
      <c r="B9" s="38">
        <v>7</v>
      </c>
      <c r="C9" s="39">
        <v>2.4</v>
      </c>
      <c r="D9" s="39">
        <v>2.5</v>
      </c>
      <c r="E9" s="40"/>
      <c r="F9" s="33"/>
      <c r="K9" s="36"/>
      <c r="L9" s="36"/>
      <c r="M9" s="36"/>
      <c r="N9" s="36"/>
      <c r="O9" s="36"/>
      <c r="Q9" s="38">
        <v>7</v>
      </c>
      <c r="R9" s="39">
        <v>2.02</v>
      </c>
      <c r="S9" s="39">
        <v>2.1</v>
      </c>
      <c r="T9" s="40"/>
    </row>
    <row r="10" spans="2:29" x14ac:dyDescent="0.25">
      <c r="B10" s="38">
        <v>8</v>
      </c>
      <c r="C10" s="39">
        <v>2.4666670000000002</v>
      </c>
      <c r="D10" s="39">
        <v>3</v>
      </c>
      <c r="E10" s="40"/>
      <c r="F10" s="33"/>
      <c r="K10" s="36"/>
      <c r="L10" s="36"/>
      <c r="M10" s="36"/>
      <c r="N10" s="36"/>
      <c r="O10" s="36"/>
      <c r="Q10" s="38">
        <v>8</v>
      </c>
      <c r="R10" s="39">
        <v>2.0499999999999998</v>
      </c>
      <c r="S10" s="39">
        <v>1.7</v>
      </c>
      <c r="T10" s="40"/>
    </row>
    <row r="11" spans="2:29" x14ac:dyDescent="0.25">
      <c r="B11" s="38">
        <v>9</v>
      </c>
      <c r="C11" s="39"/>
      <c r="D11" s="39"/>
      <c r="E11" s="40"/>
      <c r="F11" s="33"/>
      <c r="K11" s="36"/>
      <c r="L11" s="36"/>
      <c r="M11" s="36"/>
      <c r="N11" s="36"/>
      <c r="O11" s="36"/>
      <c r="Q11" s="38">
        <v>9</v>
      </c>
      <c r="R11" s="39">
        <v>2.0499999999999998</v>
      </c>
      <c r="S11" s="39">
        <v>2</v>
      </c>
      <c r="T11" s="40"/>
    </row>
    <row r="12" spans="2:29" x14ac:dyDescent="0.25">
      <c r="B12" s="38">
        <v>10</v>
      </c>
      <c r="C12" s="39">
        <f>DEVSQ(C3:C10)</f>
        <v>0.13277800555587499</v>
      </c>
      <c r="D12" s="39">
        <f>DEVSQ(D3:D10)</f>
        <v>1.1199999999999999</v>
      </c>
      <c r="E12" s="40"/>
      <c r="F12" s="33"/>
      <c r="K12" s="36"/>
      <c r="L12" s="36"/>
      <c r="M12" s="36"/>
      <c r="N12" s="36"/>
      <c r="O12" s="36"/>
      <c r="Q12" s="38">
        <v>10</v>
      </c>
      <c r="R12" s="39">
        <v>2.0499999999999998</v>
      </c>
      <c r="S12" s="39">
        <v>2.2000000000000002</v>
      </c>
      <c r="T12" s="40"/>
    </row>
    <row r="13" spans="2:29" x14ac:dyDescent="0.25">
      <c r="B13" s="38">
        <v>11</v>
      </c>
      <c r="E13" s="40"/>
      <c r="F13" s="33"/>
      <c r="K13" s="36"/>
      <c r="L13" s="36"/>
      <c r="M13" s="36"/>
      <c r="N13" s="36"/>
      <c r="O13" s="36"/>
      <c r="Q13" s="38">
        <v>11</v>
      </c>
      <c r="R13" s="39">
        <v>2.08</v>
      </c>
      <c r="S13" s="39">
        <v>1.9</v>
      </c>
      <c r="T13" s="40"/>
    </row>
    <row r="14" spans="2:29" x14ac:dyDescent="0.25">
      <c r="B14" s="38">
        <v>12</v>
      </c>
      <c r="E14" s="40"/>
      <c r="F14" s="33"/>
      <c r="K14" s="36"/>
      <c r="L14" s="36"/>
      <c r="M14" s="36"/>
      <c r="N14" s="36"/>
      <c r="O14" s="36"/>
      <c r="Q14" s="38">
        <v>12</v>
      </c>
      <c r="R14" s="39">
        <v>2.1</v>
      </c>
      <c r="S14" s="39">
        <v>1.7</v>
      </c>
      <c r="T14" s="40"/>
    </row>
    <row r="15" spans="2:29" x14ac:dyDescent="0.25">
      <c r="B15" s="38">
        <v>13</v>
      </c>
      <c r="E15" s="40"/>
      <c r="F15" s="33"/>
      <c r="K15" s="36"/>
      <c r="L15" s="36"/>
      <c r="M15" s="36"/>
      <c r="N15" s="36"/>
      <c r="O15" s="36"/>
      <c r="Q15" s="38">
        <v>13</v>
      </c>
      <c r="R15" s="39">
        <v>2.2000000000000002</v>
      </c>
      <c r="S15" s="39">
        <v>2.5</v>
      </c>
      <c r="T15" s="40"/>
    </row>
    <row r="16" spans="2:29" x14ac:dyDescent="0.25">
      <c r="B16" s="38">
        <v>14</v>
      </c>
      <c r="E16" s="40"/>
      <c r="F16" s="33"/>
      <c r="K16" s="36"/>
      <c r="L16" s="36"/>
      <c r="M16" s="36"/>
      <c r="N16" s="36"/>
      <c r="O16" s="36"/>
      <c r="Q16" s="38">
        <v>14</v>
      </c>
      <c r="R16" s="39">
        <v>2.25</v>
      </c>
      <c r="S16" s="39">
        <v>2.9</v>
      </c>
      <c r="T16" s="40"/>
    </row>
    <row r="17" spans="2:23" x14ac:dyDescent="0.25">
      <c r="B17" s="38">
        <v>15</v>
      </c>
      <c r="E17" s="40"/>
      <c r="F17" s="33"/>
      <c r="K17" s="36"/>
      <c r="L17" s="36"/>
      <c r="M17" s="36"/>
      <c r="N17" s="36"/>
      <c r="O17" s="36"/>
      <c r="Q17" s="38">
        <v>15</v>
      </c>
      <c r="R17" s="39">
        <v>2.27</v>
      </c>
      <c r="S17" s="39">
        <v>2</v>
      </c>
      <c r="T17" s="40"/>
    </row>
    <row r="18" spans="2:23" x14ac:dyDescent="0.25">
      <c r="B18" s="38">
        <v>16</v>
      </c>
      <c r="E18" s="40"/>
      <c r="F18" s="33"/>
      <c r="K18" s="36"/>
      <c r="L18" s="36"/>
      <c r="M18" s="36"/>
      <c r="N18" s="36"/>
      <c r="O18" s="36"/>
      <c r="Q18" s="38">
        <v>16</v>
      </c>
      <c r="R18" s="39">
        <v>2.27</v>
      </c>
      <c r="S18" s="39">
        <v>3</v>
      </c>
      <c r="T18" s="40"/>
    </row>
    <row r="19" spans="2:23" x14ac:dyDescent="0.25">
      <c r="B19" s="38">
        <v>17</v>
      </c>
      <c r="E19" s="40"/>
      <c r="F19" s="33"/>
      <c r="K19" s="36"/>
      <c r="L19" s="36"/>
      <c r="M19" s="36"/>
      <c r="N19" s="36"/>
      <c r="O19" s="36"/>
      <c r="Q19" s="38">
        <v>17</v>
      </c>
      <c r="R19" s="39">
        <v>2.33</v>
      </c>
      <c r="S19" s="39">
        <v>2.2000000000000002</v>
      </c>
      <c r="T19" s="40"/>
    </row>
    <row r="20" spans="2:23" x14ac:dyDescent="0.25">
      <c r="B20" s="38">
        <v>18</v>
      </c>
      <c r="E20" s="40"/>
      <c r="F20" s="33"/>
      <c r="K20" s="36"/>
      <c r="L20" s="36"/>
      <c r="M20" s="36"/>
      <c r="N20" s="36"/>
      <c r="O20" s="36"/>
      <c r="Q20" s="38">
        <v>18</v>
      </c>
      <c r="R20" s="39">
        <v>2.38</v>
      </c>
      <c r="S20" s="39">
        <v>2.5</v>
      </c>
      <c r="T20" s="40"/>
    </row>
    <row r="21" spans="2:23" x14ac:dyDescent="0.25">
      <c r="B21" s="38"/>
      <c r="C21" s="39"/>
      <c r="D21" s="39"/>
      <c r="E21" s="40"/>
      <c r="F21" s="33"/>
      <c r="K21" s="36"/>
      <c r="L21" s="36"/>
      <c r="M21" s="36"/>
      <c r="N21" s="36"/>
      <c r="O21" s="36"/>
      <c r="Q21" s="38">
        <v>19</v>
      </c>
      <c r="R21" s="39"/>
      <c r="S21" s="39"/>
      <c r="T21" s="40"/>
    </row>
    <row r="22" spans="2:23" x14ac:dyDescent="0.25">
      <c r="B22" s="38"/>
      <c r="C22" s="39"/>
      <c r="D22" s="39"/>
      <c r="E22" s="40"/>
      <c r="F22" s="33"/>
      <c r="K22" s="36"/>
      <c r="L22" s="36"/>
      <c r="M22" s="36"/>
      <c r="N22" s="36"/>
      <c r="O22" s="36"/>
      <c r="Q22" s="38">
        <v>20</v>
      </c>
      <c r="R22" s="39"/>
      <c r="S22" s="39"/>
      <c r="T22" s="40"/>
    </row>
    <row r="23" spans="2:23" x14ac:dyDescent="0.25">
      <c r="B23" s="38"/>
      <c r="C23" s="39"/>
      <c r="D23" s="39"/>
      <c r="E23" s="40"/>
      <c r="F23" s="33"/>
      <c r="K23" s="36"/>
      <c r="L23" s="36"/>
      <c r="M23" s="36"/>
      <c r="N23" s="36"/>
      <c r="O23" s="36"/>
      <c r="Q23" s="38">
        <v>21</v>
      </c>
      <c r="R23" s="39">
        <f>DEVSQ(R3:R20)</f>
        <v>0.72740000000000016</v>
      </c>
      <c r="S23" s="39">
        <f>DEVSQ(S3:S20)</f>
        <v>3.9427777777777777</v>
      </c>
      <c r="T23" s="40"/>
    </row>
    <row r="24" spans="2:23" x14ac:dyDescent="0.25">
      <c r="B24" s="38"/>
      <c r="C24" s="39"/>
      <c r="D24" s="39"/>
      <c r="E24" s="40"/>
      <c r="F24" s="33"/>
      <c r="K24" s="36"/>
      <c r="L24" s="36"/>
      <c r="M24" s="36"/>
      <c r="N24" s="36"/>
      <c r="O24" s="36"/>
      <c r="Q24" s="38">
        <v>22</v>
      </c>
      <c r="R24" s="39"/>
      <c r="S24" s="39"/>
      <c r="T24" s="40"/>
    </row>
    <row r="25" spans="2:23" x14ac:dyDescent="0.25">
      <c r="B25" s="38"/>
      <c r="C25" s="39"/>
      <c r="D25" s="39"/>
      <c r="E25" s="40"/>
      <c r="F25" s="33"/>
      <c r="K25" s="36"/>
      <c r="L25" s="36"/>
      <c r="M25" s="36"/>
      <c r="N25" s="36"/>
      <c r="O25" s="36"/>
      <c r="Q25" s="38">
        <v>23</v>
      </c>
      <c r="R25" s="39"/>
      <c r="S25" s="39"/>
      <c r="T25" s="40"/>
    </row>
    <row r="26" spans="2:23" x14ac:dyDescent="0.25">
      <c r="B26" s="38"/>
      <c r="C26" s="39"/>
      <c r="D26" s="39"/>
      <c r="E26" s="40"/>
      <c r="F26" s="33"/>
      <c r="K26" s="36"/>
      <c r="L26" s="36"/>
      <c r="M26" s="36"/>
      <c r="N26" s="36"/>
      <c r="O26" s="36"/>
      <c r="Q26" s="38">
        <v>24</v>
      </c>
      <c r="R26" s="39"/>
      <c r="S26" s="39"/>
      <c r="T26" s="40"/>
    </row>
    <row r="27" spans="2:23" x14ac:dyDescent="0.25">
      <c r="B27" s="38"/>
      <c r="C27" s="39"/>
      <c r="D27" s="39"/>
      <c r="E27" s="40"/>
      <c r="F27" s="33"/>
      <c r="K27" s="36"/>
      <c r="L27" s="36"/>
      <c r="M27" s="36"/>
      <c r="N27" s="36"/>
      <c r="O27" s="36"/>
      <c r="Q27" s="38">
        <v>25</v>
      </c>
      <c r="R27" s="39"/>
      <c r="S27" s="39"/>
      <c r="T27" s="40"/>
    </row>
    <row r="28" spans="2:23" x14ac:dyDescent="0.25">
      <c r="B28" s="38"/>
      <c r="C28" s="39"/>
      <c r="D28" s="39"/>
      <c r="E28" s="40"/>
      <c r="F28" s="33"/>
      <c r="K28" s="36"/>
      <c r="L28" s="36"/>
      <c r="M28" s="36"/>
      <c r="N28" s="36"/>
      <c r="O28" s="36"/>
      <c r="Q28" s="38">
        <v>26</v>
      </c>
      <c r="R28" s="39"/>
      <c r="S28" s="39"/>
      <c r="T28" s="40"/>
    </row>
    <row r="29" spans="2:23" x14ac:dyDescent="0.25">
      <c r="B29" s="38"/>
      <c r="C29" s="39"/>
      <c r="D29" s="39"/>
      <c r="E29" s="40"/>
      <c r="F29" s="33"/>
      <c r="K29" s="36"/>
      <c r="L29" s="36"/>
      <c r="M29" s="36"/>
      <c r="N29" s="36"/>
      <c r="O29" s="36"/>
      <c r="Q29" s="38">
        <v>27</v>
      </c>
      <c r="R29" s="39"/>
      <c r="S29" s="39"/>
      <c r="T29" s="40"/>
    </row>
    <row r="30" spans="2:23" x14ac:dyDescent="0.25">
      <c r="B30" s="38"/>
      <c r="C30" s="39"/>
      <c r="D30" s="39"/>
      <c r="E30" s="40"/>
      <c r="F30" s="33"/>
      <c r="K30" s="36"/>
      <c r="L30" s="36"/>
      <c r="M30" s="36"/>
      <c r="N30" s="36"/>
      <c r="O30" s="36"/>
      <c r="Q30" s="38">
        <v>28</v>
      </c>
      <c r="R30" s="39"/>
      <c r="S30" s="39"/>
      <c r="T30" s="40"/>
    </row>
    <row r="31" spans="2:23" x14ac:dyDescent="0.25">
      <c r="B31" s="38"/>
      <c r="C31" s="39"/>
      <c r="D31" s="39"/>
      <c r="E31" s="40"/>
      <c r="F31" s="33"/>
      <c r="G31" s="41" t="s">
        <v>48</v>
      </c>
      <c r="H31" s="41">
        <f>CORREL(C3:C10,D3:D10)</f>
        <v>0.71743949210945424</v>
      </c>
      <c r="K31" s="36"/>
      <c r="L31" s="36"/>
      <c r="M31" s="36"/>
      <c r="N31" s="36"/>
      <c r="O31" s="36"/>
      <c r="Q31" s="38">
        <v>29</v>
      </c>
      <c r="R31" s="39"/>
      <c r="S31" s="39"/>
      <c r="T31" s="40"/>
      <c r="V31" s="41" t="s">
        <v>48</v>
      </c>
      <c r="W31" s="41">
        <f>CORREL(R3:R20,S3:S20)</f>
        <v>0.65603386791714469</v>
      </c>
    </row>
    <row r="32" spans="2:23" x14ac:dyDescent="0.25">
      <c r="B32" s="38"/>
      <c r="C32" s="39"/>
      <c r="D32" s="39"/>
      <c r="E32" s="40"/>
      <c r="F32" s="33"/>
      <c r="K32" s="36"/>
      <c r="L32" s="36"/>
      <c r="M32" s="36"/>
      <c r="N32" s="36"/>
      <c r="O32" s="36"/>
      <c r="Q32" s="38">
        <v>30</v>
      </c>
      <c r="R32" s="39"/>
      <c r="S32" s="39"/>
      <c r="T32" s="40"/>
    </row>
    <row r="33" spans="2:20" x14ac:dyDescent="0.25">
      <c r="B33" s="38"/>
      <c r="C33" s="39"/>
      <c r="D33" s="39"/>
      <c r="E33" s="40"/>
      <c r="F33" s="33"/>
      <c r="K33" s="36"/>
      <c r="L33" s="36"/>
      <c r="M33" s="36"/>
      <c r="N33" s="36"/>
      <c r="O33" s="36"/>
      <c r="Q33" s="38">
        <v>31</v>
      </c>
      <c r="R33" s="39"/>
      <c r="S33" s="39"/>
      <c r="T33" s="40"/>
    </row>
    <row r="34" spans="2:20" x14ac:dyDescent="0.25">
      <c r="B34" s="38"/>
      <c r="C34" s="39"/>
      <c r="D34" s="39"/>
      <c r="E34" s="40"/>
      <c r="F34" s="33"/>
      <c r="K34" s="36"/>
      <c r="L34" s="36"/>
      <c r="M34" s="36"/>
      <c r="N34" s="36"/>
      <c r="O34" s="36"/>
      <c r="Q34" s="38">
        <v>32</v>
      </c>
      <c r="R34" s="39"/>
      <c r="S34" s="39"/>
      <c r="T34" s="40"/>
    </row>
    <row r="35" spans="2:20" x14ac:dyDescent="0.25">
      <c r="B35" s="38"/>
      <c r="C35" s="39"/>
      <c r="D35" s="39"/>
      <c r="E35" s="40"/>
      <c r="F35" s="33"/>
      <c r="K35" s="36"/>
      <c r="L35" s="36"/>
      <c r="M35" s="36"/>
      <c r="N35" s="36"/>
      <c r="O35" s="36"/>
      <c r="Q35" s="38">
        <v>33</v>
      </c>
      <c r="R35" s="39"/>
      <c r="S35" s="39"/>
      <c r="T35" s="40"/>
    </row>
    <row r="36" spans="2:20" x14ac:dyDescent="0.25">
      <c r="B36" s="38"/>
      <c r="C36" s="39"/>
      <c r="D36" s="39"/>
      <c r="E36" s="40"/>
      <c r="F36" s="33"/>
      <c r="K36" s="36"/>
      <c r="L36" s="36"/>
      <c r="M36" s="36"/>
      <c r="N36" s="36"/>
      <c r="O36" s="36"/>
      <c r="Q36" s="38">
        <v>34</v>
      </c>
      <c r="R36" s="39"/>
      <c r="S36" s="39"/>
      <c r="T36" s="40"/>
    </row>
    <row r="40" spans="2:20" x14ac:dyDescent="0.25">
      <c r="C40" s="38" t="s">
        <v>42</v>
      </c>
      <c r="D40" s="38" t="s">
        <v>46</v>
      </c>
      <c r="R40" s="38" t="s">
        <v>44</v>
      </c>
      <c r="S40" s="38" t="s">
        <v>46</v>
      </c>
    </row>
    <row r="41" spans="2:20" x14ac:dyDescent="0.25">
      <c r="B41" s="37">
        <v>1</v>
      </c>
      <c r="C41" s="39">
        <v>2.1</v>
      </c>
      <c r="D41" s="39">
        <v>1.7</v>
      </c>
      <c r="Q41" s="38">
        <v>1</v>
      </c>
      <c r="R41" s="39">
        <v>1.7</v>
      </c>
      <c r="S41" s="39">
        <v>1.9</v>
      </c>
    </row>
    <row r="42" spans="2:20" x14ac:dyDescent="0.25">
      <c r="B42" s="37">
        <v>2</v>
      </c>
      <c r="C42" s="39">
        <v>2.1</v>
      </c>
      <c r="D42" s="39">
        <v>2.4</v>
      </c>
      <c r="Q42" s="38">
        <v>2</v>
      </c>
      <c r="R42" s="39">
        <v>1.77</v>
      </c>
      <c r="S42" s="39">
        <v>2</v>
      </c>
    </row>
    <row r="43" spans="2:20" x14ac:dyDescent="0.25">
      <c r="B43" s="37">
        <v>3</v>
      </c>
      <c r="C43" s="39">
        <v>2.1333329999999999</v>
      </c>
      <c r="D43" s="39">
        <v>1.8</v>
      </c>
      <c r="Q43" s="38">
        <v>3</v>
      </c>
      <c r="R43" s="39">
        <v>1.82</v>
      </c>
      <c r="S43" s="39">
        <v>1.3</v>
      </c>
    </row>
    <row r="44" spans="2:20" x14ac:dyDescent="0.25">
      <c r="B44" s="37">
        <v>4</v>
      </c>
      <c r="C44" s="39">
        <v>2.2000000000000002</v>
      </c>
      <c r="D44" s="39">
        <v>2.5</v>
      </c>
      <c r="Q44" s="38">
        <v>4</v>
      </c>
      <c r="R44" s="39">
        <v>1.82</v>
      </c>
      <c r="S44" s="39">
        <v>1.8</v>
      </c>
    </row>
    <row r="45" spans="2:20" x14ac:dyDescent="0.25">
      <c r="B45" s="37">
        <v>5</v>
      </c>
      <c r="C45" s="39">
        <v>2.233333</v>
      </c>
      <c r="D45" s="39">
        <v>2.2000000000000002</v>
      </c>
      <c r="Q45" s="38">
        <v>5</v>
      </c>
      <c r="R45" s="39">
        <v>1.82</v>
      </c>
      <c r="S45" s="39">
        <v>1.6</v>
      </c>
    </row>
    <row r="46" spans="2:20" x14ac:dyDescent="0.25">
      <c r="B46" s="37">
        <v>6</v>
      </c>
      <c r="C46" s="39">
        <v>2.2999999999999998</v>
      </c>
      <c r="D46" s="39">
        <v>2.4</v>
      </c>
      <c r="Q46" s="38">
        <v>6</v>
      </c>
      <c r="R46" s="39">
        <v>1.92</v>
      </c>
      <c r="S46" s="39">
        <v>2.5</v>
      </c>
    </row>
    <row r="47" spans="2:20" x14ac:dyDescent="0.25">
      <c r="B47" s="37">
        <v>7</v>
      </c>
      <c r="C47" s="39">
        <v>2.4</v>
      </c>
      <c r="D47" s="39">
        <v>2.5</v>
      </c>
      <c r="Q47" s="38">
        <v>7</v>
      </c>
      <c r="R47" s="39">
        <v>2.02</v>
      </c>
      <c r="S47" s="39">
        <v>1.7</v>
      </c>
    </row>
    <row r="48" spans="2:20" x14ac:dyDescent="0.25">
      <c r="B48" s="37">
        <v>8</v>
      </c>
      <c r="C48" s="39">
        <v>2.4666670000000002</v>
      </c>
      <c r="D48" s="39">
        <v>2</v>
      </c>
      <c r="Q48" s="38">
        <v>8</v>
      </c>
      <c r="R48" s="39">
        <v>2.0499999999999998</v>
      </c>
      <c r="S48" s="39">
        <v>2.1</v>
      </c>
    </row>
    <row r="49" spans="2:19" x14ac:dyDescent="0.25">
      <c r="B49" s="37">
        <v>9</v>
      </c>
      <c r="C49" s="39"/>
      <c r="D49" s="39"/>
      <c r="Q49" s="38">
        <v>9</v>
      </c>
      <c r="R49" s="39">
        <v>2.0499999999999998</v>
      </c>
      <c r="S49" s="39">
        <v>1.9</v>
      </c>
    </row>
    <row r="50" spans="2:19" x14ac:dyDescent="0.25">
      <c r="B50" s="37">
        <v>10</v>
      </c>
      <c r="C50" s="39">
        <f>DEVSQ(C41:C48)</f>
        <v>0.13277800555587499</v>
      </c>
      <c r="D50" s="39">
        <f>DEVSQ(D41:D48)</f>
        <v>0.70874999999999999</v>
      </c>
      <c r="Q50" s="38">
        <v>10</v>
      </c>
      <c r="R50" s="39">
        <v>2.0499999999999998</v>
      </c>
      <c r="S50" s="39">
        <v>1.8</v>
      </c>
    </row>
    <row r="51" spans="2:19" x14ac:dyDescent="0.25">
      <c r="B51" s="37">
        <v>11</v>
      </c>
      <c r="Q51" s="38">
        <v>11</v>
      </c>
      <c r="R51" s="39">
        <v>2.08</v>
      </c>
      <c r="S51" s="39">
        <v>2.4</v>
      </c>
    </row>
    <row r="52" spans="2:19" x14ac:dyDescent="0.25">
      <c r="B52" s="37">
        <v>12</v>
      </c>
      <c r="Q52" s="38">
        <v>12</v>
      </c>
      <c r="R52" s="39">
        <v>2.1</v>
      </c>
      <c r="S52" s="39">
        <v>2.1</v>
      </c>
    </row>
    <row r="53" spans="2:19" x14ac:dyDescent="0.25">
      <c r="B53" s="37">
        <v>13</v>
      </c>
      <c r="Q53" s="38">
        <v>13</v>
      </c>
      <c r="R53" s="39">
        <v>2.2000000000000002</v>
      </c>
      <c r="S53" s="39">
        <v>1.7</v>
      </c>
    </row>
    <row r="54" spans="2:19" x14ac:dyDescent="0.25">
      <c r="B54" s="37">
        <v>14</v>
      </c>
      <c r="Q54" s="38">
        <v>14</v>
      </c>
      <c r="R54" s="39">
        <v>2.25</v>
      </c>
      <c r="S54" s="39">
        <v>2.4</v>
      </c>
    </row>
    <row r="55" spans="2:19" x14ac:dyDescent="0.25">
      <c r="B55" s="37">
        <v>15</v>
      </c>
      <c r="Q55" s="38">
        <v>15</v>
      </c>
      <c r="R55" s="39">
        <v>2.27</v>
      </c>
      <c r="S55" s="39">
        <v>2.5</v>
      </c>
    </row>
    <row r="56" spans="2:19" x14ac:dyDescent="0.25">
      <c r="B56" s="37">
        <v>16</v>
      </c>
      <c r="Q56" s="38">
        <v>16</v>
      </c>
      <c r="R56" s="39">
        <v>2.27</v>
      </c>
      <c r="S56" s="39">
        <v>2</v>
      </c>
    </row>
    <row r="57" spans="2:19" x14ac:dyDescent="0.25">
      <c r="B57" s="37">
        <v>17</v>
      </c>
      <c r="Q57" s="38">
        <v>17</v>
      </c>
      <c r="R57" s="39">
        <v>2.33</v>
      </c>
      <c r="S57" s="39">
        <v>2.2000000000000002</v>
      </c>
    </row>
    <row r="58" spans="2:19" x14ac:dyDescent="0.25">
      <c r="B58" s="37">
        <v>18</v>
      </c>
      <c r="Q58" s="38">
        <v>18</v>
      </c>
      <c r="R58" s="39">
        <v>2.38</v>
      </c>
      <c r="S58" s="39">
        <v>2.5</v>
      </c>
    </row>
    <row r="59" spans="2:19" x14ac:dyDescent="0.25">
      <c r="B59" s="37">
        <v>19</v>
      </c>
      <c r="C59" s="39"/>
      <c r="D59" s="39"/>
      <c r="Q59" s="38">
        <v>19</v>
      </c>
      <c r="R59" s="39"/>
      <c r="S59" s="39"/>
    </row>
    <row r="60" spans="2:19" x14ac:dyDescent="0.25">
      <c r="B60" s="37">
        <v>20</v>
      </c>
      <c r="C60" s="39"/>
      <c r="D60" s="39"/>
      <c r="Q60" s="38">
        <v>20</v>
      </c>
      <c r="R60" s="39"/>
      <c r="S60" s="39"/>
    </row>
    <row r="61" spans="2:19" x14ac:dyDescent="0.25">
      <c r="B61" s="37">
        <v>21</v>
      </c>
      <c r="C61" s="39"/>
      <c r="D61" s="39"/>
      <c r="Q61" s="38">
        <v>21</v>
      </c>
      <c r="R61" s="39">
        <f>DEVSQ(R41:R58)</f>
        <v>0.72740000000000016</v>
      </c>
      <c r="S61" s="39">
        <f>DEVSQ(S41:S58)</f>
        <v>2.0511111111111111</v>
      </c>
    </row>
    <row r="62" spans="2:19" x14ac:dyDescent="0.25">
      <c r="B62" s="37">
        <v>22</v>
      </c>
      <c r="C62" s="39"/>
      <c r="D62" s="39"/>
      <c r="Q62" s="38">
        <v>22</v>
      </c>
      <c r="R62" s="39"/>
      <c r="S62" s="39"/>
    </row>
    <row r="63" spans="2:19" x14ac:dyDescent="0.25">
      <c r="B63" s="37">
        <v>23</v>
      </c>
      <c r="C63" s="39"/>
      <c r="D63" s="39"/>
      <c r="Q63" s="38">
        <v>23</v>
      </c>
      <c r="R63" s="39"/>
      <c r="S63" s="39"/>
    </row>
    <row r="64" spans="2:19" x14ac:dyDescent="0.25">
      <c r="B64" s="37">
        <v>24</v>
      </c>
      <c r="C64" s="39"/>
      <c r="D64" s="39"/>
      <c r="Q64" s="38">
        <v>24</v>
      </c>
      <c r="R64" s="39"/>
      <c r="S64" s="39"/>
    </row>
    <row r="65" spans="2:23" x14ac:dyDescent="0.25">
      <c r="B65" s="37">
        <v>25</v>
      </c>
      <c r="C65" s="39"/>
      <c r="D65" s="39"/>
      <c r="G65" s="41" t="s">
        <v>48</v>
      </c>
      <c r="H65" s="41">
        <f>CORREL(C41:C48,D41:D48)</f>
        <v>0.2852323347612869</v>
      </c>
      <c r="Q65" s="38">
        <v>25</v>
      </c>
      <c r="R65" s="39"/>
      <c r="S65" s="39"/>
      <c r="V65" s="41" t="s">
        <v>48</v>
      </c>
      <c r="W65" s="41">
        <f>CORREL(R41:R58,S41:S58)</f>
        <v>0.54115318330037943</v>
      </c>
    </row>
    <row r="66" spans="2:23" x14ac:dyDescent="0.25">
      <c r="B66" s="37">
        <v>26</v>
      </c>
      <c r="C66" s="39"/>
      <c r="D66" s="39"/>
      <c r="Q66" s="38">
        <v>26</v>
      </c>
      <c r="R66" s="39"/>
      <c r="S66" s="39"/>
    </row>
    <row r="67" spans="2:23" x14ac:dyDescent="0.25">
      <c r="B67" s="37">
        <v>27</v>
      </c>
      <c r="C67" s="39"/>
      <c r="D67" s="39"/>
      <c r="Q67" s="38">
        <v>27</v>
      </c>
      <c r="R67" s="39"/>
      <c r="S67" s="39"/>
    </row>
    <row r="68" spans="2:23" x14ac:dyDescent="0.25">
      <c r="B68" s="37">
        <v>28</v>
      </c>
      <c r="C68" s="39"/>
      <c r="D68" s="39"/>
      <c r="Q68" s="38">
        <v>28</v>
      </c>
      <c r="R68" s="39"/>
      <c r="S68" s="39"/>
    </row>
    <row r="69" spans="2:23" x14ac:dyDescent="0.25">
      <c r="B69" s="37">
        <v>29</v>
      </c>
      <c r="C69" s="39"/>
      <c r="D69" s="39"/>
      <c r="Q69" s="38">
        <v>29</v>
      </c>
      <c r="R69" s="39"/>
      <c r="S69" s="39"/>
    </row>
    <row r="70" spans="2:23" x14ac:dyDescent="0.25">
      <c r="B70" s="37">
        <v>30</v>
      </c>
      <c r="C70" s="39"/>
      <c r="D70" s="39"/>
      <c r="Q70" s="38">
        <v>30</v>
      </c>
      <c r="R70" s="39"/>
      <c r="S70" s="39"/>
    </row>
    <row r="71" spans="2:23" x14ac:dyDescent="0.25">
      <c r="B71" s="37">
        <v>31</v>
      </c>
      <c r="C71" s="39"/>
      <c r="D71" s="39"/>
      <c r="Q71" s="38">
        <v>31</v>
      </c>
      <c r="R71" s="39"/>
      <c r="S71" s="39"/>
    </row>
    <row r="72" spans="2:23" x14ac:dyDescent="0.25">
      <c r="B72" s="37">
        <v>32</v>
      </c>
      <c r="C72" s="39"/>
      <c r="D72" s="39"/>
      <c r="Q72" s="38">
        <v>32</v>
      </c>
      <c r="R72" s="39"/>
      <c r="S72" s="39"/>
    </row>
    <row r="73" spans="2:23" x14ac:dyDescent="0.25">
      <c r="B73" s="37">
        <v>33</v>
      </c>
      <c r="C73" s="39"/>
      <c r="D73" s="39"/>
      <c r="Q73" s="38">
        <v>33</v>
      </c>
      <c r="R73" s="39"/>
      <c r="S73" s="39"/>
    </row>
    <row r="74" spans="2:23" x14ac:dyDescent="0.25">
      <c r="B74" s="37">
        <v>34</v>
      </c>
      <c r="C74" s="39"/>
      <c r="D74" s="39"/>
      <c r="Q74" s="38">
        <v>34</v>
      </c>
      <c r="R74" s="39"/>
      <c r="S74" s="39"/>
    </row>
    <row r="78" spans="2:23" x14ac:dyDescent="0.25">
      <c r="C78" s="38" t="s">
        <v>42</v>
      </c>
      <c r="D78" s="38" t="s">
        <v>47</v>
      </c>
      <c r="R78" s="38" t="s">
        <v>44</v>
      </c>
      <c r="S78" s="38" t="s">
        <v>47</v>
      </c>
    </row>
    <row r="79" spans="2:23" x14ac:dyDescent="0.25">
      <c r="B79" s="37">
        <v>1</v>
      </c>
      <c r="C79" s="39">
        <v>2.1</v>
      </c>
      <c r="D79" s="39">
        <v>2.1</v>
      </c>
      <c r="Q79" s="38">
        <v>1</v>
      </c>
      <c r="R79" s="39">
        <v>1.7</v>
      </c>
      <c r="S79" s="39">
        <v>1.4</v>
      </c>
    </row>
    <row r="80" spans="2:23" x14ac:dyDescent="0.25">
      <c r="B80" s="37">
        <v>2</v>
      </c>
      <c r="C80" s="39">
        <v>2.1</v>
      </c>
      <c r="D80" s="39">
        <v>2</v>
      </c>
      <c r="Q80" s="38">
        <v>2</v>
      </c>
      <c r="R80" s="39">
        <v>1.77</v>
      </c>
      <c r="S80" s="39">
        <v>2.2000000000000002</v>
      </c>
    </row>
    <row r="81" spans="2:19" x14ac:dyDescent="0.25">
      <c r="B81" s="37">
        <v>3</v>
      </c>
      <c r="C81" s="39">
        <v>2.1333329999999999</v>
      </c>
      <c r="D81" s="39">
        <v>2.4</v>
      </c>
      <c r="Q81" s="38">
        <v>3</v>
      </c>
      <c r="R81" s="39">
        <v>1.82</v>
      </c>
      <c r="S81" s="39">
        <v>2</v>
      </c>
    </row>
    <row r="82" spans="2:19" x14ac:dyDescent="0.25">
      <c r="B82" s="37">
        <v>4</v>
      </c>
      <c r="C82" s="39">
        <v>2.2000000000000002</v>
      </c>
      <c r="D82" s="39">
        <v>2.1</v>
      </c>
      <c r="Q82" s="38">
        <v>4</v>
      </c>
      <c r="R82" s="39">
        <v>1.82</v>
      </c>
      <c r="S82" s="39">
        <v>2.1</v>
      </c>
    </row>
    <row r="83" spans="2:19" x14ac:dyDescent="0.25">
      <c r="B83" s="37">
        <v>5</v>
      </c>
      <c r="C83" s="39">
        <v>2.233333</v>
      </c>
      <c r="D83" s="39">
        <v>2.2999999999999998</v>
      </c>
      <c r="Q83" s="38">
        <v>5</v>
      </c>
      <c r="R83" s="39">
        <v>1.82</v>
      </c>
      <c r="S83" s="39">
        <v>2.2000000000000002</v>
      </c>
    </row>
    <row r="84" spans="2:19" x14ac:dyDescent="0.25">
      <c r="B84" s="37">
        <v>6</v>
      </c>
      <c r="C84" s="39">
        <v>2.2999999999999998</v>
      </c>
      <c r="D84" s="39">
        <v>1.6</v>
      </c>
      <c r="Q84" s="38">
        <v>6</v>
      </c>
      <c r="R84" s="39">
        <v>1.92</v>
      </c>
      <c r="S84" s="39">
        <v>1.2</v>
      </c>
    </row>
    <row r="85" spans="2:19" x14ac:dyDescent="0.25">
      <c r="B85" s="37">
        <v>7</v>
      </c>
      <c r="C85" s="39">
        <v>2.4</v>
      </c>
      <c r="D85" s="39">
        <v>2.2000000000000002</v>
      </c>
      <c r="Q85" s="38">
        <v>7</v>
      </c>
      <c r="R85" s="39">
        <v>2.02</v>
      </c>
      <c r="S85" s="39">
        <v>1.6</v>
      </c>
    </row>
    <row r="86" spans="2:19" x14ac:dyDescent="0.25">
      <c r="B86" s="37">
        <v>8</v>
      </c>
      <c r="C86" s="39">
        <v>2.4666670000000002</v>
      </c>
      <c r="D86" s="39">
        <v>2.4</v>
      </c>
      <c r="Q86" s="38">
        <v>8</v>
      </c>
      <c r="R86" s="39">
        <v>2.0499999999999998</v>
      </c>
      <c r="S86" s="39">
        <v>2.1</v>
      </c>
    </row>
    <row r="87" spans="2:19" x14ac:dyDescent="0.25">
      <c r="B87" s="37">
        <v>9</v>
      </c>
      <c r="C87" s="39"/>
      <c r="D87" s="39"/>
      <c r="Q87" s="38">
        <v>9</v>
      </c>
      <c r="R87" s="39">
        <v>2.0499999999999998</v>
      </c>
      <c r="S87" s="39">
        <v>1.8</v>
      </c>
    </row>
    <row r="88" spans="2:19" x14ac:dyDescent="0.25">
      <c r="B88" s="37">
        <v>10</v>
      </c>
      <c r="C88" s="39">
        <f>DEVSQ(C79:C86)</f>
        <v>0.13277800555587499</v>
      </c>
      <c r="D88" s="39">
        <f>DEVSQ(D79:D86)</f>
        <v>0.47874999999999979</v>
      </c>
      <c r="Q88" s="38">
        <v>10</v>
      </c>
      <c r="R88" s="39">
        <v>2.0499999999999998</v>
      </c>
      <c r="S88" s="39">
        <v>2.4</v>
      </c>
    </row>
    <row r="89" spans="2:19" x14ac:dyDescent="0.25">
      <c r="B89" s="37">
        <v>11</v>
      </c>
      <c r="Q89" s="38">
        <v>11</v>
      </c>
      <c r="R89" s="39">
        <v>2.08</v>
      </c>
      <c r="S89" s="39">
        <v>2</v>
      </c>
    </row>
    <row r="90" spans="2:19" x14ac:dyDescent="0.25">
      <c r="B90" s="37">
        <v>12</v>
      </c>
      <c r="Q90" s="38">
        <v>12</v>
      </c>
      <c r="R90" s="39">
        <v>2.1</v>
      </c>
      <c r="S90" s="39">
        <v>1.8</v>
      </c>
    </row>
    <row r="91" spans="2:19" x14ac:dyDescent="0.25">
      <c r="B91" s="37">
        <v>13</v>
      </c>
      <c r="Q91" s="38">
        <v>13</v>
      </c>
      <c r="R91" s="39">
        <v>2.2000000000000002</v>
      </c>
      <c r="S91" s="39">
        <v>2.1</v>
      </c>
    </row>
    <row r="92" spans="2:19" x14ac:dyDescent="0.25">
      <c r="B92" s="37">
        <v>14</v>
      </c>
      <c r="Q92" s="38">
        <v>14</v>
      </c>
      <c r="R92" s="39">
        <v>2.25</v>
      </c>
      <c r="S92" s="39">
        <v>1.6</v>
      </c>
    </row>
    <row r="93" spans="2:19" x14ac:dyDescent="0.25">
      <c r="B93" s="37">
        <v>15</v>
      </c>
      <c r="Q93" s="38">
        <v>15</v>
      </c>
      <c r="R93" s="39">
        <v>2.27</v>
      </c>
      <c r="S93" s="39">
        <v>2.1</v>
      </c>
    </row>
    <row r="94" spans="2:19" x14ac:dyDescent="0.25">
      <c r="B94" s="37">
        <v>16</v>
      </c>
      <c r="Q94" s="38">
        <v>16</v>
      </c>
      <c r="R94" s="39">
        <v>2.27</v>
      </c>
      <c r="S94" s="39">
        <v>2.4</v>
      </c>
    </row>
    <row r="95" spans="2:19" x14ac:dyDescent="0.25">
      <c r="B95" s="37">
        <v>17</v>
      </c>
      <c r="Q95" s="38">
        <v>17</v>
      </c>
      <c r="R95" s="39">
        <v>2.33</v>
      </c>
      <c r="S95" s="39">
        <v>2.2999999999999998</v>
      </c>
    </row>
    <row r="96" spans="2:19" x14ac:dyDescent="0.25">
      <c r="B96" s="37">
        <v>18</v>
      </c>
      <c r="Q96" s="38">
        <v>18</v>
      </c>
      <c r="R96" s="39">
        <v>2.38</v>
      </c>
      <c r="S96" s="39">
        <v>2.2000000000000002</v>
      </c>
    </row>
    <row r="97" spans="2:23" x14ac:dyDescent="0.25">
      <c r="B97" s="37">
        <v>19</v>
      </c>
      <c r="C97" s="39"/>
      <c r="D97" s="39"/>
      <c r="Q97" s="38">
        <v>19</v>
      </c>
      <c r="R97" s="39"/>
      <c r="S97" s="39"/>
    </row>
    <row r="98" spans="2:23" x14ac:dyDescent="0.25">
      <c r="B98" s="37">
        <v>20</v>
      </c>
      <c r="C98" s="39"/>
      <c r="D98" s="39"/>
      <c r="Q98" s="38">
        <v>20</v>
      </c>
      <c r="R98" s="39"/>
      <c r="S98" s="39"/>
    </row>
    <row r="99" spans="2:23" x14ac:dyDescent="0.25">
      <c r="B99" s="37">
        <v>21</v>
      </c>
      <c r="C99" s="39"/>
      <c r="D99" s="39"/>
      <c r="Q99" s="38">
        <v>21</v>
      </c>
      <c r="R99" s="39">
        <f>DEVSQ(R79:R96)</f>
        <v>0.72740000000000016</v>
      </c>
      <c r="S99" s="39">
        <f>DEVSQ(S79:S96)</f>
        <v>1.9561111111111107</v>
      </c>
    </row>
    <row r="100" spans="2:23" x14ac:dyDescent="0.25">
      <c r="B100" s="37">
        <v>22</v>
      </c>
      <c r="C100" s="39"/>
      <c r="D100" s="39"/>
      <c r="Q100" s="38">
        <v>22</v>
      </c>
      <c r="R100" s="39"/>
      <c r="S100" s="39"/>
    </row>
    <row r="101" spans="2:23" x14ac:dyDescent="0.25">
      <c r="B101" s="37">
        <v>23</v>
      </c>
      <c r="C101" s="39"/>
      <c r="D101" s="39"/>
      <c r="Q101" s="38">
        <v>23</v>
      </c>
      <c r="R101" s="39"/>
      <c r="S101" s="39"/>
    </row>
    <row r="102" spans="2:23" x14ac:dyDescent="0.25">
      <c r="B102" s="37">
        <v>24</v>
      </c>
      <c r="C102" s="39"/>
      <c r="D102" s="39"/>
      <c r="Q102" s="38">
        <v>24</v>
      </c>
      <c r="R102" s="39"/>
      <c r="S102" s="39"/>
    </row>
    <row r="103" spans="2:23" x14ac:dyDescent="0.25">
      <c r="B103" s="37">
        <v>25</v>
      </c>
      <c r="C103" s="39"/>
      <c r="D103" s="39"/>
      <c r="Q103" s="38">
        <v>25</v>
      </c>
      <c r="R103" s="39"/>
      <c r="S103" s="39"/>
    </row>
    <row r="104" spans="2:23" x14ac:dyDescent="0.25">
      <c r="B104" s="37">
        <v>26</v>
      </c>
      <c r="C104" s="39"/>
      <c r="D104" s="39"/>
      <c r="Q104" s="38">
        <v>26</v>
      </c>
      <c r="R104" s="39"/>
      <c r="S104" s="39"/>
    </row>
    <row r="105" spans="2:23" x14ac:dyDescent="0.25">
      <c r="B105" s="37">
        <v>27</v>
      </c>
      <c r="C105" s="39"/>
      <c r="D105" s="39"/>
      <c r="Q105" s="38">
        <v>27</v>
      </c>
      <c r="R105" s="39"/>
      <c r="S105" s="39"/>
    </row>
    <row r="106" spans="2:23" x14ac:dyDescent="0.25">
      <c r="B106" s="37">
        <v>28</v>
      </c>
      <c r="C106" s="39"/>
      <c r="D106" s="39"/>
      <c r="G106" s="41" t="s">
        <v>48</v>
      </c>
      <c r="H106" s="41">
        <f>CORREL(C79:C86,D79:D86)</f>
        <v>0.13551409160837455</v>
      </c>
      <c r="Q106" s="38">
        <v>28</v>
      </c>
      <c r="R106" s="39"/>
      <c r="S106" s="39"/>
      <c r="V106" s="41" t="s">
        <v>48</v>
      </c>
      <c r="W106" s="41">
        <f>CORREL(R79:R96,S79:S96)</f>
        <v>0.32359656010488885</v>
      </c>
    </row>
    <row r="107" spans="2:23" x14ac:dyDescent="0.25">
      <c r="B107" s="37">
        <v>29</v>
      </c>
      <c r="C107" s="39"/>
      <c r="D107" s="39"/>
      <c r="Q107" s="38">
        <v>29</v>
      </c>
      <c r="R107" s="39"/>
      <c r="S107" s="39"/>
    </row>
    <row r="108" spans="2:23" x14ac:dyDescent="0.25">
      <c r="B108" s="37">
        <v>30</v>
      </c>
      <c r="C108" s="39"/>
      <c r="D108" s="39"/>
      <c r="Q108" s="38">
        <v>30</v>
      </c>
      <c r="R108" s="39"/>
      <c r="S108" s="39"/>
    </row>
    <row r="109" spans="2:23" x14ac:dyDescent="0.25">
      <c r="B109" s="37">
        <v>31</v>
      </c>
      <c r="C109" s="39"/>
      <c r="D109" s="39"/>
      <c r="Q109" s="38">
        <v>31</v>
      </c>
      <c r="R109" s="39"/>
      <c r="S109" s="39"/>
    </row>
    <row r="110" spans="2:23" x14ac:dyDescent="0.25">
      <c r="B110" s="37">
        <v>32</v>
      </c>
      <c r="C110" s="39"/>
      <c r="D110" s="39"/>
      <c r="Q110" s="38">
        <v>32</v>
      </c>
      <c r="R110" s="39"/>
      <c r="S110" s="39"/>
    </row>
    <row r="111" spans="2:23" x14ac:dyDescent="0.25">
      <c r="B111" s="37">
        <v>33</v>
      </c>
      <c r="C111" s="39"/>
      <c r="D111" s="39"/>
      <c r="Q111" s="38">
        <v>33</v>
      </c>
      <c r="R111" s="39"/>
      <c r="S111" s="39"/>
    </row>
    <row r="112" spans="2:23" x14ac:dyDescent="0.25">
      <c r="B112" s="37">
        <v>34</v>
      </c>
      <c r="C112" s="39"/>
      <c r="D112" s="39"/>
      <c r="Q112" s="38">
        <v>34</v>
      </c>
      <c r="R112" s="39"/>
      <c r="S112" s="39"/>
    </row>
    <row r="116" spans="2:19" x14ac:dyDescent="0.25">
      <c r="C116" s="38" t="s">
        <v>42</v>
      </c>
      <c r="D116" s="38" t="s">
        <v>43</v>
      </c>
      <c r="R116" s="38" t="s">
        <v>44</v>
      </c>
      <c r="S116" s="38" t="s">
        <v>43</v>
      </c>
    </row>
    <row r="117" spans="2:19" x14ac:dyDescent="0.25">
      <c r="B117" s="37">
        <v>1</v>
      </c>
      <c r="C117" s="39">
        <v>2.1</v>
      </c>
      <c r="D117" s="39">
        <v>2.5</v>
      </c>
      <c r="Q117" s="38">
        <v>1</v>
      </c>
      <c r="R117" s="39">
        <v>1.7</v>
      </c>
      <c r="S117" s="39">
        <v>1.9</v>
      </c>
    </row>
    <row r="118" spans="2:19" x14ac:dyDescent="0.25">
      <c r="B118" s="37">
        <v>2</v>
      </c>
      <c r="C118" s="39">
        <v>2.1</v>
      </c>
      <c r="D118" s="39">
        <v>2</v>
      </c>
      <c r="Q118" s="38">
        <v>2</v>
      </c>
      <c r="R118" s="39">
        <v>1.77</v>
      </c>
      <c r="S118" s="39">
        <v>1.5</v>
      </c>
    </row>
    <row r="119" spans="2:19" x14ac:dyDescent="0.25">
      <c r="B119" s="37">
        <v>3</v>
      </c>
      <c r="C119" s="39">
        <v>2.1333329999999999</v>
      </c>
      <c r="D119" s="39">
        <v>1.8</v>
      </c>
      <c r="Q119" s="38">
        <v>3</v>
      </c>
      <c r="R119" s="39">
        <v>1.82</v>
      </c>
      <c r="S119" s="39">
        <v>1.8</v>
      </c>
    </row>
    <row r="120" spans="2:19" x14ac:dyDescent="0.25">
      <c r="B120" s="37">
        <v>4</v>
      </c>
      <c r="C120" s="39">
        <v>2.2000000000000002</v>
      </c>
      <c r="D120" s="39">
        <v>2.5</v>
      </c>
      <c r="Q120" s="38">
        <v>4</v>
      </c>
      <c r="R120" s="39">
        <v>1.82</v>
      </c>
      <c r="S120" s="39">
        <v>2.2999999999999998</v>
      </c>
    </row>
    <row r="121" spans="2:19" x14ac:dyDescent="0.25">
      <c r="B121" s="37">
        <v>5</v>
      </c>
      <c r="C121" s="39">
        <v>2.233333</v>
      </c>
      <c r="D121" s="39">
        <v>2.6</v>
      </c>
      <c r="Q121" s="38">
        <v>5</v>
      </c>
      <c r="R121" s="39">
        <v>1.82</v>
      </c>
      <c r="S121" s="39">
        <v>1.3</v>
      </c>
    </row>
    <row r="122" spans="2:19" x14ac:dyDescent="0.25">
      <c r="B122" s="37">
        <v>6</v>
      </c>
      <c r="C122" s="39">
        <v>2.2999999999999998</v>
      </c>
      <c r="D122" s="39">
        <v>2.1</v>
      </c>
      <c r="Q122" s="38">
        <v>6</v>
      </c>
      <c r="R122" s="39">
        <v>1.92</v>
      </c>
      <c r="S122" s="39">
        <v>2.1</v>
      </c>
    </row>
    <row r="123" spans="2:19" x14ac:dyDescent="0.25">
      <c r="B123" s="37">
        <v>7</v>
      </c>
      <c r="C123" s="39">
        <v>2.4</v>
      </c>
      <c r="D123" s="39">
        <v>2.2999999999999998</v>
      </c>
      <c r="Q123" s="38">
        <v>7</v>
      </c>
      <c r="R123" s="39">
        <v>2.02</v>
      </c>
      <c r="S123" s="39">
        <v>2.7</v>
      </c>
    </row>
    <row r="124" spans="2:19" x14ac:dyDescent="0.25">
      <c r="B124" s="37">
        <v>8</v>
      </c>
      <c r="C124" s="39">
        <v>2.4666670000000002</v>
      </c>
      <c r="D124" s="39">
        <v>1.7</v>
      </c>
      <c r="Q124" s="38">
        <v>8</v>
      </c>
      <c r="R124" s="39">
        <v>2.0499999999999998</v>
      </c>
      <c r="S124" s="39">
        <v>2.2999999999999998</v>
      </c>
    </row>
    <row r="125" spans="2:19" x14ac:dyDescent="0.25">
      <c r="B125" s="37">
        <v>9</v>
      </c>
      <c r="C125" s="39"/>
      <c r="D125" s="39"/>
      <c r="Q125" s="38">
        <v>9</v>
      </c>
      <c r="R125" s="39">
        <v>2.0499999999999998</v>
      </c>
      <c r="S125" s="39">
        <v>2.5</v>
      </c>
    </row>
    <row r="126" spans="2:19" x14ac:dyDescent="0.25">
      <c r="B126" s="37">
        <v>10</v>
      </c>
      <c r="C126" s="39">
        <f>DEVSQ(C117:C124)</f>
        <v>0.13277800555587499</v>
      </c>
      <c r="D126" s="39">
        <f>DEVSQ(D117:D124)</f>
        <v>0.80874999999999997</v>
      </c>
      <c r="Q126" s="38">
        <v>10</v>
      </c>
      <c r="R126" s="39">
        <v>2.0499999999999998</v>
      </c>
      <c r="S126" s="39">
        <v>1.8</v>
      </c>
    </row>
    <row r="127" spans="2:19" x14ac:dyDescent="0.25">
      <c r="B127" s="37">
        <v>11</v>
      </c>
      <c r="Q127" s="38">
        <v>11</v>
      </c>
      <c r="R127" s="39">
        <v>2.08</v>
      </c>
      <c r="S127" s="39">
        <v>2</v>
      </c>
    </row>
    <row r="128" spans="2:19" x14ac:dyDescent="0.25">
      <c r="B128" s="37">
        <v>12</v>
      </c>
      <c r="Q128" s="38">
        <v>12</v>
      </c>
      <c r="R128" s="39">
        <v>2.1</v>
      </c>
      <c r="S128" s="39">
        <v>2.8</v>
      </c>
    </row>
    <row r="129" spans="2:23" x14ac:dyDescent="0.25">
      <c r="B129" s="37">
        <v>13</v>
      </c>
      <c r="Q129" s="38">
        <v>13</v>
      </c>
      <c r="R129" s="39">
        <v>2.2000000000000002</v>
      </c>
      <c r="S129" s="39">
        <v>2.5</v>
      </c>
    </row>
    <row r="130" spans="2:23" x14ac:dyDescent="0.25">
      <c r="B130" s="37">
        <v>14</v>
      </c>
      <c r="Q130" s="38">
        <v>14</v>
      </c>
      <c r="R130" s="39">
        <v>2.25</v>
      </c>
      <c r="S130" s="39">
        <v>2.1</v>
      </c>
    </row>
    <row r="131" spans="2:23" x14ac:dyDescent="0.25">
      <c r="B131" s="37">
        <v>15</v>
      </c>
      <c r="Q131" s="38">
        <v>15</v>
      </c>
      <c r="R131" s="39">
        <v>2.27</v>
      </c>
      <c r="S131" s="39">
        <v>2.5</v>
      </c>
    </row>
    <row r="132" spans="2:23" x14ac:dyDescent="0.25">
      <c r="B132" s="37">
        <v>16</v>
      </c>
      <c r="Q132" s="38">
        <v>16</v>
      </c>
      <c r="R132" s="39">
        <v>2.27</v>
      </c>
      <c r="S132" s="39">
        <v>1.7</v>
      </c>
    </row>
    <row r="133" spans="2:23" x14ac:dyDescent="0.25">
      <c r="B133" s="37">
        <v>17</v>
      </c>
      <c r="Q133" s="38">
        <v>17</v>
      </c>
      <c r="R133" s="39">
        <v>2.33</v>
      </c>
      <c r="S133" s="39">
        <v>2.6</v>
      </c>
    </row>
    <row r="134" spans="2:23" x14ac:dyDescent="0.25">
      <c r="B134" s="37">
        <v>18</v>
      </c>
      <c r="Q134" s="38">
        <v>18</v>
      </c>
      <c r="R134" s="39">
        <v>2.38</v>
      </c>
      <c r="S134" s="39">
        <v>2.2999999999999998</v>
      </c>
    </row>
    <row r="135" spans="2:23" x14ac:dyDescent="0.25">
      <c r="B135" s="37">
        <v>19</v>
      </c>
      <c r="C135" s="39"/>
      <c r="D135" s="39"/>
      <c r="Q135" s="38">
        <v>19</v>
      </c>
      <c r="R135" s="39"/>
      <c r="S135" s="39"/>
    </row>
    <row r="136" spans="2:23" x14ac:dyDescent="0.25">
      <c r="B136" s="37">
        <v>20</v>
      </c>
      <c r="C136" s="39"/>
      <c r="D136" s="39"/>
      <c r="Q136" s="38">
        <v>20</v>
      </c>
      <c r="R136" s="39"/>
      <c r="S136" s="39"/>
    </row>
    <row r="137" spans="2:23" x14ac:dyDescent="0.25">
      <c r="B137" s="37">
        <v>21</v>
      </c>
      <c r="C137" s="39"/>
      <c r="D137" s="39"/>
      <c r="Q137" s="38">
        <v>21</v>
      </c>
      <c r="R137" s="39">
        <f>DEVSQ(R117:R134)</f>
        <v>0.72740000000000016</v>
      </c>
      <c r="S137" s="39">
        <f>DEVSQ(S117:S134)</f>
        <v>3.0449999999999999</v>
      </c>
    </row>
    <row r="138" spans="2:23" x14ac:dyDescent="0.25">
      <c r="B138" s="37">
        <v>22</v>
      </c>
      <c r="C138" s="39"/>
      <c r="D138" s="39"/>
      <c r="Q138" s="38">
        <v>22</v>
      </c>
      <c r="R138" s="39"/>
      <c r="S138" s="39"/>
    </row>
    <row r="139" spans="2:23" x14ac:dyDescent="0.25">
      <c r="B139" s="37">
        <v>23</v>
      </c>
      <c r="C139" s="39"/>
      <c r="D139" s="39"/>
      <c r="Q139" s="38">
        <v>23</v>
      </c>
      <c r="R139" s="39"/>
      <c r="S139" s="39"/>
    </row>
    <row r="140" spans="2:23" x14ac:dyDescent="0.25">
      <c r="B140" s="37">
        <v>24</v>
      </c>
      <c r="C140" s="39"/>
      <c r="D140" s="39"/>
      <c r="Q140" s="38">
        <v>24</v>
      </c>
      <c r="R140" s="39"/>
      <c r="S140" s="39"/>
    </row>
    <row r="141" spans="2:23" x14ac:dyDescent="0.25">
      <c r="B141" s="37">
        <v>25</v>
      </c>
      <c r="C141" s="39"/>
      <c r="D141" s="39"/>
      <c r="Q141" s="38">
        <v>25</v>
      </c>
      <c r="R141" s="39"/>
      <c r="S141" s="39"/>
    </row>
    <row r="142" spans="2:23" x14ac:dyDescent="0.25">
      <c r="B142" s="37">
        <v>26</v>
      </c>
      <c r="C142" s="39"/>
      <c r="D142" s="39"/>
      <c r="Q142" s="38">
        <v>26</v>
      </c>
      <c r="R142" s="39"/>
      <c r="S142" s="39"/>
    </row>
    <row r="143" spans="2:23" x14ac:dyDescent="0.25">
      <c r="B143" s="37">
        <v>27</v>
      </c>
      <c r="C143" s="39"/>
      <c r="D143" s="39"/>
      <c r="G143" s="41" t="s">
        <v>48</v>
      </c>
      <c r="H143" s="35">
        <f>CORREL(C117:C124,D117:D124)</f>
        <v>-0.27210288497829149</v>
      </c>
      <c r="Q143" s="38">
        <v>27</v>
      </c>
      <c r="R143" s="39"/>
      <c r="S143" s="39"/>
      <c r="V143" s="41" t="s">
        <v>48</v>
      </c>
      <c r="W143" s="35">
        <f>CORREL(R117:R134,S117:S134)</f>
        <v>0.48714439469777893</v>
      </c>
    </row>
    <row r="144" spans="2:23" x14ac:dyDescent="0.25">
      <c r="B144" s="37">
        <v>28</v>
      </c>
      <c r="C144" s="39"/>
      <c r="D144" s="39"/>
      <c r="Q144" s="38">
        <v>28</v>
      </c>
      <c r="R144" s="39"/>
      <c r="S144" s="39"/>
    </row>
    <row r="145" spans="2:19" x14ac:dyDescent="0.25">
      <c r="B145" s="37">
        <v>29</v>
      </c>
      <c r="C145" s="39"/>
      <c r="D145" s="39"/>
      <c r="Q145" s="38">
        <v>29</v>
      </c>
      <c r="R145" s="39"/>
      <c r="S145" s="39"/>
    </row>
    <row r="146" spans="2:19" x14ac:dyDescent="0.25">
      <c r="B146" s="37">
        <v>30</v>
      </c>
      <c r="C146" s="39"/>
      <c r="D146" s="39"/>
      <c r="Q146" s="38">
        <v>30</v>
      </c>
      <c r="R146" s="39"/>
      <c r="S146" s="39"/>
    </row>
    <row r="147" spans="2:19" x14ac:dyDescent="0.25">
      <c r="B147" s="37">
        <v>31</v>
      </c>
      <c r="C147" s="39"/>
      <c r="D147" s="39"/>
      <c r="Q147" s="38">
        <v>31</v>
      </c>
      <c r="R147" s="39"/>
      <c r="S147" s="39"/>
    </row>
    <row r="148" spans="2:19" x14ac:dyDescent="0.25">
      <c r="B148" s="37">
        <v>32</v>
      </c>
      <c r="C148" s="39"/>
      <c r="D148" s="39"/>
      <c r="Q148" s="38">
        <v>32</v>
      </c>
      <c r="R148" s="39"/>
      <c r="S148" s="39"/>
    </row>
    <row r="149" spans="2:19" x14ac:dyDescent="0.25">
      <c r="B149" s="37">
        <v>33</v>
      </c>
      <c r="C149" s="39"/>
      <c r="D149" s="39"/>
      <c r="Q149" s="38">
        <v>33</v>
      </c>
      <c r="R149" s="39"/>
      <c r="S149" s="39"/>
    </row>
    <row r="150" spans="2:19" x14ac:dyDescent="0.25">
      <c r="B150" s="37">
        <v>34</v>
      </c>
      <c r="C150" s="39"/>
      <c r="D150" s="39"/>
      <c r="Q150" s="38">
        <v>34</v>
      </c>
      <c r="R150" s="39"/>
      <c r="S150" s="39"/>
    </row>
    <row r="154" spans="2:19" x14ac:dyDescent="0.25">
      <c r="C154" s="38" t="s">
        <v>42</v>
      </c>
      <c r="D154" s="41" t="s">
        <v>44</v>
      </c>
    </row>
    <row r="155" spans="2:19" x14ac:dyDescent="0.25">
      <c r="B155" s="37">
        <v>1</v>
      </c>
      <c r="C155" s="39">
        <v>2.1</v>
      </c>
      <c r="D155" s="39">
        <v>2.2000000000000002</v>
      </c>
    </row>
    <row r="156" spans="2:19" x14ac:dyDescent="0.25">
      <c r="B156" s="37">
        <v>2</v>
      </c>
      <c r="C156" s="39">
        <v>2.1</v>
      </c>
      <c r="D156" s="39">
        <v>2.08</v>
      </c>
    </row>
    <row r="157" spans="2:19" x14ac:dyDescent="0.25">
      <c r="B157" s="37">
        <v>3</v>
      </c>
      <c r="C157" s="39">
        <v>2.1333329999999999</v>
      </c>
      <c r="D157" s="39">
        <v>2.0499999999999998</v>
      </c>
    </row>
    <row r="158" spans="2:19" x14ac:dyDescent="0.25">
      <c r="B158" s="37">
        <v>4</v>
      </c>
      <c r="C158" s="39">
        <v>2.2000000000000002</v>
      </c>
      <c r="D158" s="39">
        <v>2.27</v>
      </c>
    </row>
    <row r="159" spans="2:19" x14ac:dyDescent="0.25">
      <c r="B159" s="37">
        <v>5</v>
      </c>
      <c r="C159" s="39">
        <v>2.233333</v>
      </c>
      <c r="D159" s="39">
        <v>2.33</v>
      </c>
    </row>
    <row r="160" spans="2:19" x14ac:dyDescent="0.25">
      <c r="B160" s="37">
        <v>6</v>
      </c>
      <c r="C160" s="39">
        <v>2.2999999999999998</v>
      </c>
      <c r="D160" s="39">
        <v>2.25</v>
      </c>
    </row>
    <row r="161" spans="2:4" x14ac:dyDescent="0.25">
      <c r="B161" s="37">
        <v>7</v>
      </c>
      <c r="C161" s="39">
        <v>2.4</v>
      </c>
      <c r="D161" s="39">
        <v>2.38</v>
      </c>
    </row>
    <row r="162" spans="2:4" x14ac:dyDescent="0.25">
      <c r="B162" s="37">
        <v>8</v>
      </c>
      <c r="C162" s="39">
        <v>2.4666670000000002</v>
      </c>
      <c r="D162" s="39">
        <v>2.27</v>
      </c>
    </row>
    <row r="163" spans="2:4" x14ac:dyDescent="0.25">
      <c r="B163" s="37">
        <v>9</v>
      </c>
      <c r="C163" s="39"/>
      <c r="D163" s="39"/>
    </row>
    <row r="164" spans="2:4" x14ac:dyDescent="0.25">
      <c r="B164" s="37">
        <v>10</v>
      </c>
      <c r="C164" s="39"/>
      <c r="D164" s="39"/>
    </row>
    <row r="165" spans="2:4" x14ac:dyDescent="0.25">
      <c r="B165" s="37">
        <v>11</v>
      </c>
      <c r="C165" s="35">
        <f>DEVSQ(C155:C162)</f>
        <v>0.13277800555587499</v>
      </c>
      <c r="D165" s="35">
        <f>DEVSQ(D155:D162)</f>
        <v>9.1887500000000011E-2</v>
      </c>
    </row>
    <row r="166" spans="2:4" x14ac:dyDescent="0.25">
      <c r="B166" s="37">
        <v>12</v>
      </c>
    </row>
    <row r="167" spans="2:4" x14ac:dyDescent="0.25">
      <c r="B167" s="37">
        <v>13</v>
      </c>
    </row>
    <row r="168" spans="2:4" x14ac:dyDescent="0.25">
      <c r="B168" s="37">
        <v>14</v>
      </c>
    </row>
    <row r="169" spans="2:4" x14ac:dyDescent="0.25">
      <c r="B169" s="37">
        <v>15</v>
      </c>
    </row>
    <row r="170" spans="2:4" x14ac:dyDescent="0.25">
      <c r="B170" s="37">
        <v>16</v>
      </c>
    </row>
    <row r="171" spans="2:4" x14ac:dyDescent="0.25">
      <c r="B171" s="37">
        <v>17</v>
      </c>
    </row>
    <row r="172" spans="2:4" x14ac:dyDescent="0.25">
      <c r="B172" s="37">
        <v>18</v>
      </c>
    </row>
    <row r="173" spans="2:4" x14ac:dyDescent="0.25">
      <c r="B173" s="37">
        <v>19</v>
      </c>
      <c r="C173" s="39"/>
      <c r="D173" s="39"/>
    </row>
    <row r="174" spans="2:4" x14ac:dyDescent="0.25">
      <c r="B174" s="37">
        <v>20</v>
      </c>
      <c r="C174" s="39"/>
      <c r="D174" s="39"/>
    </row>
    <row r="175" spans="2:4" x14ac:dyDescent="0.25">
      <c r="B175" s="37">
        <v>21</v>
      </c>
      <c r="C175" s="39"/>
      <c r="D175" s="39"/>
    </row>
    <row r="176" spans="2:4" x14ac:dyDescent="0.25">
      <c r="B176" s="37">
        <v>22</v>
      </c>
      <c r="C176" s="39"/>
      <c r="D176" s="39"/>
    </row>
    <row r="177" spans="2:8" x14ac:dyDescent="0.25">
      <c r="B177" s="37">
        <v>23</v>
      </c>
      <c r="C177" s="39"/>
      <c r="D177" s="39"/>
    </row>
    <row r="178" spans="2:8" x14ac:dyDescent="0.25">
      <c r="B178" s="37">
        <v>24</v>
      </c>
      <c r="C178" s="39"/>
      <c r="D178" s="39"/>
      <c r="G178" s="41" t="s">
        <v>48</v>
      </c>
      <c r="H178" s="35">
        <f>CORREL(C155:C162,D155:D162)</f>
        <v>0.6918262337851494</v>
      </c>
    </row>
    <row r="179" spans="2:8" x14ac:dyDescent="0.25">
      <c r="B179" s="37">
        <v>25</v>
      </c>
      <c r="C179" s="39"/>
      <c r="D179" s="39"/>
    </row>
    <row r="180" spans="2:8" x14ac:dyDescent="0.25">
      <c r="B180" s="37">
        <v>26</v>
      </c>
      <c r="C180" s="39"/>
      <c r="D180" s="39"/>
    </row>
    <row r="181" spans="2:8" x14ac:dyDescent="0.25">
      <c r="B181" s="37">
        <v>27</v>
      </c>
      <c r="C181" s="39"/>
      <c r="D181" s="39"/>
    </row>
    <row r="182" spans="2:8" x14ac:dyDescent="0.25">
      <c r="B182" s="37">
        <v>28</v>
      </c>
      <c r="C182" s="39"/>
      <c r="D182" s="39"/>
    </row>
    <row r="183" spans="2:8" x14ac:dyDescent="0.25">
      <c r="B183" s="37">
        <v>29</v>
      </c>
      <c r="C183" s="39"/>
      <c r="D183" s="39"/>
    </row>
    <row r="184" spans="2:8" x14ac:dyDescent="0.25">
      <c r="B184" s="37">
        <v>30</v>
      </c>
      <c r="C184" s="39"/>
      <c r="D184" s="39"/>
    </row>
    <row r="185" spans="2:8" x14ac:dyDescent="0.25">
      <c r="B185" s="37">
        <v>31</v>
      </c>
      <c r="C185" s="39"/>
      <c r="D185" s="39"/>
    </row>
    <row r="186" spans="2:8" x14ac:dyDescent="0.25">
      <c r="B186" s="37">
        <v>32</v>
      </c>
      <c r="C186" s="39"/>
      <c r="D186" s="39"/>
    </row>
    <row r="187" spans="2:8" x14ac:dyDescent="0.25">
      <c r="B187" s="37">
        <v>33</v>
      </c>
      <c r="C187" s="39"/>
      <c r="D187" s="39"/>
    </row>
    <row r="188" spans="2:8" x14ac:dyDescent="0.25">
      <c r="B188" s="37">
        <v>34</v>
      </c>
      <c r="C188" s="39"/>
      <c r="D188" s="3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6FB9-ED64-4B8C-A464-80011B000054}">
  <dimension ref="B2:AP23"/>
  <sheetViews>
    <sheetView topLeftCell="T1" workbookViewId="0">
      <selection activeCell="X9" sqref="X9"/>
    </sheetView>
  </sheetViews>
  <sheetFormatPr baseColWidth="10" defaultRowHeight="15" x14ac:dyDescent="0.25"/>
  <cols>
    <col min="1" max="1" width="6.85546875" customWidth="1"/>
    <col min="2" max="2" width="7.5703125" style="34" customWidth="1"/>
    <col min="16" max="16" width="11.42578125" style="34"/>
  </cols>
  <sheetData>
    <row r="2" spans="2:42" x14ac:dyDescent="0.25">
      <c r="C2" s="60" t="s">
        <v>50</v>
      </c>
      <c r="D2" s="60" t="s">
        <v>51</v>
      </c>
      <c r="E2" s="60" t="s">
        <v>62</v>
      </c>
      <c r="F2" s="60" t="s">
        <v>3</v>
      </c>
      <c r="G2" s="34"/>
      <c r="I2" s="34"/>
      <c r="J2" s="60" t="s">
        <v>50</v>
      </c>
      <c r="K2" s="60" t="s">
        <v>51</v>
      </c>
      <c r="L2" s="60" t="s">
        <v>62</v>
      </c>
      <c r="M2" s="60" t="s">
        <v>3</v>
      </c>
      <c r="Q2" s="60" t="s">
        <v>50</v>
      </c>
      <c r="R2" s="60" t="s">
        <v>51</v>
      </c>
      <c r="S2" s="60" t="s">
        <v>62</v>
      </c>
      <c r="T2" s="60" t="s">
        <v>3</v>
      </c>
      <c r="W2" s="34"/>
      <c r="X2" s="60" t="s">
        <v>50</v>
      </c>
      <c r="Y2" s="60" t="s">
        <v>51</v>
      </c>
      <c r="Z2" s="60" t="s">
        <v>62</v>
      </c>
      <c r="AA2" s="60" t="s">
        <v>3</v>
      </c>
      <c r="AD2" s="34"/>
      <c r="AE2" s="60" t="s">
        <v>50</v>
      </c>
      <c r="AF2" s="60" t="s">
        <v>51</v>
      </c>
      <c r="AG2" s="60" t="s">
        <v>62</v>
      </c>
      <c r="AH2" s="60" t="s">
        <v>3</v>
      </c>
      <c r="AK2" s="34"/>
      <c r="AL2" s="60" t="s">
        <v>50</v>
      </c>
      <c r="AM2" s="60" t="s">
        <v>51</v>
      </c>
      <c r="AN2" s="60" t="s">
        <v>62</v>
      </c>
      <c r="AO2" s="60" t="s">
        <v>3</v>
      </c>
    </row>
    <row r="3" spans="2:42" x14ac:dyDescent="0.25">
      <c r="B3" s="64" t="s">
        <v>89</v>
      </c>
      <c r="C3" s="58">
        <v>59</v>
      </c>
      <c r="D3" s="58">
        <v>60</v>
      </c>
      <c r="E3" s="58">
        <f>C3+D3</f>
        <v>119</v>
      </c>
      <c r="F3" s="59">
        <f>E3/30</f>
        <v>3.9666666666666668</v>
      </c>
      <c r="G3" s="60" t="s">
        <v>49</v>
      </c>
      <c r="I3" s="64" t="s">
        <v>89</v>
      </c>
      <c r="J3" s="58">
        <v>51</v>
      </c>
      <c r="K3" s="58">
        <v>60</v>
      </c>
      <c r="L3" s="58">
        <f>J3+K3</f>
        <v>111</v>
      </c>
      <c r="M3" s="59">
        <f>L3/30</f>
        <v>3.7</v>
      </c>
      <c r="N3" s="60" t="s">
        <v>49</v>
      </c>
      <c r="P3" s="64" t="s">
        <v>89</v>
      </c>
      <c r="Q3" s="58">
        <v>54</v>
      </c>
      <c r="R3" s="58">
        <v>51</v>
      </c>
      <c r="S3" s="58">
        <f>Q3+R3</f>
        <v>105</v>
      </c>
      <c r="T3" s="59">
        <f>S3/30</f>
        <v>3.5</v>
      </c>
      <c r="U3" s="60" t="s">
        <v>49</v>
      </c>
      <c r="W3" s="64" t="s">
        <v>89</v>
      </c>
      <c r="X3" s="58">
        <v>49</v>
      </c>
      <c r="Y3" s="58">
        <v>61</v>
      </c>
      <c r="Z3" s="58">
        <f>X3+Y3</f>
        <v>110</v>
      </c>
      <c r="AA3" s="59">
        <f>Z3/30</f>
        <v>3.6666666666666665</v>
      </c>
      <c r="AB3" s="60" t="s">
        <v>49</v>
      </c>
      <c r="AD3" s="64" t="s">
        <v>89</v>
      </c>
      <c r="AE3" s="58"/>
      <c r="AF3" s="58"/>
      <c r="AG3" s="58">
        <f>AE3+AF3</f>
        <v>0</v>
      </c>
      <c r="AH3" s="59">
        <f>AG3/30</f>
        <v>0</v>
      </c>
      <c r="AI3" s="60" t="s">
        <v>49</v>
      </c>
      <c r="AK3" s="64" t="s">
        <v>89</v>
      </c>
      <c r="AL3" s="58"/>
      <c r="AM3" s="58"/>
      <c r="AN3" s="58">
        <f>AL3+AM3</f>
        <v>0</v>
      </c>
      <c r="AO3" s="59">
        <f>AN3/30</f>
        <v>0</v>
      </c>
      <c r="AP3" s="60" t="s">
        <v>49</v>
      </c>
    </row>
    <row r="4" spans="2:42" x14ac:dyDescent="0.25">
      <c r="C4" s="34"/>
      <c r="D4" s="61" t="s">
        <v>87</v>
      </c>
      <c r="E4" s="56">
        <v>161</v>
      </c>
      <c r="F4" s="57">
        <f>E4/40</f>
        <v>4.0250000000000004</v>
      </c>
      <c r="G4" s="56">
        <v>1.85</v>
      </c>
      <c r="I4" s="34"/>
      <c r="J4" s="34"/>
      <c r="K4" s="61" t="s">
        <v>87</v>
      </c>
      <c r="L4" s="56">
        <v>148</v>
      </c>
      <c r="M4" s="57">
        <f>L4/40</f>
        <v>3.7</v>
      </c>
      <c r="N4" s="56">
        <v>1.81</v>
      </c>
      <c r="Q4" s="34"/>
      <c r="R4" s="61" t="s">
        <v>87</v>
      </c>
      <c r="S4" s="56">
        <v>141</v>
      </c>
      <c r="T4" s="57">
        <f>S4/40</f>
        <v>3.5249999999999999</v>
      </c>
      <c r="U4" s="56">
        <v>1.89</v>
      </c>
      <c r="W4" s="34"/>
      <c r="X4" s="34"/>
      <c r="Y4" s="61" t="s">
        <v>87</v>
      </c>
      <c r="Z4" s="56">
        <v>148</v>
      </c>
      <c r="AA4" s="57">
        <f>Z4/40</f>
        <v>3.7</v>
      </c>
      <c r="AB4" s="56">
        <v>1.88</v>
      </c>
      <c r="AD4" s="34"/>
      <c r="AE4" s="34"/>
      <c r="AF4" s="61" t="s">
        <v>87</v>
      </c>
      <c r="AG4" s="56"/>
      <c r="AH4" s="57">
        <f>AG4/40</f>
        <v>0</v>
      </c>
      <c r="AI4" s="56"/>
      <c r="AK4" s="34"/>
      <c r="AL4" s="34"/>
      <c r="AM4" s="61" t="s">
        <v>87</v>
      </c>
      <c r="AN4" s="56"/>
      <c r="AO4" s="57">
        <f>AN4/40</f>
        <v>0</v>
      </c>
      <c r="AP4" s="56"/>
    </row>
    <row r="5" spans="2:42" x14ac:dyDescent="0.25">
      <c r="C5" s="34"/>
      <c r="D5" s="34"/>
      <c r="E5" s="62" t="s">
        <v>88</v>
      </c>
      <c r="F5" s="63">
        <f>F4-F3</f>
        <v>5.833333333333357E-2</v>
      </c>
      <c r="G5" s="34"/>
      <c r="I5" s="34"/>
      <c r="J5" s="34"/>
      <c r="K5" s="34"/>
      <c r="L5" s="62" t="s">
        <v>88</v>
      </c>
      <c r="M5" s="63">
        <f>M3-M4</f>
        <v>0</v>
      </c>
      <c r="N5" s="34"/>
      <c r="Q5" s="34"/>
      <c r="R5" s="34"/>
      <c r="S5" s="62" t="s">
        <v>88</v>
      </c>
      <c r="T5" s="63">
        <f>T3-T4</f>
        <v>-2.4999999999999911E-2</v>
      </c>
      <c r="U5" s="67"/>
      <c r="W5" s="34"/>
      <c r="X5" s="34"/>
      <c r="Y5" s="34"/>
      <c r="Z5" s="62" t="s">
        <v>88</v>
      </c>
      <c r="AA5" s="63">
        <f>AA3-AA4</f>
        <v>-3.3333333333333659E-2</v>
      </c>
      <c r="AB5" s="34"/>
      <c r="AD5" s="34"/>
      <c r="AE5" s="34"/>
      <c r="AF5" s="34"/>
      <c r="AG5" s="62" t="s">
        <v>88</v>
      </c>
      <c r="AH5" s="63">
        <f>AH3-AH4</f>
        <v>0</v>
      </c>
      <c r="AI5" s="34"/>
      <c r="AK5" s="34"/>
      <c r="AL5" s="34"/>
      <c r="AM5" s="34"/>
      <c r="AN5" s="62" t="s">
        <v>88</v>
      </c>
      <c r="AO5" s="63">
        <f>AO3-AO4</f>
        <v>0</v>
      </c>
      <c r="AP5" s="34"/>
    </row>
    <row r="6" spans="2:42" x14ac:dyDescent="0.25">
      <c r="G6" s="34"/>
    </row>
    <row r="7" spans="2:42" x14ac:dyDescent="0.25">
      <c r="G7" s="34"/>
    </row>
    <row r="8" spans="2:42" x14ac:dyDescent="0.25">
      <c r="C8" s="60" t="s">
        <v>50</v>
      </c>
      <c r="D8" s="60" t="s">
        <v>51</v>
      </c>
      <c r="E8" s="60" t="s">
        <v>62</v>
      </c>
      <c r="F8" s="60" t="s">
        <v>3</v>
      </c>
      <c r="G8" s="34"/>
      <c r="I8" s="34"/>
      <c r="J8" s="60" t="s">
        <v>50</v>
      </c>
      <c r="K8" s="60" t="s">
        <v>51</v>
      </c>
      <c r="L8" s="60" t="s">
        <v>62</v>
      </c>
      <c r="M8" s="60" t="s">
        <v>3</v>
      </c>
      <c r="Q8" s="60" t="s">
        <v>50</v>
      </c>
      <c r="R8" s="60" t="s">
        <v>51</v>
      </c>
      <c r="S8" s="60" t="s">
        <v>62</v>
      </c>
      <c r="T8" s="60" t="s">
        <v>3</v>
      </c>
      <c r="W8" s="34"/>
      <c r="X8" s="60" t="s">
        <v>50</v>
      </c>
      <c r="Y8" s="60" t="s">
        <v>51</v>
      </c>
      <c r="Z8" s="60" t="s">
        <v>62</v>
      </c>
      <c r="AA8" s="60" t="s">
        <v>3</v>
      </c>
      <c r="AD8" s="34"/>
      <c r="AE8" s="60" t="s">
        <v>50</v>
      </c>
      <c r="AF8" s="60" t="s">
        <v>51</v>
      </c>
      <c r="AG8" s="60" t="s">
        <v>62</v>
      </c>
      <c r="AH8" s="60" t="s">
        <v>3</v>
      </c>
      <c r="AK8" s="34"/>
      <c r="AL8" s="60" t="s">
        <v>50</v>
      </c>
      <c r="AM8" s="60" t="s">
        <v>51</v>
      </c>
      <c r="AN8" s="60" t="s">
        <v>62</v>
      </c>
      <c r="AO8" s="60" t="s">
        <v>3</v>
      </c>
    </row>
    <row r="9" spans="2:42" x14ac:dyDescent="0.25">
      <c r="B9" s="64" t="s">
        <v>89</v>
      </c>
      <c r="C9" s="58">
        <v>43</v>
      </c>
      <c r="D9" s="58">
        <v>58</v>
      </c>
      <c r="E9" s="58">
        <f>C9+D9</f>
        <v>101</v>
      </c>
      <c r="F9" s="59">
        <f>E9/30</f>
        <v>3.3666666666666667</v>
      </c>
      <c r="G9" s="60" t="s">
        <v>49</v>
      </c>
      <c r="I9" s="64" t="s">
        <v>89</v>
      </c>
      <c r="J9" s="58">
        <v>82</v>
      </c>
      <c r="K9" s="58">
        <v>47</v>
      </c>
      <c r="L9" s="58">
        <f>J9+K9</f>
        <v>129</v>
      </c>
      <c r="M9" s="59">
        <f>L9/30</f>
        <v>4.3</v>
      </c>
      <c r="N9" s="60" t="s">
        <v>49</v>
      </c>
      <c r="P9" s="64" t="s">
        <v>89</v>
      </c>
      <c r="Q9" s="58">
        <v>69</v>
      </c>
      <c r="R9" s="58">
        <v>59</v>
      </c>
      <c r="S9" s="58">
        <f>Q9+R9</f>
        <v>128</v>
      </c>
      <c r="T9" s="59">
        <f>S9/30</f>
        <v>4.2666666666666666</v>
      </c>
      <c r="U9" s="60" t="s">
        <v>49</v>
      </c>
      <c r="W9" s="64" t="s">
        <v>89</v>
      </c>
      <c r="X9" s="58"/>
      <c r="Y9" s="58"/>
      <c r="Z9" s="58">
        <f>X9+Y9</f>
        <v>0</v>
      </c>
      <c r="AA9" s="59">
        <f>Z9/30</f>
        <v>0</v>
      </c>
      <c r="AB9" s="60" t="s">
        <v>49</v>
      </c>
      <c r="AD9" s="64" t="s">
        <v>89</v>
      </c>
      <c r="AE9" s="58"/>
      <c r="AF9" s="58"/>
      <c r="AG9" s="58">
        <f>AE9+AF9</f>
        <v>0</v>
      </c>
      <c r="AH9" s="59">
        <f>AG9/30</f>
        <v>0</v>
      </c>
      <c r="AI9" s="60" t="s">
        <v>49</v>
      </c>
      <c r="AK9" s="64" t="s">
        <v>89</v>
      </c>
      <c r="AL9" s="58"/>
      <c r="AM9" s="58"/>
      <c r="AN9" s="58">
        <f>AL9+AM9</f>
        <v>0</v>
      </c>
      <c r="AO9" s="59">
        <f>AN9/30</f>
        <v>0</v>
      </c>
      <c r="AP9" s="60" t="s">
        <v>49</v>
      </c>
    </row>
    <row r="10" spans="2:42" x14ac:dyDescent="0.25">
      <c r="C10" s="34"/>
      <c r="D10" s="61" t="s">
        <v>87</v>
      </c>
      <c r="E10" s="56">
        <v>139</v>
      </c>
      <c r="F10" s="57">
        <f>E10/40</f>
        <v>3.4750000000000001</v>
      </c>
      <c r="G10" s="56">
        <v>1.91</v>
      </c>
      <c r="I10" s="34"/>
      <c r="J10" s="34"/>
      <c r="K10" s="61" t="s">
        <v>87</v>
      </c>
      <c r="L10" s="56">
        <v>171</v>
      </c>
      <c r="M10" s="57">
        <f>L10/40</f>
        <v>4.2750000000000004</v>
      </c>
      <c r="N10" s="56">
        <v>1.87</v>
      </c>
      <c r="Q10" s="34"/>
      <c r="R10" s="61" t="s">
        <v>87</v>
      </c>
      <c r="S10" s="56">
        <v>168</v>
      </c>
      <c r="T10" s="57">
        <f>S10/40</f>
        <v>4.2</v>
      </c>
      <c r="U10" s="56">
        <v>1.83</v>
      </c>
      <c r="W10" s="34"/>
      <c r="X10" s="34"/>
      <c r="Y10" s="61" t="s">
        <v>87</v>
      </c>
      <c r="Z10" s="56"/>
      <c r="AA10" s="57">
        <f>Z10/40</f>
        <v>0</v>
      </c>
      <c r="AB10" s="56"/>
      <c r="AD10" s="34"/>
      <c r="AE10" s="34"/>
      <c r="AF10" s="61" t="s">
        <v>87</v>
      </c>
      <c r="AG10" s="56"/>
      <c r="AH10" s="57">
        <f>AG10/40</f>
        <v>0</v>
      </c>
      <c r="AI10" s="56"/>
      <c r="AK10" s="34"/>
      <c r="AL10" s="34"/>
      <c r="AM10" s="61" t="s">
        <v>87</v>
      </c>
      <c r="AN10" s="56"/>
      <c r="AO10" s="57">
        <f>AN10/40</f>
        <v>0</v>
      </c>
      <c r="AP10" s="56"/>
    </row>
    <row r="11" spans="2:42" x14ac:dyDescent="0.25">
      <c r="C11" s="34"/>
      <c r="D11" s="34"/>
      <c r="E11" s="62" t="s">
        <v>88</v>
      </c>
      <c r="F11" s="63">
        <f>F9-F10</f>
        <v>-0.10833333333333339</v>
      </c>
      <c r="G11" s="34"/>
      <c r="I11" s="34"/>
      <c r="J11" s="34"/>
      <c r="K11" s="34"/>
      <c r="L11" s="62" t="s">
        <v>88</v>
      </c>
      <c r="M11" s="63">
        <f>M9-M10</f>
        <v>2.4999999999999467E-2</v>
      </c>
      <c r="N11" s="34"/>
      <c r="Q11" s="34"/>
      <c r="R11" s="34"/>
      <c r="S11" s="62" t="s">
        <v>88</v>
      </c>
      <c r="T11" s="63">
        <f>T9-T10</f>
        <v>6.666666666666643E-2</v>
      </c>
      <c r="U11" s="34"/>
      <c r="W11" s="34"/>
      <c r="X11" s="34"/>
      <c r="Y11" s="34"/>
      <c r="Z11" s="62" t="s">
        <v>88</v>
      </c>
      <c r="AA11" s="63">
        <f>AA9-AA10</f>
        <v>0</v>
      </c>
      <c r="AB11" s="34"/>
      <c r="AD11" s="34"/>
      <c r="AE11" s="34"/>
      <c r="AF11" s="34"/>
      <c r="AG11" s="62" t="s">
        <v>88</v>
      </c>
      <c r="AH11" s="63">
        <f>AH9-AH10</f>
        <v>0</v>
      </c>
      <c r="AI11" s="34"/>
      <c r="AK11" s="34"/>
      <c r="AL11" s="34"/>
      <c r="AM11" s="34"/>
      <c r="AN11" s="62" t="s">
        <v>88</v>
      </c>
      <c r="AO11" s="63">
        <f>AO9-AO10</f>
        <v>0</v>
      </c>
      <c r="AP11" s="34"/>
    </row>
    <row r="12" spans="2:42" x14ac:dyDescent="0.25">
      <c r="C12" s="34"/>
      <c r="D12" s="34"/>
      <c r="E12" s="34"/>
      <c r="F12" s="34"/>
      <c r="G12" s="34"/>
    </row>
    <row r="13" spans="2:42" x14ac:dyDescent="0.25">
      <c r="C13" s="34"/>
      <c r="D13" s="34"/>
      <c r="E13" s="34"/>
      <c r="F13" s="34"/>
      <c r="G13" s="34"/>
      <c r="L13" s="34"/>
      <c r="M13" s="34"/>
      <c r="N13" s="34"/>
      <c r="O13" s="34"/>
    </row>
    <row r="14" spans="2:42" x14ac:dyDescent="0.25">
      <c r="C14" s="60" t="s">
        <v>50</v>
      </c>
      <c r="D14" s="60" t="s">
        <v>51</v>
      </c>
      <c r="E14" s="60" t="s">
        <v>62</v>
      </c>
      <c r="F14" s="60" t="s">
        <v>3</v>
      </c>
      <c r="I14" s="34"/>
      <c r="J14" s="60" t="s">
        <v>50</v>
      </c>
      <c r="K14" s="60" t="s">
        <v>51</v>
      </c>
      <c r="L14" s="60" t="s">
        <v>62</v>
      </c>
      <c r="M14" s="60" t="s">
        <v>3</v>
      </c>
      <c r="O14" s="34"/>
      <c r="Q14" s="60" t="s">
        <v>50</v>
      </c>
      <c r="R14" s="60" t="s">
        <v>51</v>
      </c>
      <c r="S14" s="60" t="s">
        <v>62</v>
      </c>
      <c r="T14" s="60" t="s">
        <v>3</v>
      </c>
      <c r="W14" s="34"/>
      <c r="X14" s="60" t="s">
        <v>50</v>
      </c>
      <c r="Y14" s="60" t="s">
        <v>51</v>
      </c>
      <c r="Z14" s="60" t="s">
        <v>62</v>
      </c>
      <c r="AA14" s="60" t="s">
        <v>3</v>
      </c>
      <c r="AD14" s="34"/>
      <c r="AE14" s="60" t="s">
        <v>50</v>
      </c>
      <c r="AF14" s="60" t="s">
        <v>51</v>
      </c>
      <c r="AG14" s="60" t="s">
        <v>62</v>
      </c>
      <c r="AH14" s="60" t="s">
        <v>3</v>
      </c>
      <c r="AK14" s="34"/>
      <c r="AL14" s="60" t="s">
        <v>50</v>
      </c>
      <c r="AM14" s="60" t="s">
        <v>51</v>
      </c>
      <c r="AN14" s="60" t="s">
        <v>62</v>
      </c>
      <c r="AO14" s="60" t="s">
        <v>3</v>
      </c>
    </row>
    <row r="15" spans="2:42" x14ac:dyDescent="0.25">
      <c r="B15" s="64" t="s">
        <v>89</v>
      </c>
      <c r="C15" s="58">
        <v>71</v>
      </c>
      <c r="D15" s="58">
        <v>66</v>
      </c>
      <c r="E15" s="58">
        <f>C15+D15</f>
        <v>137</v>
      </c>
      <c r="F15" s="59">
        <f>E15/30</f>
        <v>4.5666666666666664</v>
      </c>
      <c r="G15" s="60" t="s">
        <v>49</v>
      </c>
      <c r="I15" s="64" t="s">
        <v>89</v>
      </c>
      <c r="J15" s="58">
        <v>76</v>
      </c>
      <c r="K15" s="58">
        <v>49</v>
      </c>
      <c r="L15" s="58">
        <f>J15+K15</f>
        <v>125</v>
      </c>
      <c r="M15" s="59">
        <f>L15/30</f>
        <v>4.166666666666667</v>
      </c>
      <c r="N15" s="60" t="s">
        <v>49</v>
      </c>
      <c r="O15" s="34"/>
      <c r="P15" s="64" t="s">
        <v>89</v>
      </c>
      <c r="Q15" s="58">
        <v>60</v>
      </c>
      <c r="R15" s="58">
        <v>61</v>
      </c>
      <c r="S15" s="58">
        <f>Q15+R15</f>
        <v>121</v>
      </c>
      <c r="T15" s="59">
        <f>S15/30</f>
        <v>4.0333333333333332</v>
      </c>
      <c r="U15" s="60" t="s">
        <v>49</v>
      </c>
      <c r="W15" s="64" t="s">
        <v>89</v>
      </c>
      <c r="X15" s="58"/>
      <c r="Y15" s="58"/>
      <c r="Z15" s="58">
        <f>X15+Y15</f>
        <v>0</v>
      </c>
      <c r="AA15" s="59">
        <f>Z15/30</f>
        <v>0</v>
      </c>
      <c r="AB15" s="60" t="s">
        <v>49</v>
      </c>
      <c r="AD15" s="64" t="s">
        <v>89</v>
      </c>
      <c r="AE15" s="58"/>
      <c r="AF15" s="58"/>
      <c r="AG15" s="58">
        <f>AE15+AF15</f>
        <v>0</v>
      </c>
      <c r="AH15" s="59">
        <f>AG15/30</f>
        <v>0</v>
      </c>
      <c r="AI15" s="60" t="s">
        <v>49</v>
      </c>
      <c r="AK15" s="64" t="s">
        <v>89</v>
      </c>
      <c r="AL15" s="58"/>
      <c r="AM15" s="58"/>
      <c r="AN15" s="58">
        <f>AL15+AM15</f>
        <v>0</v>
      </c>
      <c r="AO15" s="59">
        <f>AN15/30</f>
        <v>0</v>
      </c>
      <c r="AP15" s="60" t="s">
        <v>49</v>
      </c>
    </row>
    <row r="16" spans="2:42" x14ac:dyDescent="0.25">
      <c r="C16" s="34"/>
      <c r="D16" s="61" t="s">
        <v>87</v>
      </c>
      <c r="E16" s="56">
        <v>181</v>
      </c>
      <c r="F16" s="57">
        <f>E16/40</f>
        <v>4.5250000000000004</v>
      </c>
      <c r="G16" s="56">
        <v>1.83</v>
      </c>
      <c r="I16" s="34"/>
      <c r="J16" s="34"/>
      <c r="K16" s="61" t="s">
        <v>87</v>
      </c>
      <c r="L16" s="56">
        <v>165</v>
      </c>
      <c r="M16" s="57">
        <f>L16/40</f>
        <v>4.125</v>
      </c>
      <c r="N16" s="56">
        <v>1.8</v>
      </c>
      <c r="Q16" s="34"/>
      <c r="R16" s="61" t="s">
        <v>87</v>
      </c>
      <c r="S16" s="56">
        <v>162</v>
      </c>
      <c r="T16" s="57">
        <f>S16/40</f>
        <v>4.05</v>
      </c>
      <c r="U16" s="56">
        <v>1.84</v>
      </c>
      <c r="W16" s="34"/>
      <c r="X16" s="34"/>
      <c r="Y16" s="61" t="s">
        <v>87</v>
      </c>
      <c r="Z16" s="56"/>
      <c r="AA16" s="57">
        <f>Z16/40</f>
        <v>0</v>
      </c>
      <c r="AB16" s="56"/>
      <c r="AD16" s="34"/>
      <c r="AE16" s="34"/>
      <c r="AF16" s="61" t="s">
        <v>87</v>
      </c>
      <c r="AG16" s="56"/>
      <c r="AH16" s="57">
        <f>AG16/40</f>
        <v>0</v>
      </c>
      <c r="AI16" s="56"/>
      <c r="AK16" s="34"/>
      <c r="AL16" s="34"/>
      <c r="AM16" s="61" t="s">
        <v>87</v>
      </c>
      <c r="AN16" s="56"/>
      <c r="AO16" s="57">
        <f>AN16/40</f>
        <v>0</v>
      </c>
      <c r="AP16" s="56"/>
    </row>
    <row r="17" spans="2:42" x14ac:dyDescent="0.25">
      <c r="C17" s="34"/>
      <c r="D17" s="34"/>
      <c r="E17" s="62" t="s">
        <v>88</v>
      </c>
      <c r="F17" s="63">
        <f>F15-F16</f>
        <v>4.1666666666666075E-2</v>
      </c>
      <c r="G17" s="34"/>
      <c r="I17" s="34"/>
      <c r="J17" s="34"/>
      <c r="K17" s="34"/>
      <c r="L17" s="62" t="s">
        <v>88</v>
      </c>
      <c r="M17" s="63">
        <f>M15-M16</f>
        <v>4.1666666666666963E-2</v>
      </c>
      <c r="N17" s="34"/>
      <c r="Q17" s="34"/>
      <c r="R17" s="34"/>
      <c r="S17" s="62" t="s">
        <v>88</v>
      </c>
      <c r="T17" s="63">
        <f>T15-T16</f>
        <v>-1.6666666666666607E-2</v>
      </c>
      <c r="U17" s="34"/>
      <c r="W17" s="34"/>
      <c r="X17" s="34"/>
      <c r="Y17" s="34"/>
      <c r="Z17" s="62" t="s">
        <v>88</v>
      </c>
      <c r="AA17" s="63">
        <f>AA15-AA16</f>
        <v>0</v>
      </c>
      <c r="AB17" s="34"/>
      <c r="AD17" s="34"/>
      <c r="AE17" s="34"/>
      <c r="AF17" s="34"/>
      <c r="AG17" s="62" t="s">
        <v>88</v>
      </c>
      <c r="AH17" s="63">
        <f>AH15-AH16</f>
        <v>0</v>
      </c>
      <c r="AI17" s="34"/>
      <c r="AK17" s="34"/>
      <c r="AL17" s="34"/>
      <c r="AM17" s="34"/>
      <c r="AN17" s="62" t="s">
        <v>88</v>
      </c>
      <c r="AO17" s="63">
        <f>AO15-AO16</f>
        <v>0</v>
      </c>
      <c r="AP17" s="34"/>
    </row>
    <row r="20" spans="2:42" x14ac:dyDescent="0.25">
      <c r="C20" s="60" t="s">
        <v>50</v>
      </c>
      <c r="D20" s="60" t="s">
        <v>51</v>
      </c>
      <c r="E20" s="60" t="s">
        <v>62</v>
      </c>
      <c r="F20" s="60" t="s">
        <v>3</v>
      </c>
      <c r="I20" s="34"/>
      <c r="J20" s="60" t="s">
        <v>50</v>
      </c>
      <c r="K20" s="60" t="s">
        <v>51</v>
      </c>
      <c r="L20" s="60" t="s">
        <v>62</v>
      </c>
      <c r="M20" s="60" t="s">
        <v>3</v>
      </c>
      <c r="Q20" s="60" t="s">
        <v>50</v>
      </c>
      <c r="R20" s="60" t="s">
        <v>51</v>
      </c>
      <c r="S20" s="60" t="s">
        <v>62</v>
      </c>
      <c r="T20" s="60" t="s">
        <v>3</v>
      </c>
      <c r="W20" s="34"/>
      <c r="X20" s="60" t="s">
        <v>50</v>
      </c>
      <c r="Y20" s="60" t="s">
        <v>51</v>
      </c>
      <c r="Z20" s="60" t="s">
        <v>62</v>
      </c>
      <c r="AA20" s="60" t="s">
        <v>3</v>
      </c>
      <c r="AD20" s="34"/>
      <c r="AE20" s="60" t="s">
        <v>50</v>
      </c>
      <c r="AF20" s="60" t="s">
        <v>51</v>
      </c>
      <c r="AG20" s="60" t="s">
        <v>62</v>
      </c>
      <c r="AH20" s="60" t="s">
        <v>3</v>
      </c>
      <c r="AK20" s="34"/>
      <c r="AL20" s="60" t="s">
        <v>50</v>
      </c>
      <c r="AM20" s="60" t="s">
        <v>51</v>
      </c>
      <c r="AN20" s="60" t="s">
        <v>62</v>
      </c>
      <c r="AO20" s="60" t="s">
        <v>3</v>
      </c>
    </row>
    <row r="21" spans="2:42" x14ac:dyDescent="0.25">
      <c r="B21" s="64" t="s">
        <v>89</v>
      </c>
      <c r="C21" s="58">
        <v>58</v>
      </c>
      <c r="D21" s="58">
        <v>60</v>
      </c>
      <c r="E21" s="58">
        <f>C21+D21</f>
        <v>118</v>
      </c>
      <c r="F21" s="59">
        <f>E21/30</f>
        <v>3.9333333333333331</v>
      </c>
      <c r="G21" s="60" t="s">
        <v>49</v>
      </c>
      <c r="I21" s="64" t="s">
        <v>89</v>
      </c>
      <c r="J21" s="58">
        <v>61</v>
      </c>
      <c r="K21" s="58">
        <v>46</v>
      </c>
      <c r="L21" s="58">
        <f>J21+K21</f>
        <v>107</v>
      </c>
      <c r="M21" s="59">
        <f>L21/30</f>
        <v>3.5666666666666669</v>
      </c>
      <c r="N21" s="60" t="s">
        <v>49</v>
      </c>
      <c r="P21" s="64" t="s">
        <v>89</v>
      </c>
      <c r="Q21" s="58">
        <v>50</v>
      </c>
      <c r="R21" s="58">
        <v>59</v>
      </c>
      <c r="S21" s="58">
        <f>Q21+R21</f>
        <v>109</v>
      </c>
      <c r="T21" s="59">
        <f>S21/30</f>
        <v>3.6333333333333333</v>
      </c>
      <c r="U21" s="60" t="s">
        <v>49</v>
      </c>
      <c r="W21" s="64" t="s">
        <v>89</v>
      </c>
      <c r="X21" s="58"/>
      <c r="Y21" s="58"/>
      <c r="Z21" s="58">
        <f>X21+Y21</f>
        <v>0</v>
      </c>
      <c r="AA21" s="59">
        <f>Z21/30</f>
        <v>0</v>
      </c>
      <c r="AB21" s="60" t="s">
        <v>49</v>
      </c>
      <c r="AD21" s="64" t="s">
        <v>89</v>
      </c>
      <c r="AE21" s="58"/>
      <c r="AF21" s="58"/>
      <c r="AG21" s="58">
        <f>AE21+AF21</f>
        <v>0</v>
      </c>
      <c r="AH21" s="59">
        <f>AG21/30</f>
        <v>0</v>
      </c>
      <c r="AI21" s="60" t="s">
        <v>49</v>
      </c>
      <c r="AK21" s="64" t="s">
        <v>89</v>
      </c>
      <c r="AL21" s="58"/>
      <c r="AM21" s="58"/>
      <c r="AN21" s="58">
        <f>AL21+AM21</f>
        <v>0</v>
      </c>
      <c r="AO21" s="59">
        <f>AN21/30</f>
        <v>0</v>
      </c>
      <c r="AP21" s="60" t="s">
        <v>49</v>
      </c>
    </row>
    <row r="22" spans="2:42" x14ac:dyDescent="0.25">
      <c r="C22" s="34"/>
      <c r="D22" s="61" t="s">
        <v>87</v>
      </c>
      <c r="E22" s="56">
        <v>162</v>
      </c>
      <c r="F22" s="57">
        <f>E22/40</f>
        <v>4.05</v>
      </c>
      <c r="G22" s="56">
        <v>1.83</v>
      </c>
      <c r="I22" s="34"/>
      <c r="J22" s="34"/>
      <c r="K22" s="61" t="s">
        <v>87</v>
      </c>
      <c r="L22" s="56">
        <v>148</v>
      </c>
      <c r="M22" s="57">
        <f>L22/40</f>
        <v>3.7</v>
      </c>
      <c r="N22" s="56">
        <v>1.92</v>
      </c>
      <c r="Q22" s="34"/>
      <c r="R22" s="61" t="s">
        <v>87</v>
      </c>
      <c r="S22" s="56">
        <v>149</v>
      </c>
      <c r="T22" s="57">
        <f>S22/40</f>
        <v>3.7250000000000001</v>
      </c>
      <c r="U22" s="56">
        <v>1.79</v>
      </c>
      <c r="W22" s="34"/>
      <c r="X22" s="34"/>
      <c r="Y22" s="61" t="s">
        <v>87</v>
      </c>
      <c r="Z22" s="56"/>
      <c r="AA22" s="57">
        <f>Z22/40</f>
        <v>0</v>
      </c>
      <c r="AB22" s="56"/>
      <c r="AD22" s="34"/>
      <c r="AE22" s="34"/>
      <c r="AF22" s="61" t="s">
        <v>87</v>
      </c>
      <c r="AG22" s="56"/>
      <c r="AH22" s="57">
        <f>AG22/40</f>
        <v>0</v>
      </c>
      <c r="AI22" s="56"/>
      <c r="AK22" s="34"/>
      <c r="AL22" s="34"/>
      <c r="AM22" s="61" t="s">
        <v>87</v>
      </c>
      <c r="AN22" s="56"/>
      <c r="AO22" s="57">
        <f>AN22/40</f>
        <v>0</v>
      </c>
      <c r="AP22" s="56"/>
    </row>
    <row r="23" spans="2:42" x14ac:dyDescent="0.25">
      <c r="C23" s="34"/>
      <c r="D23" s="34"/>
      <c r="E23" s="62" t="s">
        <v>88</v>
      </c>
      <c r="F23" s="63">
        <f>F21-F22</f>
        <v>-0.1166666666666667</v>
      </c>
      <c r="G23" s="34"/>
      <c r="I23" s="34"/>
      <c r="J23" s="34"/>
      <c r="K23" s="34"/>
      <c r="L23" s="62" t="s">
        <v>88</v>
      </c>
      <c r="M23" s="63">
        <f>M21-M22</f>
        <v>-0.1333333333333333</v>
      </c>
      <c r="N23" s="34"/>
      <c r="Q23" s="34"/>
      <c r="R23" s="34"/>
      <c r="S23" s="62" t="s">
        <v>88</v>
      </c>
      <c r="T23" s="63">
        <f>T21-T22</f>
        <v>-9.1666666666666785E-2</v>
      </c>
      <c r="U23" s="34"/>
      <c r="W23" s="34"/>
      <c r="X23" s="34"/>
      <c r="Y23" s="34"/>
      <c r="Z23" s="62" t="s">
        <v>88</v>
      </c>
      <c r="AA23" s="63">
        <f>AA21-AA22</f>
        <v>0</v>
      </c>
      <c r="AB23" s="34"/>
      <c r="AD23" s="34"/>
      <c r="AE23" s="34"/>
      <c r="AF23" s="34"/>
      <c r="AG23" s="62" t="s">
        <v>88</v>
      </c>
      <c r="AH23" s="63">
        <f>AH21-AH22</f>
        <v>0</v>
      </c>
      <c r="AI23" s="34"/>
      <c r="AK23" s="34"/>
      <c r="AL23" s="34"/>
      <c r="AM23" s="34"/>
      <c r="AN23" s="62" t="s">
        <v>88</v>
      </c>
      <c r="AO23" s="63">
        <f>AO21-AO22</f>
        <v>0</v>
      </c>
      <c r="AP23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Nymburk - Opava</vt:lpstr>
      <vt:lpstr>Hoja2</vt:lpstr>
      <vt:lpstr>Hoja2 (2)</vt:lpstr>
      <vt:lpstr>AVG_MATCH - AVG_Q1-Q3</vt:lpstr>
      <vt:lpstr>AVG_MATCH - AVG_Q1</vt:lpstr>
      <vt:lpstr>AVG_MACTH - BOTH</vt:lpstr>
      <vt:lpstr>Hoja3</vt:lpstr>
      <vt:lpstr>Hoja3 (2)</vt:lpstr>
      <vt:lpstr>Hoja4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2023-05-10T18:26:57Z</dcterms:created>
  <dcterms:modified xsi:type="dcterms:W3CDTF">2023-05-22T06:23:39Z</dcterms:modified>
</cp:coreProperties>
</file>