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ejustedu-my.sharepoint.com/personal/yomna_mokhtar_ejust_edu_eg/Documents/Desktop/E-JUST Semester 8/Mechatronics Systems Design/Tutorial/Mini-Project/"/>
    </mc:Choice>
  </mc:AlternateContent>
  <xr:revisionPtr revIDLastSave="0" documentId="14_{40322A1E-1585-4C19-93F7-F2E1F5843F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/>
  <c r="C28" i="1"/>
  <c r="C12" i="1"/>
  <c r="C11" i="1" s="1"/>
  <c r="C10" i="1"/>
  <c r="C24" i="1"/>
  <c r="C16" i="1"/>
  <c r="C17" i="1" s="1"/>
  <c r="C7" i="1"/>
  <c r="C5" i="1"/>
  <c r="C18" i="1" l="1"/>
  <c r="C19" i="1" s="1"/>
  <c r="C20" i="1" l="1"/>
  <c r="C21" i="1" s="1"/>
</calcChain>
</file>

<file path=xl/sharedStrings.xml><?xml version="1.0" encoding="utf-8"?>
<sst xmlns="http://schemas.openxmlformats.org/spreadsheetml/2006/main" count="105" uniqueCount="84">
  <si>
    <t>d</t>
  </si>
  <si>
    <t>R</t>
  </si>
  <si>
    <t>L</t>
  </si>
  <si>
    <t>dmax</t>
  </si>
  <si>
    <t>ho</t>
  </si>
  <si>
    <t>hf</t>
  </si>
  <si>
    <t>K</t>
  </si>
  <si>
    <t>n</t>
  </si>
  <si>
    <t>Yf</t>
  </si>
  <si>
    <t>F</t>
  </si>
  <si>
    <t>T</t>
  </si>
  <si>
    <t>P</t>
  </si>
  <si>
    <t>Nm:Nr</t>
  </si>
  <si>
    <t>Nr</t>
  </si>
  <si>
    <t>Nm</t>
  </si>
  <si>
    <t>Physical Quantity</t>
  </si>
  <si>
    <t>Value</t>
  </si>
  <si>
    <t>Measuring Unit</t>
  </si>
  <si>
    <t>mm</t>
  </si>
  <si>
    <t>-</t>
  </si>
  <si>
    <t>MPa</t>
  </si>
  <si>
    <t>m/m</t>
  </si>
  <si>
    <t>KN</t>
  </si>
  <si>
    <t>Kw</t>
  </si>
  <si>
    <t>hp</t>
  </si>
  <si>
    <t xml:space="preserve">Variable </t>
  </si>
  <si>
    <t>Gap Clearance</t>
  </si>
  <si>
    <t>Roll Radius</t>
  </si>
  <si>
    <t>Width</t>
  </si>
  <si>
    <t>Contact Length</t>
  </si>
  <si>
    <t>Coefficient of Friction</t>
  </si>
  <si>
    <t>W</t>
  </si>
  <si>
    <t>Max Gap Clearance</t>
  </si>
  <si>
    <t>Initial Sheet Thickness</t>
  </si>
  <si>
    <t>Final Sheet Thickness</t>
  </si>
  <si>
    <t>Strength Coefficient</t>
  </si>
  <si>
    <t>Strain Hardening Exponent</t>
  </si>
  <si>
    <t xml:space="preserve">Strain </t>
  </si>
  <si>
    <t>Average Flow Stress</t>
  </si>
  <si>
    <t>Compressive Force</t>
  </si>
  <si>
    <t>Roll Torque</t>
  </si>
  <si>
    <t>Power</t>
  </si>
  <si>
    <t>Roll Speed</t>
  </si>
  <si>
    <t>Motor Speed</t>
  </si>
  <si>
    <t>Gear Ratio</t>
  </si>
  <si>
    <t>rpm</t>
  </si>
  <si>
    <t>Bite Angle</t>
  </si>
  <si>
    <t>Forward Slip</t>
  </si>
  <si>
    <t>α</t>
  </si>
  <si>
    <t>μ</t>
  </si>
  <si>
    <t>ε</t>
  </si>
  <si>
    <t>S</t>
  </si>
  <si>
    <t>Degree</t>
  </si>
  <si>
    <t>m/s</t>
  </si>
  <si>
    <t>Roller Velocity</t>
  </si>
  <si>
    <t>Final Sheet Velocity</t>
  </si>
  <si>
    <t>vr</t>
  </si>
  <si>
    <t>vf</t>
  </si>
  <si>
    <t>Lead Diameter</t>
  </si>
  <si>
    <t>Lead Distance</t>
  </si>
  <si>
    <t>Load on Leadscrew</t>
  </si>
  <si>
    <t>Velocity Ratio</t>
  </si>
  <si>
    <t>Leadscrew Efficiency</t>
  </si>
  <si>
    <t>Thread Angle</t>
  </si>
  <si>
    <t>Friction Angle</t>
  </si>
  <si>
    <t>Mechanical Advantage</t>
  </si>
  <si>
    <t>Effort Force</t>
  </si>
  <si>
    <t>Torque</t>
  </si>
  <si>
    <t>LD</t>
  </si>
  <si>
    <t>m</t>
  </si>
  <si>
    <t>Vr</t>
  </si>
  <si>
    <t>ŋ</t>
  </si>
  <si>
    <t>mA</t>
  </si>
  <si>
    <t>Fe</t>
  </si>
  <si>
    <t>Te</t>
  </si>
  <si>
    <t>β</t>
  </si>
  <si>
    <t>θ</t>
  </si>
  <si>
    <t>kg</t>
  </si>
  <si>
    <t>%</t>
  </si>
  <si>
    <t>N</t>
  </si>
  <si>
    <t>mm/rev</t>
  </si>
  <si>
    <t>DL</t>
  </si>
  <si>
    <t>Material</t>
  </si>
  <si>
    <t>Low C 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</si>
</sst>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workbookViewId="0">
      <selection activeCell="J12" sqref="J12"/>
    </sheetView>
  </sheetViews>
  <sheetFormatPr defaultRowHeight="14.4" x14ac:dyDescent="0.3"/>
  <cols>
    <col min="1" max="1" width="22.77734375" bestFit="1" customWidth="1"/>
    <col min="2" max="2" width="15" bestFit="1" customWidth="1"/>
    <col min="4" max="4" width="13.44140625" bestFit="1" customWidth="1"/>
    <col min="5" max="5" width="18.5546875" bestFit="1" customWidth="1"/>
  </cols>
  <sheetData>
    <row r="1" spans="1:5" x14ac:dyDescent="0.3">
      <c r="A1" s="1" t="s">
        <v>15</v>
      </c>
      <c r="B1" s="1" t="s">
        <v>25</v>
      </c>
      <c r="C1" s="1" t="s">
        <v>16</v>
      </c>
      <c r="D1" s="8" t="s">
        <v>17</v>
      </c>
      <c r="E1" s="1" t="s">
        <v>82</v>
      </c>
    </row>
    <row r="2" spans="1:5" x14ac:dyDescent="0.3">
      <c r="A2" s="4" t="s">
        <v>26</v>
      </c>
      <c r="B2" s="3" t="s">
        <v>0</v>
      </c>
      <c r="C2" s="2">
        <v>5</v>
      </c>
      <c r="D2" s="5" t="s">
        <v>18</v>
      </c>
      <c r="E2" s="12" t="s">
        <v>83</v>
      </c>
    </row>
    <row r="3" spans="1:5" x14ac:dyDescent="0.3">
      <c r="A3" s="4" t="s">
        <v>27</v>
      </c>
      <c r="B3" s="3" t="s">
        <v>1</v>
      </c>
      <c r="C3" s="2">
        <v>50</v>
      </c>
      <c r="D3" s="5" t="s">
        <v>18</v>
      </c>
    </row>
    <row r="4" spans="1:5" x14ac:dyDescent="0.3">
      <c r="A4" s="4" t="s">
        <v>28</v>
      </c>
      <c r="B4" s="3" t="s">
        <v>31</v>
      </c>
      <c r="C4" s="2">
        <v>1000</v>
      </c>
      <c r="D4" s="5" t="s">
        <v>18</v>
      </c>
    </row>
    <row r="5" spans="1:5" x14ac:dyDescent="0.3">
      <c r="A5" s="4" t="s">
        <v>29</v>
      </c>
      <c r="B5" s="3" t="s">
        <v>2</v>
      </c>
      <c r="C5" s="2">
        <f>SQRT(C3*C2)</f>
        <v>15.811388300841896</v>
      </c>
      <c r="D5" s="5" t="s">
        <v>18</v>
      </c>
    </row>
    <row r="6" spans="1:5" x14ac:dyDescent="0.3">
      <c r="A6" s="4" t="s">
        <v>30</v>
      </c>
      <c r="B6" s="9" t="s">
        <v>49</v>
      </c>
      <c r="C6" s="2">
        <v>0.4</v>
      </c>
      <c r="D6" s="5" t="s">
        <v>19</v>
      </c>
    </row>
    <row r="7" spans="1:5" x14ac:dyDescent="0.3">
      <c r="A7" s="4" t="s">
        <v>32</v>
      </c>
      <c r="B7" s="3" t="s">
        <v>3</v>
      </c>
      <c r="C7" s="2">
        <f>((C6)^2)*C3</f>
        <v>8.0000000000000018</v>
      </c>
      <c r="D7" s="5" t="s">
        <v>18</v>
      </c>
    </row>
    <row r="8" spans="1:5" x14ac:dyDescent="0.3">
      <c r="A8" s="4" t="s">
        <v>33</v>
      </c>
      <c r="B8" s="3" t="s">
        <v>4</v>
      </c>
      <c r="C8" s="2">
        <v>20</v>
      </c>
      <c r="D8" s="5" t="s">
        <v>18</v>
      </c>
    </row>
    <row r="9" spans="1:5" x14ac:dyDescent="0.3">
      <c r="A9" s="4" t="s">
        <v>34</v>
      </c>
      <c r="B9" s="3" t="s">
        <v>5</v>
      </c>
      <c r="C9" s="2">
        <v>15</v>
      </c>
      <c r="D9" s="5" t="s">
        <v>18</v>
      </c>
    </row>
    <row r="10" spans="1:5" x14ac:dyDescent="0.3">
      <c r="A10" s="4" t="s">
        <v>46</v>
      </c>
      <c r="B10" s="9" t="s">
        <v>48</v>
      </c>
      <c r="C10" s="2">
        <f>DEGREES(ACOS(1-(C2/(2*C3))))</f>
        <v>18.194872338766785</v>
      </c>
      <c r="D10" s="5" t="s">
        <v>52</v>
      </c>
    </row>
    <row r="11" spans="1:5" x14ac:dyDescent="0.3">
      <c r="A11" s="4" t="s">
        <v>47</v>
      </c>
      <c r="B11" s="3" t="s">
        <v>51</v>
      </c>
      <c r="C11" s="2">
        <f>(C13-C12)/C12</f>
        <v>-0.8594979393031098</v>
      </c>
      <c r="D11" s="5" t="s">
        <v>19</v>
      </c>
    </row>
    <row r="12" spans="1:5" x14ac:dyDescent="0.3">
      <c r="A12" s="4" t="s">
        <v>54</v>
      </c>
      <c r="B12" s="3" t="s">
        <v>56</v>
      </c>
      <c r="C12" s="2">
        <f>(2*3.14*C22)/(60)</f>
        <v>3.5586666666666669</v>
      </c>
      <c r="D12" s="5" t="s">
        <v>53</v>
      </c>
    </row>
    <row r="13" spans="1:5" x14ac:dyDescent="0.3">
      <c r="A13" s="4" t="s">
        <v>55</v>
      </c>
      <c r="B13" s="3" t="s">
        <v>57</v>
      </c>
      <c r="C13" s="2">
        <v>0.5</v>
      </c>
      <c r="D13" s="5" t="s">
        <v>53</v>
      </c>
    </row>
    <row r="14" spans="1:5" x14ac:dyDescent="0.3">
      <c r="A14" s="4" t="s">
        <v>35</v>
      </c>
      <c r="B14" s="3" t="s">
        <v>6</v>
      </c>
      <c r="C14" s="2">
        <v>500</v>
      </c>
      <c r="D14" s="5" t="s">
        <v>20</v>
      </c>
    </row>
    <row r="15" spans="1:5" x14ac:dyDescent="0.3">
      <c r="A15" s="4" t="s">
        <v>36</v>
      </c>
      <c r="B15" s="3" t="s">
        <v>7</v>
      </c>
      <c r="C15" s="2">
        <v>0.15</v>
      </c>
      <c r="D15" s="5" t="s">
        <v>19</v>
      </c>
    </row>
    <row r="16" spans="1:5" x14ac:dyDescent="0.3">
      <c r="A16" s="4" t="s">
        <v>37</v>
      </c>
      <c r="B16" s="9" t="s">
        <v>50</v>
      </c>
      <c r="C16" s="2">
        <f>LN(C8/C9)</f>
        <v>0.28768207245178085</v>
      </c>
      <c r="D16" s="5" t="s">
        <v>21</v>
      </c>
    </row>
    <row r="17" spans="1:4" x14ac:dyDescent="0.3">
      <c r="A17" s="4" t="s">
        <v>38</v>
      </c>
      <c r="B17" s="3" t="s">
        <v>8</v>
      </c>
      <c r="C17" s="2">
        <f>(C14*(C16)^C15)/(1+C15)</f>
        <v>360.66922263117209</v>
      </c>
      <c r="D17" s="5" t="s">
        <v>20</v>
      </c>
    </row>
    <row r="18" spans="1:4" x14ac:dyDescent="0.3">
      <c r="A18" s="4" t="s">
        <v>39</v>
      </c>
      <c r="B18" s="3" t="s">
        <v>9</v>
      </c>
      <c r="C18" s="2">
        <f>C17*C4*C5/1000</f>
        <v>5702.6811271842562</v>
      </c>
      <c r="D18" s="5" t="s">
        <v>22</v>
      </c>
    </row>
    <row r="19" spans="1:4" x14ac:dyDescent="0.3">
      <c r="A19" s="4" t="s">
        <v>40</v>
      </c>
      <c r="B19" s="3" t="s">
        <v>10</v>
      </c>
      <c r="C19" s="2">
        <f>0.5*C18*C5</f>
        <v>45083.652828896513</v>
      </c>
      <c r="D19" s="5" t="s">
        <v>14</v>
      </c>
    </row>
    <row r="20" spans="1:4" x14ac:dyDescent="0.3">
      <c r="A20" s="4" t="s">
        <v>41</v>
      </c>
      <c r="B20" s="3" t="s">
        <v>11</v>
      </c>
      <c r="C20" s="2">
        <f>(2*3.14*C18*C5*C22)/(60000)</f>
        <v>320.87538506753276</v>
      </c>
      <c r="D20" s="5" t="s">
        <v>23</v>
      </c>
    </row>
    <row r="21" spans="1:4" x14ac:dyDescent="0.3">
      <c r="A21" s="4" t="s">
        <v>41</v>
      </c>
      <c r="B21" s="3" t="s">
        <v>11</v>
      </c>
      <c r="C21" s="2">
        <f>C20*1000/745.7</f>
        <v>430.30090528031747</v>
      </c>
      <c r="D21" s="5" t="s">
        <v>24</v>
      </c>
    </row>
    <row r="22" spans="1:4" x14ac:dyDescent="0.3">
      <c r="A22" s="4" t="s">
        <v>42</v>
      </c>
      <c r="B22" s="3" t="s">
        <v>13</v>
      </c>
      <c r="C22" s="2">
        <v>34</v>
      </c>
      <c r="D22" s="5" t="s">
        <v>45</v>
      </c>
    </row>
    <row r="23" spans="1:4" x14ac:dyDescent="0.3">
      <c r="A23" s="4" t="s">
        <v>43</v>
      </c>
      <c r="B23" s="3" t="s">
        <v>14</v>
      </c>
      <c r="C23" s="2">
        <v>1800</v>
      </c>
      <c r="D23" s="5" t="s">
        <v>45</v>
      </c>
    </row>
    <row r="24" spans="1:4" x14ac:dyDescent="0.3">
      <c r="A24" s="4" t="s">
        <v>44</v>
      </c>
      <c r="B24" s="3" t="s">
        <v>12</v>
      </c>
      <c r="C24" s="2">
        <f>C23/C22</f>
        <v>52.941176470588232</v>
      </c>
      <c r="D24" s="5" t="s">
        <v>19</v>
      </c>
    </row>
    <row r="25" spans="1:4" x14ac:dyDescent="0.3">
      <c r="A25" s="4" t="s">
        <v>58</v>
      </c>
      <c r="B25" s="3" t="s">
        <v>81</v>
      </c>
      <c r="C25" s="2">
        <v>28</v>
      </c>
      <c r="D25" s="5" t="s">
        <v>18</v>
      </c>
    </row>
    <row r="26" spans="1:4" x14ac:dyDescent="0.3">
      <c r="A26" s="4" t="s">
        <v>59</v>
      </c>
      <c r="B26" s="3" t="s">
        <v>68</v>
      </c>
      <c r="C26" s="2">
        <v>1</v>
      </c>
      <c r="D26" s="5" t="s">
        <v>80</v>
      </c>
    </row>
    <row r="27" spans="1:4" x14ac:dyDescent="0.3">
      <c r="A27" s="4" t="s">
        <v>60</v>
      </c>
      <c r="B27" s="3" t="s">
        <v>69</v>
      </c>
      <c r="C27" s="2">
        <v>84.58</v>
      </c>
      <c r="D27" s="5" t="s">
        <v>77</v>
      </c>
    </row>
    <row r="28" spans="1:4" x14ac:dyDescent="0.3">
      <c r="A28" s="4" t="s">
        <v>61</v>
      </c>
      <c r="B28" s="3" t="s">
        <v>70</v>
      </c>
      <c r="C28" s="2">
        <f>(3.14*C25)/C26</f>
        <v>87.92</v>
      </c>
      <c r="D28" s="5" t="s">
        <v>19</v>
      </c>
    </row>
    <row r="29" spans="1:4" x14ac:dyDescent="0.3">
      <c r="A29" s="4" t="s">
        <v>62</v>
      </c>
      <c r="B29" s="3" t="s">
        <v>71</v>
      </c>
      <c r="C29" s="2">
        <v>2.7509999999999999</v>
      </c>
      <c r="D29" s="5" t="s">
        <v>78</v>
      </c>
    </row>
    <row r="30" spans="1:4" x14ac:dyDescent="0.3">
      <c r="A30" s="4" t="s">
        <v>63</v>
      </c>
      <c r="B30" s="3" t="s">
        <v>76</v>
      </c>
      <c r="C30" s="2">
        <v>0.65136000000000005</v>
      </c>
      <c r="D30" s="5" t="s">
        <v>52</v>
      </c>
    </row>
    <row r="31" spans="1:4" x14ac:dyDescent="0.3">
      <c r="A31" s="4" t="s">
        <v>64</v>
      </c>
      <c r="B31" s="3" t="s">
        <v>75</v>
      </c>
      <c r="C31" s="2">
        <v>21.8</v>
      </c>
      <c r="D31" s="5" t="s">
        <v>52</v>
      </c>
    </row>
    <row r="32" spans="1:4" x14ac:dyDescent="0.3">
      <c r="A32" s="4" t="s">
        <v>65</v>
      </c>
      <c r="B32" s="3" t="s">
        <v>72</v>
      </c>
      <c r="C32" s="2">
        <f>C28*(C29/100)</f>
        <v>2.4186792000000001</v>
      </c>
      <c r="D32" s="5" t="s">
        <v>19</v>
      </c>
    </row>
    <row r="33" spans="1:4" x14ac:dyDescent="0.3">
      <c r="A33" s="4" t="s">
        <v>66</v>
      </c>
      <c r="B33" s="3" t="s">
        <v>73</v>
      </c>
      <c r="C33" s="2">
        <f>(C27*9.81)/C32</f>
        <v>343.05078573462742</v>
      </c>
      <c r="D33" s="5" t="s">
        <v>79</v>
      </c>
    </row>
    <row r="34" spans="1:4" x14ac:dyDescent="0.3">
      <c r="A34" s="10" t="s">
        <v>67</v>
      </c>
      <c r="B34" s="11" t="s">
        <v>74</v>
      </c>
      <c r="C34" s="6">
        <f>(C33*C25)/(2*1000)</f>
        <v>4.8027110002847841</v>
      </c>
      <c r="D34" s="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Yomna Omar</dc:creator>
  <cp:lastModifiedBy>Yomna Mokhtar</cp:lastModifiedBy>
  <dcterms:created xsi:type="dcterms:W3CDTF">2015-06-05T18:17:20Z</dcterms:created>
  <dcterms:modified xsi:type="dcterms:W3CDTF">2024-05-18T20:21:47Z</dcterms:modified>
</cp:coreProperties>
</file>