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OD_COVID19\CLUST\data_completion\"/>
    </mc:Choice>
  </mc:AlternateContent>
  <xr:revisionPtr revIDLastSave="0" documentId="13_ncr:1_{0696AB3F-A0E7-440C-9CF5-EBBC28E53A7A}" xr6:coauthVersionLast="36" xr6:coauthVersionMax="36" xr10:uidLastSave="{00000000-0000-0000-0000-000000000000}"/>
  <bookViews>
    <workbookView xWindow="0" yWindow="0" windowWidth="24000" windowHeight="8925" activeTab="1" xr2:uid="{4210F5A5-61E6-4BED-B796-FBA09BF3B254}"/>
  </bookViews>
  <sheets>
    <sheet name="donnees" sheetId="1" r:id="rId1"/>
    <sheet name="rcap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5" i="2" l="1"/>
  <c r="M18" i="2"/>
  <c r="N18" i="2"/>
  <c r="M19" i="2" a="1"/>
  <c r="M19" i="2"/>
  <c r="N19" i="2" a="1"/>
  <c r="N19" i="2"/>
  <c r="M20" i="2" a="1"/>
  <c r="M20" i="2"/>
  <c r="N20" i="2" a="1"/>
  <c r="N20" i="2"/>
  <c r="M21" i="2"/>
  <c r="N21" i="2"/>
  <c r="M22" i="2"/>
  <c r="N22" i="2"/>
  <c r="M23" i="2"/>
  <c r="N23" i="2"/>
  <c r="L22" i="2"/>
  <c r="L23" i="2"/>
  <c r="L21" i="2"/>
  <c r="L20" i="2" a="1"/>
  <c r="L20" i="2"/>
  <c r="L19" i="2" a="1"/>
  <c r="L19" i="2"/>
  <c r="L18" i="2"/>
  <c r="I18" i="2"/>
  <c r="J18" i="2"/>
  <c r="I19" i="2" a="1"/>
  <c r="I19" i="2"/>
  <c r="J19" i="2" a="1"/>
  <c r="J19" i="2"/>
  <c r="I20" i="2" a="1"/>
  <c r="I20" i="2"/>
  <c r="J20" i="2" a="1"/>
  <c r="J20" i="2"/>
  <c r="I21" i="2"/>
  <c r="J21" i="2"/>
  <c r="I22" i="2" a="1"/>
  <c r="I22" i="2"/>
  <c r="J22" i="2" a="1"/>
  <c r="J22" i="2"/>
  <c r="I23" i="2"/>
  <c r="J23" i="2"/>
  <c r="H23" i="2"/>
  <c r="H22" i="2" a="1"/>
  <c r="H22" i="2"/>
  <c r="H21" i="2"/>
  <c r="H20" i="2" a="1"/>
  <c r="H20" i="2"/>
  <c r="H19" i="2" a="1"/>
  <c r="H19" i="2"/>
  <c r="H18" i="2"/>
  <c r="E18" i="2"/>
  <c r="F18" i="2"/>
  <c r="E19" i="2" a="1"/>
  <c r="E19" i="2"/>
  <c r="F19" i="2" a="1"/>
  <c r="F19" i="2"/>
  <c r="E20" i="2" a="1"/>
  <c r="E20" i="2"/>
  <c r="F20" i="2" a="1"/>
  <c r="F20" i="2"/>
  <c r="E21" i="2"/>
  <c r="F21" i="2"/>
  <c r="E22" i="2" a="1"/>
  <c r="E22" i="2"/>
  <c r="F22" i="2" a="1"/>
  <c r="F22" i="2"/>
  <c r="E23" i="2"/>
  <c r="F23" i="2"/>
  <c r="D23" i="2"/>
  <c r="D22" i="2" a="1"/>
  <c r="D22" i="2"/>
  <c r="D21" i="2"/>
  <c r="D20" i="2" a="1"/>
  <c r="D20" i="2"/>
  <c r="D19" i="2" a="1"/>
  <c r="D19" i="2"/>
  <c r="D18" i="2"/>
  <c r="D17" i="2"/>
  <c r="L10" i="2"/>
  <c r="M11" i="2"/>
  <c r="N11" i="2"/>
  <c r="M12" i="2" a="1"/>
  <c r="M12" i="2"/>
  <c r="N12" i="2" a="1"/>
  <c r="N12" i="2"/>
  <c r="M13" i="2" a="1"/>
  <c r="M13" i="2"/>
  <c r="N13" i="2" a="1"/>
  <c r="N13" i="2"/>
  <c r="M14" i="2" a="1"/>
  <c r="M14" i="2"/>
  <c r="N14" i="2" a="1"/>
  <c r="N14" i="2"/>
  <c r="M15" i="2" a="1"/>
  <c r="M15" i="2"/>
  <c r="N15" i="2" a="1"/>
  <c r="N15" i="2"/>
  <c r="M16" i="2"/>
  <c r="N16" i="2"/>
  <c r="L16" i="2"/>
  <c r="L15" i="2" a="1"/>
  <c r="L15" i="2"/>
  <c r="L14" i="2" a="1"/>
  <c r="L14" i="2"/>
  <c r="L13" i="2" a="1"/>
  <c r="L13" i="2"/>
  <c r="L12" i="2" a="1"/>
  <c r="L12" i="2"/>
  <c r="L11" i="2"/>
  <c r="Q11" i="2"/>
  <c r="E26" i="2"/>
  <c r="F26" i="2"/>
  <c r="D26" i="2"/>
  <c r="J2" i="2"/>
  <c r="N2" i="2"/>
  <c r="R2" i="2"/>
  <c r="I2" i="2"/>
  <c r="M2" i="2"/>
  <c r="Q2" i="2"/>
  <c r="H2" i="2"/>
  <c r="L2" i="2"/>
  <c r="P2" i="2"/>
  <c r="R16" i="2"/>
  <c r="Q16" i="2"/>
  <c r="P16" i="2"/>
  <c r="R15" i="2" a="1"/>
  <c r="R15" i="2"/>
  <c r="Q15" i="2" a="1"/>
  <c r="Q15" i="2"/>
  <c r="P15" i="2" a="1"/>
  <c r="P15" i="2"/>
  <c r="R14" i="2"/>
  <c r="Q14" i="2"/>
  <c r="P14" i="2"/>
  <c r="R13" i="2" a="1"/>
  <c r="R13" i="2"/>
  <c r="Q13" i="2" a="1"/>
  <c r="Q13" i="2"/>
  <c r="P13" i="2" a="1"/>
  <c r="P13" i="2"/>
  <c r="R12" i="2" a="1"/>
  <c r="R12" i="2"/>
  <c r="Q12" i="2" a="1"/>
  <c r="Q12" i="2"/>
  <c r="P12" i="2" a="1"/>
  <c r="P12" i="2"/>
  <c r="R11" i="2"/>
  <c r="P11" i="2"/>
  <c r="J16" i="2"/>
  <c r="I16" i="2"/>
  <c r="H16" i="2"/>
  <c r="J15" i="2" a="1"/>
  <c r="J15" i="2"/>
  <c r="I15" i="2" a="1"/>
  <c r="I15" i="2"/>
  <c r="H15" i="2" a="1"/>
  <c r="H15" i="2"/>
  <c r="J14" i="2"/>
  <c r="I14" i="2"/>
  <c r="H14" i="2"/>
  <c r="J13" i="2" a="1"/>
  <c r="J13" i="2"/>
  <c r="I13" i="2" a="1"/>
  <c r="I13" i="2"/>
  <c r="H13" i="2" a="1"/>
  <c r="H13" i="2"/>
  <c r="J12" i="2" a="1"/>
  <c r="J12" i="2"/>
  <c r="I12" i="2" a="1"/>
  <c r="I12" i="2"/>
  <c r="H12" i="2" a="1"/>
  <c r="H12" i="2"/>
  <c r="J11" i="2"/>
  <c r="I11" i="2"/>
  <c r="H11" i="2"/>
  <c r="P10" i="2"/>
  <c r="H10" i="2"/>
  <c r="F16" i="2"/>
  <c r="E16" i="2"/>
  <c r="D16" i="2"/>
  <c r="F15" i="2" a="1"/>
  <c r="F15" i="2"/>
  <c r="E15" i="2" a="1"/>
  <c r="E15" i="2"/>
  <c r="D15" i="2" a="1"/>
  <c r="D15" i="2"/>
  <c r="F14" i="2"/>
  <c r="E14" i="2"/>
  <c r="D14" i="2"/>
  <c r="F13" i="2" a="1"/>
  <c r="F13" i="2"/>
  <c r="E13" i="2" a="1"/>
  <c r="E13" i="2"/>
  <c r="D13" i="2" a="1"/>
  <c r="D13" i="2"/>
  <c r="F12" i="2" a="1"/>
  <c r="F12" i="2"/>
  <c r="E12" i="2" a="1"/>
  <c r="E12" i="2"/>
  <c r="D12" i="2" a="1"/>
  <c r="D12" i="2"/>
  <c r="F11" i="2"/>
  <c r="E11" i="2"/>
  <c r="D11" i="2"/>
  <c r="D10" i="2"/>
  <c r="P3" i="2"/>
  <c r="R9" i="2"/>
  <c r="Q9" i="2"/>
  <c r="P9" i="2"/>
  <c r="R8" i="2" a="1"/>
  <c r="R8" i="2"/>
  <c r="Q8" i="2" a="1"/>
  <c r="Q8" i="2"/>
  <c r="P8" i="2" a="1"/>
  <c r="P8" i="2"/>
  <c r="R7" i="2"/>
  <c r="Q7" i="2"/>
  <c r="P7" i="2"/>
  <c r="R6" i="2" a="1"/>
  <c r="R6" i="2"/>
  <c r="Q6" i="2" a="1"/>
  <c r="Q6" i="2"/>
  <c r="P6" i="2" a="1"/>
  <c r="P6" i="2"/>
  <c r="R5" i="2" a="1"/>
  <c r="R5" i="2"/>
  <c r="Q5" i="2" a="1"/>
  <c r="Q5" i="2"/>
  <c r="P5" i="2" a="1"/>
  <c r="P5" i="2"/>
  <c r="R4" i="2"/>
  <c r="Q4" i="2"/>
  <c r="P4" i="2"/>
  <c r="M5" i="2" a="1"/>
  <c r="M5" i="2"/>
  <c r="N5" i="2" a="1"/>
  <c r="N5" i="2"/>
  <c r="M8" i="2" a="1"/>
  <c r="M8" i="2"/>
  <c r="N8" i="2" a="1"/>
  <c r="N8" i="2"/>
  <c r="L8" i="2" a="1"/>
  <c r="L8" i="2"/>
  <c r="L5" i="2" a="1"/>
  <c r="L5" i="2"/>
  <c r="M4" i="2"/>
  <c r="N4" i="2"/>
  <c r="M6" i="2" a="1"/>
  <c r="M6" i="2"/>
  <c r="N6" i="2" a="1"/>
  <c r="N6" i="2"/>
  <c r="M7" i="2"/>
  <c r="N7" i="2"/>
  <c r="M9" i="2"/>
  <c r="N9" i="2"/>
  <c r="L6" i="2" a="1"/>
  <c r="L6" i="2"/>
  <c r="L9" i="2"/>
  <c r="L7" i="2"/>
  <c r="L4" i="2"/>
  <c r="D3" i="2"/>
  <c r="L3" i="2"/>
  <c r="H3" i="2"/>
  <c r="I6" i="2" a="1"/>
  <c r="I6" i="2"/>
  <c r="J6" i="2" a="1"/>
  <c r="J6" i="2"/>
  <c r="I7" i="2"/>
  <c r="J7" i="2"/>
  <c r="I8" i="2" a="1"/>
  <c r="I8" i="2"/>
  <c r="J8" i="2" a="1"/>
  <c r="J8" i="2"/>
  <c r="I9" i="2"/>
  <c r="J9" i="2"/>
  <c r="H9" i="2"/>
  <c r="H8" i="2" a="1"/>
  <c r="H8" i="2"/>
  <c r="H7" i="2"/>
  <c r="H6" i="2" a="1"/>
  <c r="H6" i="2"/>
  <c r="I5" i="2" a="1"/>
  <c r="I5" i="2"/>
  <c r="J5" i="2" a="1"/>
  <c r="J5" i="2"/>
  <c r="H5" i="2" a="1"/>
  <c r="H5" i="2"/>
  <c r="I4" i="2"/>
  <c r="J4" i="2"/>
  <c r="H4" i="2"/>
  <c r="E7" i="2"/>
  <c r="F7" i="2"/>
  <c r="D7" i="2"/>
  <c r="E9" i="2"/>
  <c r="F9" i="2"/>
  <c r="D9" i="2"/>
  <c r="E8" i="2" a="1"/>
  <c r="E8" i="2"/>
  <c r="F8" i="2" a="1"/>
  <c r="F8" i="2"/>
  <c r="D8" i="2" a="1"/>
  <c r="D8" i="2"/>
  <c r="E6" i="2" a="1"/>
  <c r="E6" i="2"/>
  <c r="F6" i="2" a="1"/>
  <c r="F6" i="2"/>
  <c r="D6" i="2" a="1"/>
  <c r="D6" i="2"/>
  <c r="E5" i="2" a="1"/>
  <c r="E5" i="2"/>
  <c r="F5" i="2" a="1"/>
  <c r="F5" i="2"/>
  <c r="D5" i="2" a="1"/>
  <c r="D5" i="2"/>
  <c r="E4" i="2"/>
  <c r="F4" i="2"/>
  <c r="D4" i="2"/>
</calcChain>
</file>

<file path=xl/sharedStrings.xml><?xml version="1.0" encoding="utf-8"?>
<sst xmlns="http://schemas.openxmlformats.org/spreadsheetml/2006/main" count="89" uniqueCount="76">
  <si>
    <t>Code_ISO</t>
  </si>
  <si>
    <t>clusters</t>
  </si>
  <si>
    <t>alphab</t>
  </si>
  <si>
    <t>med_1000</t>
  </si>
  <si>
    <t>epi</t>
  </si>
  <si>
    <t>lat_abs</t>
  </si>
  <si>
    <t>DZA</t>
  </si>
  <si>
    <t>AGO</t>
  </si>
  <si>
    <t>BEN</t>
  </si>
  <si>
    <t>BWA</t>
  </si>
  <si>
    <t>BFA</t>
  </si>
  <si>
    <t>BDI</t>
  </si>
  <si>
    <t>CMR</t>
  </si>
  <si>
    <t>CPV</t>
  </si>
  <si>
    <t>CAF</t>
  </si>
  <si>
    <t>TCD</t>
  </si>
  <si>
    <t>COM</t>
  </si>
  <si>
    <t>COG</t>
  </si>
  <si>
    <t>CIV</t>
  </si>
  <si>
    <t>COD</t>
  </si>
  <si>
    <t>DJI</t>
  </si>
  <si>
    <t>EGY</t>
  </si>
  <si>
    <t>GNQ</t>
  </si>
  <si>
    <t>ERI</t>
  </si>
  <si>
    <t>SWZ</t>
  </si>
  <si>
    <t>ETH</t>
  </si>
  <si>
    <t>GAB</t>
  </si>
  <si>
    <t>GMB</t>
  </si>
  <si>
    <t>GHA</t>
  </si>
  <si>
    <t>GIN</t>
  </si>
  <si>
    <t>GNB</t>
  </si>
  <si>
    <t>KEN</t>
  </si>
  <si>
    <t>LSO</t>
  </si>
  <si>
    <t>LBR</t>
  </si>
  <si>
    <t>LBY</t>
  </si>
  <si>
    <t>MDG</t>
  </si>
  <si>
    <t>MWI</t>
  </si>
  <si>
    <t>MLI</t>
  </si>
  <si>
    <t>MRT</t>
  </si>
  <si>
    <t>MUS</t>
  </si>
  <si>
    <t>MAR</t>
  </si>
  <si>
    <t>MOZ</t>
  </si>
  <si>
    <t>NAM</t>
  </si>
  <si>
    <t>NER</t>
  </si>
  <si>
    <t>NGA</t>
  </si>
  <si>
    <t>RWA</t>
  </si>
  <si>
    <t>STP</t>
  </si>
  <si>
    <t>SEN</t>
  </si>
  <si>
    <t>SYC</t>
  </si>
  <si>
    <t>SLE</t>
  </si>
  <si>
    <t>SOM</t>
  </si>
  <si>
    <t>ZAF</t>
  </si>
  <si>
    <t>SSD</t>
  </si>
  <si>
    <t>SDN</t>
  </si>
  <si>
    <t>TZA</t>
  </si>
  <si>
    <t>TGO</t>
  </si>
  <si>
    <t>TUN</t>
  </si>
  <si>
    <t>UGA</t>
  </si>
  <si>
    <t>ZMB</t>
  </si>
  <si>
    <t>ZWE</t>
  </si>
  <si>
    <t>Clusters</t>
  </si>
  <si>
    <t>Minimum</t>
  </si>
  <si>
    <t>Q1</t>
  </si>
  <si>
    <t>Q3</t>
  </si>
  <si>
    <t>Maximum</t>
  </si>
  <si>
    <t>conf_pm</t>
  </si>
  <si>
    <t>lack_hygien</t>
  </si>
  <si>
    <t>gini</t>
  </si>
  <si>
    <t>urb_pop</t>
  </si>
  <si>
    <t>pm25</t>
  </si>
  <si>
    <t>arriv</t>
  </si>
  <si>
    <t>death_pm</t>
  </si>
  <si>
    <t>Confirmed cases (conf_pm)</t>
  </si>
  <si>
    <t>Deaths (death_pm)</t>
  </si>
  <si>
    <t>Median (Q2)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</si>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</sst>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7" formatCode="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67" fontId="1" fillId="2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68892-92C4-4A0A-8FEA-550192595782}">
  <sheetPr codeName="Feuil1"/>
  <dimension ref="A1:M55"/>
  <sheetViews>
    <sheetView zoomScale="70" zoomScaleNormal="70" workbookViewId="0">
      <selection activeCell="F22" sqref="F22"/>
    </sheetView>
  </sheetViews>
  <sheetFormatPr baseColWidth="10" defaultRowHeight="15" x14ac:dyDescent="0.25"/>
  <cols>
    <col min="9" max="9" width="14.28515625" customWidth="1"/>
  </cols>
  <sheetData>
    <row r="1" spans="1:13" ht="15.75" x14ac:dyDescent="0.25">
      <c r="A1" s="3" t="s">
        <v>0</v>
      </c>
      <c r="B1" s="3" t="s">
        <v>1</v>
      </c>
      <c r="C1" s="10" t="s">
        <v>66</v>
      </c>
      <c r="D1" s="10" t="s">
        <v>2</v>
      </c>
      <c r="E1" s="10" t="s">
        <v>3</v>
      </c>
      <c r="F1" s="10" t="s">
        <v>4</v>
      </c>
      <c r="G1" s="10" t="s">
        <v>69</v>
      </c>
      <c r="H1" s="10" t="s">
        <v>68</v>
      </c>
      <c r="I1" s="10" t="s">
        <v>70</v>
      </c>
      <c r="J1" s="10" t="s">
        <v>5</v>
      </c>
      <c r="K1" s="10" t="s">
        <v>67</v>
      </c>
      <c r="L1" s="3" t="s">
        <v>65</v>
      </c>
      <c r="M1" s="3" t="s">
        <v>71</v>
      </c>
    </row>
    <row r="2" spans="1:13" ht="15.75" x14ac:dyDescent="0.25">
      <c r="A2" s="2" t="s">
        <v>6</v>
      </c>
      <c r="B2" s="2">
        <v>1</v>
      </c>
      <c r="C2" s="13">
        <v>1.9</v>
      </c>
      <c r="D2" s="13">
        <v>81.40783691</v>
      </c>
      <c r="E2" s="13">
        <v>1.7</v>
      </c>
      <c r="F2" s="13">
        <v>44.8</v>
      </c>
      <c r="G2" s="13">
        <v>35.18</v>
      </c>
      <c r="H2" s="13">
        <v>73.189000719999996</v>
      </c>
      <c r="I2" s="13">
        <v>2371</v>
      </c>
      <c r="J2" s="13">
        <v>28.033899999999999</v>
      </c>
      <c r="K2" s="13">
        <v>27.6</v>
      </c>
      <c r="L2" s="13">
        <v>6170.7817519999999</v>
      </c>
      <c r="M2" s="13">
        <v>159.66347010000001</v>
      </c>
    </row>
    <row r="3" spans="1:13" ht="15.75" x14ac:dyDescent="0.25">
      <c r="A3" s="2" t="s">
        <v>7</v>
      </c>
      <c r="B3" s="2">
        <v>2</v>
      </c>
      <c r="C3" s="13">
        <v>48.8</v>
      </c>
      <c r="D3" s="13">
        <v>66.030113220000004</v>
      </c>
      <c r="E3" s="13">
        <v>0.2</v>
      </c>
      <c r="F3" s="13">
        <v>29.7</v>
      </c>
      <c r="G3" s="13">
        <v>38.29</v>
      </c>
      <c r="H3" s="13">
        <v>66.176998519999998</v>
      </c>
      <c r="I3" s="13">
        <v>218</v>
      </c>
      <c r="J3" s="13">
        <v>11.2027</v>
      </c>
      <c r="K3" s="13">
        <v>51.3</v>
      </c>
      <c r="L3" s="13">
        <v>3116.0433859999998</v>
      </c>
      <c r="M3" s="13">
        <v>59.700939140000003</v>
      </c>
    </row>
    <row r="4" spans="1:13" ht="15.75" x14ac:dyDescent="0.25">
      <c r="A4" s="2" t="s">
        <v>8</v>
      </c>
      <c r="B4" s="2">
        <v>3</v>
      </c>
      <c r="C4" s="13">
        <v>59.7</v>
      </c>
      <c r="D4" s="13">
        <v>42.362400049999998</v>
      </c>
      <c r="E4" s="13">
        <v>0.1</v>
      </c>
      <c r="F4" s="13">
        <v>30</v>
      </c>
      <c r="G4" s="13">
        <v>42.17</v>
      </c>
      <c r="H4" s="13">
        <v>47.861001020000003</v>
      </c>
      <c r="I4" s="13">
        <v>337</v>
      </c>
      <c r="J4" s="13">
        <v>9.3077000000000005</v>
      </c>
      <c r="K4" s="13">
        <v>47.8</v>
      </c>
      <c r="L4" s="13">
        <v>2283.8450250000001</v>
      </c>
      <c r="M4" s="13">
        <v>13.812212049999999</v>
      </c>
    </row>
    <row r="5" spans="1:13" ht="15.75" x14ac:dyDescent="0.25">
      <c r="A5" s="2" t="s">
        <v>9</v>
      </c>
      <c r="B5" s="2">
        <v>1</v>
      </c>
      <c r="C5" s="13">
        <v>11.8</v>
      </c>
      <c r="D5" s="13">
        <v>86.823181149999996</v>
      </c>
      <c r="E5" s="13">
        <v>0.5</v>
      </c>
      <c r="F5" s="13">
        <v>40.4</v>
      </c>
      <c r="G5" s="13">
        <v>25.16</v>
      </c>
      <c r="H5" s="13">
        <v>70.171988760000005</v>
      </c>
      <c r="I5" s="13">
        <v>1830</v>
      </c>
      <c r="J5" s="13">
        <v>22.328499999999998</v>
      </c>
      <c r="K5" s="13">
        <v>53.3</v>
      </c>
      <c r="L5" s="13">
        <v>132624.21230000001</v>
      </c>
      <c r="M5" s="13">
        <v>1165.9519459999999</v>
      </c>
    </row>
    <row r="6" spans="1:13" ht="15.75" x14ac:dyDescent="0.25">
      <c r="A6" s="2" t="s">
        <v>10</v>
      </c>
      <c r="B6" s="2">
        <v>3</v>
      </c>
      <c r="C6" s="13">
        <v>49.6</v>
      </c>
      <c r="D6" s="13">
        <v>41.224449159999999</v>
      </c>
      <c r="E6" s="13">
        <v>0.1</v>
      </c>
      <c r="F6" s="13">
        <v>38.299999999999997</v>
      </c>
      <c r="G6" s="13">
        <v>55.96</v>
      </c>
      <c r="H6" s="13">
        <v>29.97999939</v>
      </c>
      <c r="I6" s="13">
        <v>143</v>
      </c>
      <c r="J6" s="13">
        <v>12.238300000000001</v>
      </c>
      <c r="K6" s="13">
        <v>35.299999999999997</v>
      </c>
      <c r="L6" s="13">
        <v>1026.1607260000001</v>
      </c>
      <c r="M6" s="13">
        <v>18.797937820000001</v>
      </c>
    </row>
    <row r="7" spans="1:13" ht="15.75" x14ac:dyDescent="0.25">
      <c r="A7" s="2" t="s">
        <v>11</v>
      </c>
      <c r="B7" s="2">
        <v>2</v>
      </c>
      <c r="C7" s="13">
        <v>65.400000000000006</v>
      </c>
      <c r="D7" s="13">
        <v>68.375328060000001</v>
      </c>
      <c r="E7" s="13">
        <v>0.1</v>
      </c>
      <c r="F7" s="13">
        <v>27</v>
      </c>
      <c r="G7" s="13">
        <v>36.81</v>
      </c>
      <c r="H7" s="13">
        <v>13.365997200000001</v>
      </c>
      <c r="I7" s="13">
        <v>299</v>
      </c>
      <c r="J7" s="13">
        <v>3.3731</v>
      </c>
      <c r="K7" s="13">
        <v>38.6</v>
      </c>
      <c r="L7" s="13">
        <v>3339.7279229999999</v>
      </c>
      <c r="M7" s="13">
        <v>3.295584437</v>
      </c>
    </row>
    <row r="8" spans="1:13" ht="15.75" x14ac:dyDescent="0.25">
      <c r="A8" s="2" t="s">
        <v>12</v>
      </c>
      <c r="B8" s="2">
        <v>2</v>
      </c>
      <c r="C8" s="13">
        <v>45.2</v>
      </c>
      <c r="D8" s="13">
        <v>77.071037290000007</v>
      </c>
      <c r="E8" s="13">
        <v>0.1</v>
      </c>
      <c r="F8" s="13">
        <v>33.6</v>
      </c>
      <c r="G8" s="13">
        <v>65.42</v>
      </c>
      <c r="H8" s="13">
        <v>56.967999390000003</v>
      </c>
      <c r="I8" s="13">
        <v>997</v>
      </c>
      <c r="J8" s="13">
        <v>3.8479999999999999</v>
      </c>
      <c r="K8" s="13">
        <v>46.6</v>
      </c>
      <c r="L8" s="13">
        <v>2162.2808140000002</v>
      </c>
      <c r="M8" s="13">
        <v>15.49675805</v>
      </c>
    </row>
    <row r="9" spans="1:13" ht="15.75" x14ac:dyDescent="0.25">
      <c r="A9" s="2" t="s">
        <v>13</v>
      </c>
      <c r="B9" s="2">
        <v>3</v>
      </c>
      <c r="C9" s="13">
        <v>4.0999999999999996</v>
      </c>
      <c r="D9" s="13">
        <v>86.790290830000004</v>
      </c>
      <c r="E9" s="13">
        <v>0.8</v>
      </c>
      <c r="F9" s="13">
        <v>32.799999999999997</v>
      </c>
      <c r="G9" s="13">
        <v>62.2</v>
      </c>
      <c r="H9" s="13">
        <v>66.194913940000006</v>
      </c>
      <c r="I9" s="13">
        <v>758</v>
      </c>
      <c r="J9" s="13">
        <v>16.538799999999998</v>
      </c>
      <c r="K9" s="13">
        <v>42.4</v>
      </c>
      <c r="L9" s="13">
        <v>217378.41740000001</v>
      </c>
      <c r="M9" s="13">
        <v>3504.050479</v>
      </c>
    </row>
    <row r="10" spans="1:13" ht="15.75" x14ac:dyDescent="0.25">
      <c r="A10" s="2" t="s">
        <v>14</v>
      </c>
      <c r="B10" s="2">
        <v>2</v>
      </c>
      <c r="C10" s="13">
        <v>82.1</v>
      </c>
      <c r="D10" s="13">
        <v>37.395820620000002</v>
      </c>
      <c r="E10" s="13">
        <v>0.1</v>
      </c>
      <c r="F10" s="13">
        <v>36.9</v>
      </c>
      <c r="G10" s="13">
        <v>43.27</v>
      </c>
      <c r="H10" s="13">
        <v>41.770004749999998</v>
      </c>
      <c r="I10" s="13">
        <v>109</v>
      </c>
      <c r="J10" s="13">
        <v>6.6111000000000004</v>
      </c>
      <c r="K10" s="13">
        <v>56.2</v>
      </c>
      <c r="L10" s="13">
        <v>3087.1293740000001</v>
      </c>
      <c r="M10" s="13">
        <v>23.81361317</v>
      </c>
    </row>
    <row r="11" spans="1:13" ht="15.75" x14ac:dyDescent="0.25">
      <c r="A11" s="2" t="s">
        <v>15</v>
      </c>
      <c r="B11" s="2">
        <v>3</v>
      </c>
      <c r="C11" s="13">
        <v>101</v>
      </c>
      <c r="D11" s="13">
        <v>22.311550140000001</v>
      </c>
      <c r="E11" s="13">
        <v>0</v>
      </c>
      <c r="F11" s="13">
        <v>26.7</v>
      </c>
      <c r="G11" s="13">
        <v>64.27</v>
      </c>
      <c r="H11" s="13">
        <v>23.278998340000001</v>
      </c>
      <c r="I11" s="13">
        <v>87</v>
      </c>
      <c r="J11" s="13">
        <v>15.4542</v>
      </c>
      <c r="K11" s="13">
        <v>43.3</v>
      </c>
      <c r="L11" s="13">
        <v>458.39699259999998</v>
      </c>
      <c r="M11" s="13">
        <v>11.97726752</v>
      </c>
    </row>
    <row r="12" spans="1:13" ht="15.75" x14ac:dyDescent="0.25">
      <c r="A12" s="2" t="s">
        <v>16</v>
      </c>
      <c r="B12" s="2">
        <v>2</v>
      </c>
      <c r="C12" s="13">
        <v>50.7</v>
      </c>
      <c r="D12" s="13">
        <v>58.817020419999999</v>
      </c>
      <c r="E12" s="13">
        <v>0.3</v>
      </c>
      <c r="F12" s="13">
        <v>32.1</v>
      </c>
      <c r="G12" s="13">
        <v>15.34</v>
      </c>
      <c r="H12" s="13">
        <v>29.163953809999999</v>
      </c>
      <c r="I12" s="13">
        <v>45.099998469999996</v>
      </c>
      <c r="J12" s="13">
        <v>11.6455</v>
      </c>
      <c r="K12" s="13">
        <v>45.3</v>
      </c>
      <c r="L12" s="13">
        <v>9503.0356589999992</v>
      </c>
      <c r="M12" s="13">
        <v>188.0392908</v>
      </c>
    </row>
    <row r="13" spans="1:13" ht="15.75" x14ac:dyDescent="0.25">
      <c r="A13" s="2" t="s">
        <v>17</v>
      </c>
      <c r="B13" s="2">
        <v>2</v>
      </c>
      <c r="C13" s="13">
        <v>38.700000000000003</v>
      </c>
      <c r="D13" s="13">
        <v>80.298759459999999</v>
      </c>
      <c r="E13" s="13">
        <v>0.2</v>
      </c>
      <c r="F13" s="13">
        <v>30.8</v>
      </c>
      <c r="G13" s="13">
        <v>42.88</v>
      </c>
      <c r="H13" s="13">
        <v>67.373006419999996</v>
      </c>
      <c r="I13" s="13">
        <v>158</v>
      </c>
      <c r="J13" s="13">
        <v>0.22800000000000001</v>
      </c>
      <c r="K13" s="13">
        <v>48.9</v>
      </c>
      <c r="L13" s="13">
        <v>4473.7411410000004</v>
      </c>
      <c r="M13" s="13">
        <v>71.554581839999997</v>
      </c>
    </row>
    <row r="14" spans="1:13" ht="15.75" x14ac:dyDescent="0.25">
      <c r="A14" s="2" t="s">
        <v>18</v>
      </c>
      <c r="B14" s="2">
        <v>3</v>
      </c>
      <c r="C14" s="13">
        <v>47.2</v>
      </c>
      <c r="D14" s="13">
        <v>47.165351870000002</v>
      </c>
      <c r="E14" s="13">
        <v>0.2</v>
      </c>
      <c r="F14" s="13">
        <v>25.8</v>
      </c>
      <c r="G14" s="13">
        <v>57.65</v>
      </c>
      <c r="H14" s="13">
        <v>51.239000079999997</v>
      </c>
      <c r="I14" s="13">
        <v>2070</v>
      </c>
      <c r="J14" s="13">
        <v>7.54</v>
      </c>
      <c r="K14" s="13">
        <v>41.5</v>
      </c>
      <c r="L14" s="13">
        <v>3373.2370879999999</v>
      </c>
      <c r="M14" s="13">
        <v>51.989878580000003</v>
      </c>
    </row>
    <row r="15" spans="1:13" ht="15.75" x14ac:dyDescent="0.25">
      <c r="A15" s="2" t="s">
        <v>19</v>
      </c>
      <c r="B15" s="2">
        <v>2</v>
      </c>
      <c r="C15" s="13">
        <v>59.8</v>
      </c>
      <c r="D15" s="13">
        <v>77.04267883</v>
      </c>
      <c r="E15" s="13">
        <v>0.1</v>
      </c>
      <c r="F15" s="13">
        <v>36.4</v>
      </c>
      <c r="G15" s="13">
        <v>42.5</v>
      </c>
      <c r="H15" s="13">
        <v>45.046000220000003</v>
      </c>
      <c r="I15" s="13">
        <v>351</v>
      </c>
      <c r="J15" s="13">
        <v>4.0382999999999996</v>
      </c>
      <c r="K15" s="13">
        <v>42.1</v>
      </c>
      <c r="L15" s="13">
        <v>941.81894209999996</v>
      </c>
      <c r="M15" s="13">
        <v>9.1715036269999999</v>
      </c>
    </row>
    <row r="16" spans="1:13" ht="15.75" x14ac:dyDescent="0.25">
      <c r="A16" s="2" t="s">
        <v>20</v>
      </c>
      <c r="B16" s="2">
        <v>2</v>
      </c>
      <c r="C16" s="13">
        <v>31.3</v>
      </c>
      <c r="D16" s="13">
        <v>67.900000000000006</v>
      </c>
      <c r="E16" s="13">
        <v>0.2</v>
      </c>
      <c r="F16" s="13">
        <v>28.1</v>
      </c>
      <c r="G16" s="13">
        <v>38.340000000000003</v>
      </c>
      <c r="H16" s="13">
        <v>77.914971859999994</v>
      </c>
      <c r="I16" s="13">
        <v>63</v>
      </c>
      <c r="J16" s="13">
        <v>11.825100000000001</v>
      </c>
      <c r="K16" s="13">
        <v>41.6</v>
      </c>
      <c r="L16" s="13">
        <v>16010.312669999999</v>
      </c>
      <c r="M16" s="13">
        <v>194.13287320000001</v>
      </c>
    </row>
    <row r="17" spans="1:13" ht="15.75" x14ac:dyDescent="0.25">
      <c r="A17" s="2" t="s">
        <v>21</v>
      </c>
      <c r="B17" s="2">
        <v>1</v>
      </c>
      <c r="C17" s="13">
        <v>2</v>
      </c>
      <c r="D17" s="13">
        <v>71.168251040000001</v>
      </c>
      <c r="E17" s="13">
        <v>0.5</v>
      </c>
      <c r="F17" s="13">
        <v>43.3</v>
      </c>
      <c r="G17" s="13">
        <v>72.31</v>
      </c>
      <c r="H17" s="13">
        <v>42.730000410000002</v>
      </c>
      <c r="I17" s="13">
        <v>13026</v>
      </c>
      <c r="J17" s="13">
        <v>26.820553</v>
      </c>
      <c r="K17" s="13">
        <v>31.5</v>
      </c>
      <c r="L17" s="13">
        <v>5033.1078669999997</v>
      </c>
      <c r="M17" s="13">
        <v>243.22610520000001</v>
      </c>
    </row>
    <row r="18" spans="1:13" ht="15.75" x14ac:dyDescent="0.25">
      <c r="A18" s="2" t="s">
        <v>22</v>
      </c>
      <c r="B18" s="2">
        <v>2</v>
      </c>
      <c r="C18" s="13">
        <v>22.3</v>
      </c>
      <c r="D18" s="13">
        <v>94.370536799999996</v>
      </c>
      <c r="E18" s="13">
        <v>0.4</v>
      </c>
      <c r="F18" s="13">
        <v>38.1</v>
      </c>
      <c r="G18" s="13">
        <v>44.47</v>
      </c>
      <c r="H18" s="13">
        <v>72.627003520000002</v>
      </c>
      <c r="I18" s="13">
        <v>590.34000019999996</v>
      </c>
      <c r="J18" s="13">
        <v>1.6508</v>
      </c>
      <c r="K18" s="13">
        <v>46.951999999999998</v>
      </c>
      <c r="L18" s="13">
        <v>11799.531849999999</v>
      </c>
      <c r="M18" s="13">
        <v>134.95714559999999</v>
      </c>
    </row>
    <row r="19" spans="1:13" ht="15.75" x14ac:dyDescent="0.25">
      <c r="A19" s="2" t="s">
        <v>23</v>
      </c>
      <c r="B19" s="2">
        <v>2</v>
      </c>
      <c r="C19" s="13">
        <v>45.6</v>
      </c>
      <c r="D19" s="13">
        <v>76.570518489999998</v>
      </c>
      <c r="E19" s="13">
        <v>0.1</v>
      </c>
      <c r="F19" s="13">
        <v>30.4</v>
      </c>
      <c r="G19" s="13">
        <v>37.020000000000003</v>
      </c>
      <c r="H19" s="13">
        <v>40.712000000000003</v>
      </c>
      <c r="I19" s="13">
        <v>142</v>
      </c>
      <c r="J19" s="13">
        <v>15.179399999999999</v>
      </c>
      <c r="K19" s="13">
        <v>40.805999999999997</v>
      </c>
      <c r="L19" s="13">
        <v>2781.8129829999998</v>
      </c>
      <c r="M19" s="13">
        <v>29.453817560000001</v>
      </c>
    </row>
    <row r="20" spans="1:13" ht="15.75" x14ac:dyDescent="0.25">
      <c r="A20" s="2" t="s">
        <v>24</v>
      </c>
      <c r="B20" s="2">
        <v>2</v>
      </c>
      <c r="C20" s="13">
        <v>27.9</v>
      </c>
      <c r="D20" s="13">
        <v>88.419380189999998</v>
      </c>
      <c r="E20" s="13">
        <v>0.3</v>
      </c>
      <c r="F20" s="13">
        <v>33.799999999999997</v>
      </c>
      <c r="G20" s="13">
        <v>19.899999999999999</v>
      </c>
      <c r="H20" s="13">
        <v>23.980995180000001</v>
      </c>
      <c r="I20" s="13">
        <v>1226</v>
      </c>
      <c r="J20" s="13">
        <v>26.522500000000001</v>
      </c>
      <c r="K20" s="13">
        <v>54.6</v>
      </c>
      <c r="L20" s="13">
        <v>60769.250870000003</v>
      </c>
      <c r="M20" s="13">
        <v>1214.148224</v>
      </c>
    </row>
    <row r="21" spans="1:13" ht="15.75" x14ac:dyDescent="0.25">
      <c r="A21" s="2" t="s">
        <v>25</v>
      </c>
      <c r="B21" s="2">
        <v>2</v>
      </c>
      <c r="C21" s="13">
        <v>43.7</v>
      </c>
      <c r="D21" s="13">
        <v>51.771179199999999</v>
      </c>
      <c r="E21" s="13">
        <v>0.1</v>
      </c>
      <c r="F21" s="13">
        <v>34.4</v>
      </c>
      <c r="G21" s="13">
        <v>31.85</v>
      </c>
      <c r="H21" s="13">
        <v>21.224999610000001</v>
      </c>
      <c r="I21" s="13">
        <v>812</v>
      </c>
      <c r="J21" s="13">
        <v>9.1449999999999996</v>
      </c>
      <c r="K21" s="13">
        <v>35</v>
      </c>
      <c r="L21" s="13">
        <v>4191.3215829999999</v>
      </c>
      <c r="M21" s="13">
        <v>66.890479580000004</v>
      </c>
    </row>
    <row r="22" spans="1:13" ht="15.75" x14ac:dyDescent="0.25">
      <c r="A22" s="2" t="s">
        <v>26</v>
      </c>
      <c r="B22" s="2">
        <v>2</v>
      </c>
      <c r="C22" s="13">
        <v>20.6</v>
      </c>
      <c r="D22" s="13">
        <v>84.667160030000005</v>
      </c>
      <c r="E22" s="13">
        <v>0.7</v>
      </c>
      <c r="F22" s="13">
        <v>45.8</v>
      </c>
      <c r="G22" s="13">
        <v>40.81</v>
      </c>
      <c r="H22" s="13">
        <v>89.740994459999996</v>
      </c>
      <c r="I22" s="13">
        <v>526</v>
      </c>
      <c r="J22" s="13">
        <v>0.80369999999999997</v>
      </c>
      <c r="K22" s="13">
        <v>38</v>
      </c>
      <c r="L22" s="13">
        <v>21902.080430000002</v>
      </c>
      <c r="M22" s="13">
        <v>139.46558450000001</v>
      </c>
    </row>
    <row r="23" spans="1:13" ht="15.75" x14ac:dyDescent="0.25">
      <c r="A23" s="2" t="s">
        <v>27</v>
      </c>
      <c r="B23" s="2">
        <v>3</v>
      </c>
      <c r="C23" s="13">
        <v>29.7</v>
      </c>
      <c r="D23" s="13">
        <v>50.77796936</v>
      </c>
      <c r="E23" s="13">
        <v>0.1</v>
      </c>
      <c r="F23" s="13">
        <v>27.9</v>
      </c>
      <c r="G23" s="13">
        <v>57.74</v>
      </c>
      <c r="H23" s="13">
        <v>61.931008400000003</v>
      </c>
      <c r="I23" s="13">
        <v>619</v>
      </c>
      <c r="J23" s="13">
        <v>13.443199999999999</v>
      </c>
      <c r="K23" s="13">
        <v>35.9</v>
      </c>
      <c r="L23" s="13">
        <v>5106.261176</v>
      </c>
      <c r="M23" s="13">
        <v>155.47091499999999</v>
      </c>
    </row>
    <row r="24" spans="1:13" ht="15.75" x14ac:dyDescent="0.25">
      <c r="A24" s="2" t="s">
        <v>28</v>
      </c>
      <c r="B24" s="2">
        <v>2</v>
      </c>
      <c r="C24" s="13">
        <v>18.8</v>
      </c>
      <c r="D24" s="13">
        <v>79.039642330000007</v>
      </c>
      <c r="E24" s="13">
        <v>0.1</v>
      </c>
      <c r="F24" s="13">
        <v>27.6</v>
      </c>
      <c r="G24" s="13">
        <v>54.5</v>
      </c>
      <c r="H24" s="13">
        <v>56.707001310000003</v>
      </c>
      <c r="I24" s="13">
        <v>897</v>
      </c>
      <c r="J24" s="13">
        <v>7.9465000000000003</v>
      </c>
      <c r="K24" s="13">
        <v>43.5</v>
      </c>
      <c r="L24" s="13">
        <v>5291.9903359999998</v>
      </c>
      <c r="M24" s="13">
        <v>47.504991799999999</v>
      </c>
    </row>
    <row r="25" spans="1:13" ht="15.75" x14ac:dyDescent="0.25">
      <c r="A25" s="2" t="s">
        <v>29</v>
      </c>
      <c r="B25" s="2">
        <v>3</v>
      </c>
      <c r="C25" s="13">
        <v>44.6</v>
      </c>
      <c r="D25" s="13">
        <v>32.003841399999999</v>
      </c>
      <c r="E25" s="13">
        <v>0.1</v>
      </c>
      <c r="F25" s="13">
        <v>26.4</v>
      </c>
      <c r="G25" s="13">
        <v>53.32</v>
      </c>
      <c r="H25" s="13">
        <v>36.500001640000001</v>
      </c>
      <c r="I25" s="13">
        <v>99</v>
      </c>
      <c r="J25" s="13">
        <v>9.9456000000000007</v>
      </c>
      <c r="K25" s="13">
        <v>33.700000000000003</v>
      </c>
      <c r="L25" s="13">
        <v>2854.7723529999998</v>
      </c>
      <c r="M25" s="13">
        <v>34.452394069999997</v>
      </c>
    </row>
    <row r="26" spans="1:13" ht="15.75" x14ac:dyDescent="0.25">
      <c r="A26" s="2" t="s">
        <v>30</v>
      </c>
      <c r="B26" s="2">
        <v>3</v>
      </c>
      <c r="C26" s="13">
        <v>35.299999999999997</v>
      </c>
      <c r="D26" s="13">
        <v>45.5811615</v>
      </c>
      <c r="E26" s="13">
        <v>0.1</v>
      </c>
      <c r="F26" s="13">
        <v>29.1</v>
      </c>
      <c r="G26" s="13">
        <v>54.43</v>
      </c>
      <c r="H26" s="13">
        <v>43.776998749999997</v>
      </c>
      <c r="I26" s="13">
        <v>52.400001530000004</v>
      </c>
      <c r="J26" s="13">
        <v>11.803699999999999</v>
      </c>
      <c r="K26" s="13">
        <v>50.7</v>
      </c>
      <c r="L26" s="13">
        <v>4242.2336770000002</v>
      </c>
      <c r="M26" s="13">
        <v>88.49916863</v>
      </c>
    </row>
    <row r="27" spans="1:13" ht="15.75" x14ac:dyDescent="0.25">
      <c r="A27" s="2" t="s">
        <v>31</v>
      </c>
      <c r="B27" s="2">
        <v>2</v>
      </c>
      <c r="C27" s="13">
        <v>51.2</v>
      </c>
      <c r="D27" s="13">
        <v>81.534973140000005</v>
      </c>
      <c r="E27" s="13">
        <v>0.2</v>
      </c>
      <c r="F27" s="13">
        <v>34.700000000000003</v>
      </c>
      <c r="G27" s="13">
        <v>26.6</v>
      </c>
      <c r="H27" s="13">
        <v>27.507000470000001</v>
      </c>
      <c r="I27" s="13">
        <v>2049</v>
      </c>
      <c r="J27" s="13">
        <v>2.3599999999999999E-2</v>
      </c>
      <c r="K27" s="13">
        <v>40.799999999999997</v>
      </c>
      <c r="L27" s="13">
        <v>6151.770192</v>
      </c>
      <c r="M27" s="13">
        <v>107.4295831</v>
      </c>
    </row>
    <row r="28" spans="1:13" ht="15.75" x14ac:dyDescent="0.25">
      <c r="A28" s="2" t="s">
        <v>32</v>
      </c>
      <c r="B28" s="2">
        <v>2</v>
      </c>
      <c r="C28" s="13">
        <v>44.4</v>
      </c>
      <c r="D28" s="13">
        <v>76.635200499999996</v>
      </c>
      <c r="E28" s="13">
        <v>0.1</v>
      </c>
      <c r="F28" s="13">
        <v>28</v>
      </c>
      <c r="G28" s="13">
        <v>24.49</v>
      </c>
      <c r="H28" s="13">
        <v>28.58500669</v>
      </c>
      <c r="I28" s="13">
        <v>1142</v>
      </c>
      <c r="J28" s="13">
        <v>29.61</v>
      </c>
      <c r="K28" s="13">
        <v>44.9</v>
      </c>
      <c r="L28" s="13">
        <v>15485.105879999999</v>
      </c>
      <c r="M28" s="13">
        <v>327.95863859999997</v>
      </c>
    </row>
    <row r="29" spans="1:13" ht="15.75" x14ac:dyDescent="0.25">
      <c r="A29" s="2" t="s">
        <v>33</v>
      </c>
      <c r="B29" s="2">
        <v>3</v>
      </c>
      <c r="C29" s="13">
        <v>41.5</v>
      </c>
      <c r="D29" s="13">
        <v>48.30136108</v>
      </c>
      <c r="E29" s="13">
        <v>0</v>
      </c>
      <c r="F29" s="13">
        <v>22.6</v>
      </c>
      <c r="G29" s="13">
        <v>52.28</v>
      </c>
      <c r="H29" s="13">
        <v>51.6150083</v>
      </c>
      <c r="I29" s="13">
        <v>483.20699999999999</v>
      </c>
      <c r="J29" s="13">
        <v>6.4280549999999996</v>
      </c>
      <c r="K29" s="13">
        <v>35.299999999999997</v>
      </c>
      <c r="L29" s="13">
        <v>1498.772424</v>
      </c>
      <c r="M29" s="13">
        <v>59.545823349999999</v>
      </c>
    </row>
    <row r="30" spans="1:13" ht="15.75" x14ac:dyDescent="0.25">
      <c r="A30" s="2" t="s">
        <v>34</v>
      </c>
      <c r="B30" s="2">
        <v>1</v>
      </c>
      <c r="C30" s="13">
        <v>0.6</v>
      </c>
      <c r="D30" s="13">
        <v>86.099998470000003</v>
      </c>
      <c r="E30" s="13">
        <v>2.1</v>
      </c>
      <c r="F30" s="13">
        <v>43.631999999999998</v>
      </c>
      <c r="G30" s="13">
        <v>49.23</v>
      </c>
      <c r="H30" s="13">
        <v>80.393000200000003</v>
      </c>
      <c r="I30" s="13">
        <v>760</v>
      </c>
      <c r="J30" s="13">
        <v>26.335100000000001</v>
      </c>
      <c r="K30" s="13">
        <v>31.72</v>
      </c>
      <c r="L30" s="13">
        <v>74025.607260000004</v>
      </c>
      <c r="M30" s="13">
        <v>946.52090490000001</v>
      </c>
    </row>
    <row r="31" spans="1:13" ht="15.75" x14ac:dyDescent="0.25">
      <c r="A31" s="2" t="s">
        <v>35</v>
      </c>
      <c r="B31" s="2">
        <v>2</v>
      </c>
      <c r="C31" s="13">
        <v>30.2</v>
      </c>
      <c r="D31" s="13">
        <v>74.804321290000004</v>
      </c>
      <c r="E31" s="13">
        <v>0.2</v>
      </c>
      <c r="F31" s="13">
        <v>26.5</v>
      </c>
      <c r="G31" s="13">
        <v>17.5</v>
      </c>
      <c r="H31" s="13">
        <v>37.860998799999997</v>
      </c>
      <c r="I31" s="13">
        <v>486</v>
      </c>
      <c r="J31" s="13">
        <v>18.766946999999998</v>
      </c>
      <c r="K31" s="13">
        <v>42.6</v>
      </c>
      <c r="L31" s="13">
        <v>2373.401734</v>
      </c>
      <c r="M31" s="13">
        <v>51.317595959999998</v>
      </c>
    </row>
    <row r="32" spans="1:13" ht="15.75" x14ac:dyDescent="0.25">
      <c r="A32" s="2" t="s">
        <v>36</v>
      </c>
      <c r="B32" s="2">
        <v>2</v>
      </c>
      <c r="C32" s="13">
        <v>28.3</v>
      </c>
      <c r="D32" s="13">
        <v>62.143539429999997</v>
      </c>
      <c r="E32" s="13">
        <v>0</v>
      </c>
      <c r="F32" s="13">
        <v>38.299999999999997</v>
      </c>
      <c r="G32" s="13">
        <v>25.62</v>
      </c>
      <c r="H32" s="13">
        <v>17.173999949999999</v>
      </c>
      <c r="I32" s="13">
        <v>871</v>
      </c>
      <c r="J32" s="13">
        <v>13.254300000000001</v>
      </c>
      <c r="K32" s="13">
        <v>44.7</v>
      </c>
      <c r="L32" s="13">
        <v>4597.1959360000001</v>
      </c>
      <c r="M32" s="13">
        <v>140.96492910000001</v>
      </c>
    </row>
    <row r="33" spans="1:13" ht="15.75" x14ac:dyDescent="0.25">
      <c r="A33" s="2" t="s">
        <v>37</v>
      </c>
      <c r="B33" s="2">
        <v>3</v>
      </c>
      <c r="C33" s="13">
        <v>70.7</v>
      </c>
      <c r="D33" s="13">
        <v>35.473770139999999</v>
      </c>
      <c r="E33" s="13">
        <v>0.1</v>
      </c>
      <c r="F33" s="13">
        <v>29.4</v>
      </c>
      <c r="G33" s="13">
        <v>63.64</v>
      </c>
      <c r="H33" s="13">
        <v>43.135998720000003</v>
      </c>
      <c r="I33" s="13">
        <v>217</v>
      </c>
      <c r="J33" s="13">
        <v>17.570692000000001</v>
      </c>
      <c r="K33" s="13">
        <v>33</v>
      </c>
      <c r="L33" s="13">
        <v>1550.7148199999999</v>
      </c>
      <c r="M33" s="13">
        <v>36.982340700000002</v>
      </c>
    </row>
    <row r="34" spans="1:13" ht="15.75" x14ac:dyDescent="0.25">
      <c r="A34" s="2" t="s">
        <v>38</v>
      </c>
      <c r="B34" s="2">
        <v>3</v>
      </c>
      <c r="C34" s="13">
        <v>38.6</v>
      </c>
      <c r="D34" s="13">
        <v>53.49758911</v>
      </c>
      <c r="E34" s="13">
        <v>0.7</v>
      </c>
      <c r="F34" s="13">
        <v>27.7</v>
      </c>
      <c r="G34" s="13">
        <v>74.13</v>
      </c>
      <c r="H34" s="13">
        <v>54.506997380000001</v>
      </c>
      <c r="I34" s="13">
        <v>30</v>
      </c>
      <c r="J34" s="13">
        <v>21.007899999999999</v>
      </c>
      <c r="K34" s="13">
        <v>32.6</v>
      </c>
      <c r="L34" s="13">
        <v>12963.530909999999</v>
      </c>
      <c r="M34" s="13">
        <v>216.98319989999999</v>
      </c>
    </row>
    <row r="35" spans="1:13" ht="15.75" x14ac:dyDescent="0.25">
      <c r="A35" s="2" t="s">
        <v>39</v>
      </c>
      <c r="B35" s="2">
        <v>1</v>
      </c>
      <c r="C35" s="13">
        <v>0.6</v>
      </c>
      <c r="D35" s="13">
        <v>91.325393680000005</v>
      </c>
      <c r="E35" s="13">
        <v>2.5</v>
      </c>
      <c r="F35" s="13">
        <v>45.1</v>
      </c>
      <c r="G35" s="13">
        <v>10.52</v>
      </c>
      <c r="H35" s="13">
        <v>40.766020050000002</v>
      </c>
      <c r="I35" s="13">
        <v>1418</v>
      </c>
      <c r="J35" s="13">
        <v>20.348403999999999</v>
      </c>
      <c r="K35" s="13">
        <v>36.799999999999997</v>
      </c>
      <c r="L35" s="13">
        <v>166185.6459</v>
      </c>
      <c r="M35" s="13">
        <v>764.78753840000002</v>
      </c>
    </row>
    <row r="36" spans="1:13" ht="15.75" x14ac:dyDescent="0.25">
      <c r="A36" s="2" t="s">
        <v>40</v>
      </c>
      <c r="B36" s="2">
        <v>1</v>
      </c>
      <c r="C36" s="13">
        <v>1.9</v>
      </c>
      <c r="D36" s="13">
        <v>73.750007629999999</v>
      </c>
      <c r="E36" s="13">
        <v>0.2</v>
      </c>
      <c r="F36" s="13">
        <v>42.3</v>
      </c>
      <c r="G36" s="13">
        <v>28.38</v>
      </c>
      <c r="H36" s="13">
        <v>62.993999549999998</v>
      </c>
      <c r="I36" s="13">
        <v>13109</v>
      </c>
      <c r="J36" s="13">
        <v>31.791699999999999</v>
      </c>
      <c r="K36" s="13">
        <v>39.5</v>
      </c>
      <c r="L36" s="13">
        <v>31895.18995</v>
      </c>
      <c r="M36" s="13">
        <v>440.34058229999999</v>
      </c>
    </row>
    <row r="37" spans="1:13" ht="15.75" x14ac:dyDescent="0.25">
      <c r="A37" s="2" t="s">
        <v>41</v>
      </c>
      <c r="B37" s="2">
        <v>2</v>
      </c>
      <c r="C37" s="13">
        <v>27.6</v>
      </c>
      <c r="D37" s="13">
        <v>60.655429839999996</v>
      </c>
      <c r="E37" s="13">
        <v>0.1</v>
      </c>
      <c r="F37" s="13">
        <v>33.9</v>
      </c>
      <c r="G37" s="13">
        <v>21.22</v>
      </c>
      <c r="H37" s="13">
        <v>36.52800122</v>
      </c>
      <c r="I37" s="13">
        <v>2033</v>
      </c>
      <c r="J37" s="13">
        <v>18.665694999999999</v>
      </c>
      <c r="K37" s="13">
        <v>54</v>
      </c>
      <c r="L37" s="13">
        <v>7418.0245320000004</v>
      </c>
      <c r="M37" s="13">
        <v>72.449364149999994</v>
      </c>
    </row>
    <row r="38" spans="1:13" ht="15.75" x14ac:dyDescent="0.25">
      <c r="A38" s="2" t="s">
        <v>42</v>
      </c>
      <c r="B38" s="2">
        <v>1</v>
      </c>
      <c r="C38" s="13">
        <v>18.3</v>
      </c>
      <c r="D38" s="13">
        <v>91.527267460000004</v>
      </c>
      <c r="E38" s="13">
        <v>0.4</v>
      </c>
      <c r="F38" s="13">
        <v>40.200000000000003</v>
      </c>
      <c r="G38" s="13">
        <v>24.05</v>
      </c>
      <c r="H38" s="13">
        <v>51.0419999</v>
      </c>
      <c r="I38" s="13">
        <v>1651</v>
      </c>
      <c r="J38" s="13">
        <v>22.957599999999999</v>
      </c>
      <c r="K38" s="13">
        <v>59.1</v>
      </c>
      <c r="L38" s="13">
        <v>63196.674319999998</v>
      </c>
      <c r="M38" s="13">
        <v>1611.1251420000001</v>
      </c>
    </row>
    <row r="39" spans="1:13" ht="15.75" x14ac:dyDescent="0.25">
      <c r="A39" s="2" t="s">
        <v>43</v>
      </c>
      <c r="B39" s="2">
        <v>3</v>
      </c>
      <c r="C39" s="13">
        <v>70.8</v>
      </c>
      <c r="D39" s="13">
        <v>35.049999239999998</v>
      </c>
      <c r="E39" s="13">
        <v>0</v>
      </c>
      <c r="F39" s="13">
        <v>30.8</v>
      </c>
      <c r="G39" s="13">
        <v>93.18</v>
      </c>
      <c r="H39" s="13">
        <v>16.51700087</v>
      </c>
      <c r="I39" s="13">
        <v>192</v>
      </c>
      <c r="J39" s="13">
        <v>17.607789</v>
      </c>
      <c r="K39" s="13">
        <v>34.299999999999997</v>
      </c>
      <c r="L39" s="13">
        <v>377.55169669999998</v>
      </c>
      <c r="M39" s="13">
        <v>13.21280793</v>
      </c>
    </row>
    <row r="40" spans="1:13" ht="15.75" x14ac:dyDescent="0.25">
      <c r="A40" s="2" t="s">
        <v>44</v>
      </c>
      <c r="B40" s="2">
        <v>3</v>
      </c>
      <c r="C40" s="13">
        <v>68.599999999999994</v>
      </c>
      <c r="D40" s="13">
        <v>62.016010280000003</v>
      </c>
      <c r="E40" s="13">
        <v>0.4</v>
      </c>
      <c r="F40" s="13">
        <v>31</v>
      </c>
      <c r="G40" s="13">
        <v>61.73</v>
      </c>
      <c r="H40" s="13">
        <v>51.156999829999997</v>
      </c>
      <c r="I40" s="13">
        <v>5265</v>
      </c>
      <c r="J40" s="13">
        <v>9.0820000000000007</v>
      </c>
      <c r="K40" s="13">
        <v>35.1</v>
      </c>
      <c r="L40" s="13">
        <v>1270.951562</v>
      </c>
      <c r="M40" s="13">
        <v>15.63467223</v>
      </c>
    </row>
    <row r="41" spans="1:13" ht="15.75" x14ac:dyDescent="0.25">
      <c r="A41" s="2" t="s">
        <v>45</v>
      </c>
      <c r="B41" s="2">
        <v>2</v>
      </c>
      <c r="C41" s="13">
        <v>19.3</v>
      </c>
      <c r="D41" s="13">
        <v>73.215591430000003</v>
      </c>
      <c r="E41" s="13">
        <v>0.1</v>
      </c>
      <c r="F41" s="13">
        <v>33.799999999999997</v>
      </c>
      <c r="G41" s="13">
        <v>39.700000000000003</v>
      </c>
      <c r="H41" s="13">
        <v>17.313001159999999</v>
      </c>
      <c r="I41" s="13">
        <v>1634</v>
      </c>
      <c r="J41" s="13">
        <v>1.9402999999999999</v>
      </c>
      <c r="K41" s="13">
        <v>43.7</v>
      </c>
      <c r="L41" s="13">
        <v>10273.42311</v>
      </c>
      <c r="M41" s="13">
        <v>115.54650959999999</v>
      </c>
    </row>
    <row r="42" spans="1:13" ht="15.75" x14ac:dyDescent="0.25">
      <c r="A42" s="2" t="s">
        <v>46</v>
      </c>
      <c r="B42" s="2">
        <v>2</v>
      </c>
      <c r="C42" s="13">
        <v>11.4</v>
      </c>
      <c r="D42" s="13">
        <v>92.816642759999993</v>
      </c>
      <c r="E42" s="13">
        <v>0.1</v>
      </c>
      <c r="F42" s="13">
        <v>37.6</v>
      </c>
      <c r="G42" s="13">
        <v>39</v>
      </c>
      <c r="H42" s="13">
        <v>73.598039580000005</v>
      </c>
      <c r="I42" s="13">
        <v>33.400001530000004</v>
      </c>
      <c r="J42" s="13">
        <v>0.18640000000000001</v>
      </c>
      <c r="K42" s="13">
        <v>56.3</v>
      </c>
      <c r="L42" s="13">
        <v>27643.962500000001</v>
      </c>
      <c r="M42" s="13">
        <v>339.44646979999999</v>
      </c>
    </row>
    <row r="43" spans="1:13" ht="15.75" x14ac:dyDescent="0.25">
      <c r="A43" s="2" t="s">
        <v>47</v>
      </c>
      <c r="B43" s="2">
        <v>3</v>
      </c>
      <c r="C43" s="13">
        <v>23.9</v>
      </c>
      <c r="D43" s="13">
        <v>51.900421139999999</v>
      </c>
      <c r="E43" s="13">
        <v>0.1</v>
      </c>
      <c r="F43" s="13">
        <v>30.7</v>
      </c>
      <c r="G43" s="13">
        <v>59.78</v>
      </c>
      <c r="H43" s="13">
        <v>47.652997929999998</v>
      </c>
      <c r="I43" s="13">
        <v>1376</v>
      </c>
      <c r="J43" s="13">
        <v>14.497400000000001</v>
      </c>
      <c r="K43" s="13">
        <v>40.299999999999997</v>
      </c>
      <c r="L43" s="13">
        <v>5270.807648</v>
      </c>
      <c r="M43" s="13">
        <v>120.5176811</v>
      </c>
    </row>
    <row r="44" spans="1:13" ht="15.75" x14ac:dyDescent="0.25">
      <c r="A44" s="2" t="s">
        <v>48</v>
      </c>
      <c r="B44" s="2">
        <v>1</v>
      </c>
      <c r="C44" s="13">
        <v>0.2</v>
      </c>
      <c r="D44" s="13">
        <v>95.867706299999995</v>
      </c>
      <c r="E44" s="13">
        <v>2.1</v>
      </c>
      <c r="F44" s="13">
        <v>58.2</v>
      </c>
      <c r="G44" s="13">
        <v>13.67</v>
      </c>
      <c r="H44" s="13">
        <v>57.118565940000003</v>
      </c>
      <c r="I44" s="13">
        <v>428</v>
      </c>
      <c r="J44" s="13">
        <v>4.6795999999999998</v>
      </c>
      <c r="K44" s="13">
        <v>32.1</v>
      </c>
      <c r="L44" s="13">
        <v>414043.53389999998</v>
      </c>
      <c r="M44" s="13">
        <v>1679.897567</v>
      </c>
    </row>
    <row r="45" spans="1:13" ht="15.75" x14ac:dyDescent="0.25">
      <c r="A45" s="2" t="s">
        <v>49</v>
      </c>
      <c r="B45" s="2">
        <v>3</v>
      </c>
      <c r="C45" s="13">
        <v>81.3</v>
      </c>
      <c r="D45" s="13">
        <v>43.206329349999997</v>
      </c>
      <c r="E45" s="13">
        <v>0</v>
      </c>
      <c r="F45" s="13">
        <v>25.7</v>
      </c>
      <c r="G45" s="13">
        <v>54.28</v>
      </c>
      <c r="H45" s="13">
        <v>42.483996660000003</v>
      </c>
      <c r="I45" s="13">
        <v>71</v>
      </c>
      <c r="J45" s="13">
        <v>8.4605549999999994</v>
      </c>
      <c r="K45" s="13">
        <v>35.700000000000003</v>
      </c>
      <c r="L45" s="13">
        <v>982.18211069999995</v>
      </c>
      <c r="M45" s="13">
        <v>15.99853581</v>
      </c>
    </row>
    <row r="46" spans="1:13" ht="15.75" x14ac:dyDescent="0.25">
      <c r="A46" s="2" t="s">
        <v>50</v>
      </c>
      <c r="B46" s="2">
        <v>2</v>
      </c>
      <c r="C46" s="13">
        <v>86.6</v>
      </c>
      <c r="D46" s="13">
        <v>37.799999999999997</v>
      </c>
      <c r="E46" s="13">
        <v>0</v>
      </c>
      <c r="F46" s="13">
        <v>31.609000000000002</v>
      </c>
      <c r="G46" s="13">
        <v>27.67</v>
      </c>
      <c r="H46" s="13">
        <v>45.554000360000003</v>
      </c>
      <c r="I46" s="13">
        <v>828.447</v>
      </c>
      <c r="J46" s="13">
        <v>5.1521489999999996</v>
      </c>
      <c r="K46" s="13">
        <v>36.799999999999997</v>
      </c>
      <c r="L46" s="13">
        <v>1710.1704629999999</v>
      </c>
      <c r="M46" s="13">
        <v>88.131086740000001</v>
      </c>
    </row>
    <row r="47" spans="1:13" ht="15.75" x14ac:dyDescent="0.25">
      <c r="A47" s="2" t="s">
        <v>51</v>
      </c>
      <c r="B47" s="2">
        <v>1</v>
      </c>
      <c r="C47" s="13">
        <v>13.7</v>
      </c>
      <c r="D47" s="13">
        <v>87.046669010000002</v>
      </c>
      <c r="E47" s="13">
        <v>0.9</v>
      </c>
      <c r="F47" s="13">
        <v>43.1</v>
      </c>
      <c r="G47" s="13">
        <v>25.15</v>
      </c>
      <c r="H47" s="13">
        <v>66.855996599999997</v>
      </c>
      <c r="I47" s="13">
        <v>14797</v>
      </c>
      <c r="J47" s="13">
        <v>30.5595</v>
      </c>
      <c r="K47" s="13">
        <v>63</v>
      </c>
      <c r="L47" s="13">
        <v>63508.604339999998</v>
      </c>
      <c r="M47" s="13">
        <v>1708.2471869999999</v>
      </c>
    </row>
    <row r="48" spans="1:13" ht="15.75" x14ac:dyDescent="0.25">
      <c r="A48" s="2" t="s">
        <v>52</v>
      </c>
      <c r="B48" s="2">
        <v>2</v>
      </c>
      <c r="C48" s="13">
        <v>63.3</v>
      </c>
      <c r="D48" s="13">
        <v>34.52275848</v>
      </c>
      <c r="E48" s="13">
        <v>9.1999999999999998E-2</v>
      </c>
      <c r="F48" s="13">
        <v>30.084</v>
      </c>
      <c r="G48" s="13">
        <v>34.75</v>
      </c>
      <c r="H48" s="13">
        <v>19.899001210000002</v>
      </c>
      <c r="I48" s="13">
        <v>500.05399999999997</v>
      </c>
      <c r="J48" s="13">
        <v>6.8769999999999998</v>
      </c>
      <c r="K48" s="13">
        <v>44.1</v>
      </c>
      <c r="L48" s="13">
        <v>1560.4613690000001</v>
      </c>
      <c r="M48" s="13">
        <v>12.47501269</v>
      </c>
    </row>
    <row r="49" spans="1:13" ht="15.75" x14ac:dyDescent="0.25">
      <c r="A49" s="2" t="s">
        <v>53</v>
      </c>
      <c r="B49" s="2">
        <v>2</v>
      </c>
      <c r="C49" s="13">
        <v>17.3</v>
      </c>
      <c r="D49" s="13">
        <v>60.697181700000002</v>
      </c>
      <c r="E49" s="13">
        <v>0.3</v>
      </c>
      <c r="F49" s="13">
        <v>34.799999999999997</v>
      </c>
      <c r="G49" s="13">
        <v>43.8</v>
      </c>
      <c r="H49" s="13">
        <v>34.936000399999998</v>
      </c>
      <c r="I49" s="13">
        <v>836</v>
      </c>
      <c r="J49" s="13">
        <v>12.8628</v>
      </c>
      <c r="K49" s="13">
        <v>34.200000000000003</v>
      </c>
      <c r="L49" s="13">
        <v>1447.0991429999999</v>
      </c>
      <c r="M49" s="13">
        <v>114.6140827</v>
      </c>
    </row>
    <row r="50" spans="1:13" ht="15.75" x14ac:dyDescent="0.25">
      <c r="A50" s="2" t="s">
        <v>54</v>
      </c>
      <c r="B50" s="2">
        <v>2</v>
      </c>
      <c r="C50" s="13">
        <v>38.4</v>
      </c>
      <c r="D50" s="13">
        <v>77.887229919999996</v>
      </c>
      <c r="E50" s="13">
        <v>0</v>
      </c>
      <c r="F50" s="13">
        <v>31.1</v>
      </c>
      <c r="G50" s="13">
        <v>26.73</v>
      </c>
      <c r="H50" s="13">
        <v>34.500000460000003</v>
      </c>
      <c r="I50" s="13">
        <v>1527</v>
      </c>
      <c r="J50" s="13">
        <v>6.3690280000000001</v>
      </c>
      <c r="K50" s="13">
        <v>40.5</v>
      </c>
      <c r="L50" s="13">
        <v>582.96233240000004</v>
      </c>
      <c r="M50" s="13">
        <v>13.7918044</v>
      </c>
    </row>
    <row r="51" spans="1:13" ht="15.75" x14ac:dyDescent="0.25">
      <c r="A51" s="2" t="s">
        <v>55</v>
      </c>
      <c r="B51" s="2">
        <v>3</v>
      </c>
      <c r="C51" s="13">
        <v>41.6</v>
      </c>
      <c r="D51" s="13">
        <v>63.745620729999999</v>
      </c>
      <c r="E51" s="13">
        <v>0.1</v>
      </c>
      <c r="F51" s="13">
        <v>29.5</v>
      </c>
      <c r="G51" s="13">
        <v>45.48</v>
      </c>
      <c r="H51" s="13">
        <v>42.248000150000003</v>
      </c>
      <c r="I51" s="13">
        <v>876</v>
      </c>
      <c r="J51" s="13">
        <v>8.6195000000000004</v>
      </c>
      <c r="K51" s="13">
        <v>43.1</v>
      </c>
      <c r="L51" s="13">
        <v>4570.320127</v>
      </c>
      <c r="M51" s="13">
        <v>33.653511860000002</v>
      </c>
    </row>
    <row r="52" spans="1:13" ht="15.75" x14ac:dyDescent="0.25">
      <c r="A52" s="2" t="s">
        <v>56</v>
      </c>
      <c r="B52" s="2">
        <v>1</v>
      </c>
      <c r="C52" s="13">
        <v>1</v>
      </c>
      <c r="D52" s="13">
        <v>79.036430359999997</v>
      </c>
      <c r="E52" s="13">
        <v>1.3</v>
      </c>
      <c r="F52" s="13">
        <v>46.7</v>
      </c>
      <c r="G52" s="13">
        <v>33.270000000000003</v>
      </c>
      <c r="H52" s="13">
        <v>69.254002600000007</v>
      </c>
      <c r="I52" s="13">
        <v>9429</v>
      </c>
      <c r="J52" s="13">
        <v>33.886916999999997</v>
      </c>
      <c r="K52" s="13">
        <v>32.799999999999997</v>
      </c>
      <c r="L52" s="13">
        <v>88577.074829999998</v>
      </c>
      <c r="M52" s="13">
        <v>2421.8623809999999</v>
      </c>
    </row>
    <row r="53" spans="1:13" ht="15.75" x14ac:dyDescent="0.25">
      <c r="A53" s="2" t="s">
        <v>57</v>
      </c>
      <c r="B53" s="2">
        <v>2</v>
      </c>
      <c r="C53" s="13">
        <v>31.6</v>
      </c>
      <c r="D53" s="13">
        <v>76.527496339999999</v>
      </c>
      <c r="E53" s="13">
        <v>0.2</v>
      </c>
      <c r="F53" s="13">
        <v>35.6</v>
      </c>
      <c r="G53" s="13">
        <v>42.75</v>
      </c>
      <c r="H53" s="13">
        <v>24.36100046</v>
      </c>
      <c r="I53" s="13">
        <v>1402</v>
      </c>
      <c r="J53" s="13">
        <v>1.3733329999999999</v>
      </c>
      <c r="K53" s="13">
        <v>42.8</v>
      </c>
      <c r="L53" s="13">
        <v>3702.4283529999998</v>
      </c>
      <c r="M53" s="13">
        <v>81.229568090000001</v>
      </c>
    </row>
    <row r="54" spans="1:13" ht="15.75" x14ac:dyDescent="0.25">
      <c r="A54" s="2" t="s">
        <v>58</v>
      </c>
      <c r="B54" s="2">
        <v>1</v>
      </c>
      <c r="C54" s="13">
        <v>34.9</v>
      </c>
      <c r="D54" s="13">
        <v>86.747962950000002</v>
      </c>
      <c r="E54" s="13">
        <v>1.2</v>
      </c>
      <c r="F54" s="13">
        <v>34.700000000000003</v>
      </c>
      <c r="G54" s="13">
        <v>30.79</v>
      </c>
      <c r="H54" s="13">
        <v>44.071999210000001</v>
      </c>
      <c r="I54" s="13">
        <v>1266</v>
      </c>
      <c r="J54" s="13">
        <v>13.133896999999999</v>
      </c>
      <c r="K54" s="13">
        <v>57.1</v>
      </c>
      <c r="L54" s="13">
        <v>17739.738410000002</v>
      </c>
      <c r="M54" s="13">
        <v>222.04766470000001</v>
      </c>
    </row>
    <row r="55" spans="1:13" ht="15.75" x14ac:dyDescent="0.25">
      <c r="A55" s="2" t="s">
        <v>59</v>
      </c>
      <c r="B55" s="2">
        <v>2</v>
      </c>
      <c r="C55" s="13">
        <v>24.6</v>
      </c>
      <c r="D55" s="13">
        <v>88.693420410000002</v>
      </c>
      <c r="E55" s="13">
        <v>0.2</v>
      </c>
      <c r="F55" s="13">
        <v>37</v>
      </c>
      <c r="G55" s="13">
        <v>25.18</v>
      </c>
      <c r="H55" s="13">
        <v>32.209998339999999</v>
      </c>
      <c r="I55" s="13">
        <v>2294</v>
      </c>
      <c r="J55" s="13">
        <v>19.015438</v>
      </c>
      <c r="K55" s="13">
        <v>50.3</v>
      </c>
      <c r="L55" s="13">
        <v>16816.53328</v>
      </c>
      <c r="M55" s="13">
        <v>371.71908739999998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06C9B-A18E-47D7-B821-A422BDDB7C5D}">
  <sheetPr codeName="Feuil2"/>
  <dimension ref="C2:R26"/>
  <sheetViews>
    <sheetView tabSelected="1" topLeftCell="F1" workbookViewId="0">
      <selection activeCell="L18" sqref="L18"/>
    </sheetView>
  </sheetViews>
  <sheetFormatPr baseColWidth="10" defaultColWidth="11.42578125" defaultRowHeight="15" x14ac:dyDescent="0.25"/>
  <cols>
    <col min="1" max="2" width="11.42578125" style="1"/>
    <col min="3" max="3" width="14.85546875" style="1" customWidth="1"/>
    <col min="4" max="6" width="9.7109375" style="1" customWidth="1"/>
    <col min="7" max="7" width="2.7109375" style="1" customWidth="1"/>
    <col min="8" max="10" width="9.7109375" style="1" customWidth="1"/>
    <col min="11" max="11" width="2.7109375" style="1" customWidth="1"/>
    <col min="12" max="14" width="9.7109375" style="1" customWidth="1"/>
    <col min="15" max="15" width="2.7109375" style="1" customWidth="1"/>
    <col min="16" max="18" width="9.7109375" style="1" customWidth="1"/>
    <col min="19" max="19" width="2.7109375" style="1" customWidth="1"/>
    <col min="20" max="16384" width="11.42578125" style="1"/>
  </cols>
  <sheetData>
    <row r="2" spans="3:18" x14ac:dyDescent="0.25">
      <c r="C2" s="4" t="s">
        <v>60</v>
      </c>
      <c r="D2" s="4">
        <v>1</v>
      </c>
      <c r="E2" s="4">
        <v>2</v>
      </c>
      <c r="F2" s="4">
        <v>3</v>
      </c>
      <c r="G2" s="4"/>
      <c r="H2" s="4">
        <f>D2</f>
        <v>1</v>
      </c>
      <c r="I2" s="4">
        <f t="shared" ref="I2:J2" si="0">E2</f>
        <v>2</v>
      </c>
      <c r="J2" s="4">
        <f t="shared" si="0"/>
        <v>3</v>
      </c>
      <c r="K2" s="6"/>
      <c r="L2" s="6">
        <f>H2</f>
        <v>1</v>
      </c>
      <c r="M2" s="6">
        <f t="shared" ref="M2" si="1">I2</f>
        <v>2</v>
      </c>
      <c r="N2" s="6">
        <f t="shared" ref="N2" si="2">J2</f>
        <v>3</v>
      </c>
      <c r="P2" s="8">
        <f>L2</f>
        <v>1</v>
      </c>
      <c r="Q2" s="8">
        <f t="shared" ref="Q2" si="3">M2</f>
        <v>2</v>
      </c>
      <c r="R2" s="8">
        <f t="shared" ref="R2" si="4">N2</f>
        <v>3</v>
      </c>
    </row>
    <row r="3" spans="3:18" x14ac:dyDescent="0.25">
      <c r="D3" s="11" t="str">
        <f>donnees!C1</f>
        <v>lack_hygien</v>
      </c>
      <c r="E3" s="11"/>
      <c r="F3" s="11"/>
      <c r="G3" s="4"/>
      <c r="H3" s="11" t="str">
        <f>donnees!D1</f>
        <v>alphab</v>
      </c>
      <c r="I3" s="11"/>
      <c r="J3" s="11"/>
      <c r="K3" s="6"/>
      <c r="L3" s="11" t="str">
        <f>donnees!E1</f>
        <v>med_1000</v>
      </c>
      <c r="M3" s="11"/>
      <c r="N3" s="11"/>
      <c r="P3" s="11" t="str">
        <f>donnees!F1</f>
        <v>epi</v>
      </c>
      <c r="Q3" s="11"/>
      <c r="R3" s="11"/>
    </row>
    <row r="4" spans="3:18" x14ac:dyDescent="0.25">
      <c r="C4" s="4" t="s">
        <v>61</v>
      </c>
      <c r="D4" s="5">
        <f>_xlfn.MINIFS(donnees!$C$2:$C$55,donnees!$B$2:$B$55,rcap!D$2)</f>
        <v>0.2</v>
      </c>
      <c r="E4" s="5">
        <f>_xlfn.MINIFS(donnees!$C$2:$C$55,donnees!$B$2:$B$55,rcap!E$2)</f>
        <v>11.4</v>
      </c>
      <c r="F4" s="5">
        <f>_xlfn.MINIFS(donnees!$C$2:$C$55,donnees!$B$2:$B$55,rcap!F$2)</f>
        <v>4.0999999999999996</v>
      </c>
      <c r="G4" s="5"/>
      <c r="H4" s="5">
        <f>_xlfn.MINIFS(donnees!$D$2:$D$55,donnees!$B$2:$B$55,rcap!D$2)</f>
        <v>71.168251040000001</v>
      </c>
      <c r="I4" s="5">
        <f>_xlfn.MINIFS(donnees!$D$2:$D$55,donnees!$B$2:$B$55,rcap!E$2)</f>
        <v>34.52275848</v>
      </c>
      <c r="J4" s="5">
        <f>_xlfn.MINIFS(donnees!$D$2:$D$55,donnees!$B$2:$B$55,rcap!F$2)</f>
        <v>22.311550140000001</v>
      </c>
      <c r="K4" s="5"/>
      <c r="L4" s="5">
        <f>_xlfn.MINIFS(donnees!$E$2:$E$55,donnees!$B$2:$B$55,rcap!L$2)</f>
        <v>0.2</v>
      </c>
      <c r="M4" s="5">
        <f>_xlfn.MINIFS(donnees!$E$2:$E$55,donnees!$B$2:$B$55,rcap!M$2)</f>
        <v>0</v>
      </c>
      <c r="N4" s="5">
        <f>_xlfn.MINIFS(donnees!$E$2:$E$55,donnees!$B$2:$B$55,rcap!N$2)</f>
        <v>0</v>
      </c>
      <c r="P4" s="5">
        <f>_xlfn.MINIFS(donnees!$F$2:$F$55,donnees!$B$2:$B$55,rcap!P$2)</f>
        <v>34.700000000000003</v>
      </c>
      <c r="Q4" s="5">
        <f>_xlfn.MINIFS(donnees!$F$2:$F$55,donnees!$B$2:$B$55,rcap!Q$2)</f>
        <v>26.5</v>
      </c>
      <c r="R4" s="5">
        <f>_xlfn.MINIFS(donnees!$F$2:$F$55,donnees!$B$2:$B$55,rcap!R$2)</f>
        <v>22.6</v>
      </c>
    </row>
    <row r="5" spans="3:18" x14ac:dyDescent="0.25">
      <c r="C5" s="4" t="s">
        <v>62</v>
      </c>
      <c r="D5" s="5">
        <f t="array" ref="D5">QUARTILE(IF(donnees!$B$2:$B$55=rcap!D$2,donnees!$C$2:$C$55),1)</f>
        <v>0.8</v>
      </c>
      <c r="E5" s="5">
        <f t="array" ref="E5">QUARTILE(IF(donnees!$B$2:$B$55=rcap!E$2,donnees!$C$2:$C$55),1)</f>
        <v>26.1</v>
      </c>
      <c r="F5" s="5">
        <f t="array" ref="F5">QUARTILE(IF(donnees!$B$2:$B$55=rcap!F$2,donnees!$C$2:$C$55),1)</f>
        <v>37.774999999999999</v>
      </c>
      <c r="G5" s="5"/>
      <c r="H5" s="5">
        <f t="array" ref="H5">QUARTILE(IF(donnees!$B$2:$B$55=rcap!D$2,donnees!$D$2:$D$55),1)</f>
        <v>80.222133635000006</v>
      </c>
      <c r="I5" s="5">
        <f t="array" ref="I5">QUARTILE(IF(donnees!$B$2:$B$55=rcap!E$2,donnees!$D$2:$D$55),1)</f>
        <v>61.420360564999996</v>
      </c>
      <c r="J5" s="5">
        <f t="array" ref="J5">QUARTILE(IF(donnees!$B$2:$B$55=rcap!F$2,donnees!$D$2:$D$55),1)</f>
        <v>39.786779404999997</v>
      </c>
      <c r="K5" s="5"/>
      <c r="L5" s="5">
        <f t="array" ref="L5">QUARTILE(IF(donnees!$B$2:$B$55=rcap!L$2,donnees!$E$2:$E$55),1)</f>
        <v>0.5</v>
      </c>
      <c r="M5" s="5">
        <f t="array" ref="M5">QUARTILE(IF(donnees!$B$2:$B$55=rcap!M$2,donnees!$E$2:$E$55),1)</f>
        <v>0.1</v>
      </c>
      <c r="N5" s="5">
        <f t="array" ref="N5">QUARTILE(IF(donnees!$B$2:$B$55=rcap!N$2,donnees!$E$2:$E$55),1)</f>
        <v>7.5000000000000011E-2</v>
      </c>
      <c r="P5" s="5">
        <f t="array" ref="P5">QUARTILE(IF(donnees!$B$2:$B$55=rcap!P$2,donnees!$F$2:$F$55),1)</f>
        <v>41.349999999999994</v>
      </c>
      <c r="Q5" s="5">
        <f t="array" ref="Q5">QUARTILE(IF(donnees!$B$2:$B$55=rcap!Q$2,donnees!$F$2:$F$55),1)</f>
        <v>30.241999999999997</v>
      </c>
      <c r="R5" s="5">
        <f t="array" ref="R5">QUARTILE(IF(donnees!$B$2:$B$55=rcap!R$2,donnees!$F$2:$F$55),1)</f>
        <v>26.625</v>
      </c>
    </row>
    <row r="6" spans="3:18" x14ac:dyDescent="0.25">
      <c r="C6" s="4" t="s">
        <v>74</v>
      </c>
      <c r="D6" s="5">
        <f t="array" ref="D6">QUARTILE(IF(donnees!$B$2:$B$55=rcap!D$2,donnees!$C$2:$C$55),2)</f>
        <v>1.9</v>
      </c>
      <c r="E6" s="5">
        <f t="array" ref="E6">QUARTILE(IF(donnees!$B$2:$B$55=rcap!E$2,donnees!$C$2:$C$55),2)</f>
        <v>38.4</v>
      </c>
      <c r="F6" s="5">
        <f t="array" ref="F6">QUARTILE(IF(donnees!$B$2:$B$55=rcap!F$2,donnees!$C$2:$C$55),2)</f>
        <v>45.900000000000006</v>
      </c>
      <c r="G6" s="5"/>
      <c r="H6" s="5">
        <f t="array" ref="H6">QUARTILE(IF(donnees!$B$2:$B$55=rcap!D$2,donnees!$D$2:$D$55),2)</f>
        <v>86.747962950000002</v>
      </c>
      <c r="I6" s="5">
        <f t="array" ref="I6">QUARTILE(IF(donnees!$B$2:$B$55=rcap!E$2,donnees!$D$2:$D$55),2)</f>
        <v>76.527496339999999</v>
      </c>
      <c r="J6" s="5">
        <f t="array" ref="J6">QUARTILE(IF(donnees!$B$2:$B$55=rcap!F$2,donnees!$D$2:$D$55),2)</f>
        <v>46.373256685000001</v>
      </c>
      <c r="K6" s="5"/>
      <c r="L6" s="5">
        <f t="array" ref="L6">QUARTILE(IF(donnees!$B$2:$B$55=rcap!L$2,donnees!$E$2:$E$55),2)</f>
        <v>1.2</v>
      </c>
      <c r="M6" s="5">
        <f t="array" ref="M6">QUARTILE(IF(donnees!$B$2:$B$55=rcap!M$2,donnees!$E$2:$E$55),2)</f>
        <v>0.1</v>
      </c>
      <c r="N6" s="5">
        <f t="array" ref="N6">QUARTILE(IF(donnees!$B$2:$B$55=rcap!N$2,donnees!$E$2:$E$55),2)</f>
        <v>0.1</v>
      </c>
      <c r="P6" s="5">
        <f t="array" ref="P6">QUARTILE(IF(donnees!$B$2:$B$55=rcap!P$2,donnees!$F$2:$F$55),2)</f>
        <v>43.3</v>
      </c>
      <c r="Q6" s="5">
        <f t="array" ref="Q6">QUARTILE(IF(donnees!$B$2:$B$55=rcap!Q$2,donnees!$F$2:$F$55),2)</f>
        <v>33.799999999999997</v>
      </c>
      <c r="R6" s="5">
        <f t="array" ref="R6">QUARTILE(IF(donnees!$B$2:$B$55=rcap!R$2,donnees!$F$2:$F$55),2)</f>
        <v>29.25</v>
      </c>
    </row>
    <row r="7" spans="3:18" x14ac:dyDescent="0.25">
      <c r="C7" s="4" t="s">
        <v>75</v>
      </c>
      <c r="D7" s="5">
        <f>AVERAGEIF(donnees!$B$2:$B$55,rcap!D$2,donnees!$C$2:$C$55)</f>
        <v>7.9</v>
      </c>
      <c r="E7" s="5">
        <f>AVERAGEIF(donnees!$B$2:$B$55,rcap!E$2,donnees!$C$2:$C$55)</f>
        <v>39.818518518518516</v>
      </c>
      <c r="F7" s="5">
        <f>AVERAGEIF(donnees!$B$2:$B$55,rcap!F$2,donnees!$C$2:$C$55)</f>
        <v>50.512499999999996</v>
      </c>
      <c r="G7" s="5"/>
      <c r="H7" s="5">
        <f>AVERAGEIF(donnees!$B$2:$B$55,rcap!D$2,donnees!$D$2:$D$55)</f>
        <v>84.618245905454543</v>
      </c>
      <c r="I7" s="5">
        <f>AVERAGEIF(donnees!$B$2:$B$55,rcap!E$2,donnees!$D$2:$D$55)</f>
        <v>70.581591117777762</v>
      </c>
      <c r="J7" s="5">
        <f>AVERAGEIF(donnees!$B$2:$B$55,rcap!F$2,donnees!$D$2:$D$55)</f>
        <v>47.588007211250009</v>
      </c>
      <c r="K7" s="5"/>
      <c r="L7" s="5">
        <f>AVERAGEIF(donnees!$B$2:$B$55,rcap!L$2,donnees!$E$2:$E$55)</f>
        <v>1.2181818181818185</v>
      </c>
      <c r="M7" s="5">
        <f>AVERAGEIF(donnees!$B$2:$B$55,rcap!M$2,donnees!$E$2:$E$55)</f>
        <v>0.17007407407407413</v>
      </c>
      <c r="N7" s="5">
        <f>AVERAGEIF(donnees!$B$2:$B$55,rcap!N$2,donnees!$E$2:$E$55)</f>
        <v>0.18125000000000002</v>
      </c>
      <c r="P7" s="5">
        <f>AVERAGEIF(donnees!$B$2:$B$55,rcap!P$2,donnees!$F$2:$F$55)</f>
        <v>43.857454545454544</v>
      </c>
      <c r="Q7" s="5">
        <f>AVERAGEIF(donnees!$B$2:$B$55,rcap!Q$2,donnees!$F$2:$F$55)</f>
        <v>33.247888888888887</v>
      </c>
      <c r="R7" s="5">
        <f>AVERAGEIF(donnees!$B$2:$B$55,rcap!R$2,donnees!$F$2:$F$55)</f>
        <v>29.024999999999999</v>
      </c>
    </row>
    <row r="8" spans="3:18" x14ac:dyDescent="0.25">
      <c r="C8" s="4" t="s">
        <v>63</v>
      </c>
      <c r="D8" s="5">
        <f t="array" ref="D8">QUARTILE(IF(donnees!$B$2:$B$55=rcap!D$2,donnees!$C$2:$C$55),3)</f>
        <v>12.75</v>
      </c>
      <c r="E8" s="5">
        <f t="array" ref="E8">QUARTILE(IF(donnees!$B$2:$B$55=rcap!E$2,donnees!$C$2:$C$55),3)</f>
        <v>49.75</v>
      </c>
      <c r="F8" s="5">
        <f t="array" ref="F8">QUARTILE(IF(donnees!$B$2:$B$55=rcap!F$2,donnees!$C$2:$C$55),3)</f>
        <v>69.125</v>
      </c>
      <c r="G8" s="5"/>
      <c r="H8" s="5">
        <f t="array" ref="H8">QUARTILE(IF(donnees!$B$2:$B$55=rcap!D$2,donnees!$D$2:$D$55),3)</f>
        <v>89.186031345000004</v>
      </c>
      <c r="I8" s="5">
        <f t="array" ref="I8">QUARTILE(IF(donnees!$B$2:$B$55=rcap!E$2,donnees!$D$2:$D$55),3)</f>
        <v>79.669200895000003</v>
      </c>
      <c r="J8" s="5">
        <f t="array" ref="J8">QUARTILE(IF(donnees!$B$2:$B$55=rcap!F$2,donnees!$D$2:$D$55),3)</f>
        <v>52.299713132500003</v>
      </c>
      <c r="K8" s="5"/>
      <c r="L8" s="5">
        <f t="array" ref="L8">QUARTILE(IF(donnees!$B$2:$B$55=rcap!L$2,donnees!$E$2:$E$55),3)</f>
        <v>1.9</v>
      </c>
      <c r="M8" s="5">
        <f t="array" ref="M8">QUARTILE(IF(donnees!$B$2:$B$55=rcap!M$2,donnees!$E$2:$E$55),3)</f>
        <v>0.2</v>
      </c>
      <c r="N8" s="5">
        <f t="array" ref="N8">QUARTILE(IF(donnees!$B$2:$B$55=rcap!N$2,donnees!$E$2:$E$55),3)</f>
        <v>0.125</v>
      </c>
      <c r="P8" s="5">
        <f t="array" ref="P8">QUARTILE(IF(donnees!$B$2:$B$55=rcap!P$2,donnees!$F$2:$F$55),3)</f>
        <v>44.95</v>
      </c>
      <c r="Q8" s="5">
        <f t="array" ref="Q8">QUARTILE(IF(donnees!$B$2:$B$55=rcap!Q$2,donnees!$F$2:$F$55),3)</f>
        <v>36</v>
      </c>
      <c r="R8" s="5">
        <f t="array" ref="R8">QUARTILE(IF(donnees!$B$2:$B$55=rcap!R$2,donnees!$F$2:$F$55),3)</f>
        <v>30.725000000000001</v>
      </c>
    </row>
    <row r="9" spans="3:18" x14ac:dyDescent="0.25">
      <c r="C9" s="4" t="s">
        <v>64</v>
      </c>
      <c r="D9" s="5">
        <f>_xlfn.MAXIFS(donnees!$C$2:$C$55,donnees!$B$2:$B$55,rcap!D$2)</f>
        <v>34.9</v>
      </c>
      <c r="E9" s="5">
        <f>_xlfn.MAXIFS(donnees!$C$2:$C$55,donnees!$B$2:$B$55,rcap!E$2)</f>
        <v>86.6</v>
      </c>
      <c r="F9" s="5">
        <f>_xlfn.MAXIFS(donnees!$C$2:$C$55,donnees!$B$2:$B$55,rcap!F$2)</f>
        <v>101</v>
      </c>
      <c r="G9" s="5"/>
      <c r="H9" s="5">
        <f>_xlfn.MAXIFS(donnees!$D$2:$D$55,donnees!$B$2:$B$55,rcap!D$2)</f>
        <v>95.867706299999995</v>
      </c>
      <c r="I9" s="5">
        <f>_xlfn.MAXIFS(donnees!$D$2:$D$55,donnees!$B$2:$B$55,rcap!E$2)</f>
        <v>94.370536799999996</v>
      </c>
      <c r="J9" s="5">
        <f>_xlfn.MAXIFS(donnees!$D$2:$D$55,donnees!$B$2:$B$55,rcap!F$2)</f>
        <v>86.790290830000004</v>
      </c>
      <c r="K9" s="5"/>
      <c r="L9" s="5">
        <f>_xlfn.MAXIFS(donnees!$E$2:$E$55,donnees!$B$2:$B$55,rcap!L$2)</f>
        <v>2.5</v>
      </c>
      <c r="M9" s="5">
        <f>_xlfn.MAXIFS(donnees!$E$2:$E$55,donnees!$B$2:$B$55,rcap!M$2)</f>
        <v>0.7</v>
      </c>
      <c r="N9" s="5">
        <f>_xlfn.MAXIFS(donnees!$E$2:$E$55,donnees!$B$2:$B$55,rcap!N$2)</f>
        <v>0.8</v>
      </c>
      <c r="P9" s="5">
        <f>_xlfn.MAXIFS(donnees!$F$2:$F$55,donnees!$B$2:$B$55,rcap!P$2)</f>
        <v>58.2</v>
      </c>
      <c r="Q9" s="5">
        <f>_xlfn.MAXIFS(donnees!$F$2:$F$55,donnees!$B$2:$B$55,rcap!Q$2)</f>
        <v>45.8</v>
      </c>
      <c r="R9" s="5">
        <f>_xlfn.MAXIFS(donnees!$F$2:$F$55,donnees!$B$2:$B$55,rcap!R$2)</f>
        <v>38.299999999999997</v>
      </c>
    </row>
    <row r="10" spans="3:18" ht="15.75" x14ac:dyDescent="0.25">
      <c r="D10" s="11" t="str">
        <f>donnees!G1</f>
        <v>pm25</v>
      </c>
      <c r="E10" s="11"/>
      <c r="F10" s="11"/>
      <c r="H10" s="12" t="str">
        <f>donnees!H1</f>
        <v>urb_pop</v>
      </c>
      <c r="I10" s="12"/>
      <c r="J10" s="12"/>
      <c r="K10" s="7"/>
      <c r="L10" s="11" t="str">
        <f>donnees!I1 &amp;" (in thousands)"</f>
        <v>arriv (in thousands)</v>
      </c>
      <c r="M10" s="11"/>
      <c r="N10" s="11"/>
      <c r="P10" s="11" t="str">
        <f>donnees!J1</f>
        <v>lat_abs</v>
      </c>
      <c r="Q10" s="11"/>
      <c r="R10" s="11"/>
    </row>
    <row r="11" spans="3:18" x14ac:dyDescent="0.25">
      <c r="C11" s="4" t="s">
        <v>61</v>
      </c>
      <c r="D11" s="5">
        <f>_xlfn.MINIFS(donnees!$G$2:$G$55,donnees!$B$2:$B$55,rcap!D$2)</f>
        <v>10.52</v>
      </c>
      <c r="E11" s="5">
        <f>_xlfn.MINIFS(donnees!$G$2:$G$55,donnees!$B$2:$B$55,rcap!E$2)</f>
        <v>15.34</v>
      </c>
      <c r="F11" s="5">
        <f>_xlfn.MINIFS(donnees!$G$2:$G$55,donnees!$B$2:$B$55,rcap!F$2)</f>
        <v>42.17</v>
      </c>
      <c r="H11" s="5">
        <f>_xlfn.MINIFS(donnees!$H$2:$H$55,donnees!$B$2:$B$55,rcap!H$2)</f>
        <v>40.766020050000002</v>
      </c>
      <c r="I11" s="5">
        <f>_xlfn.MINIFS(donnees!$H$2:$H$55,donnees!$B$2:$B$55,rcap!I$2)</f>
        <v>13.365997200000001</v>
      </c>
      <c r="J11" s="5">
        <f>_xlfn.MINIFS(donnees!$H$2:$H$55,donnees!$B$2:$B$55,rcap!J$2)</f>
        <v>16.51700087</v>
      </c>
      <c r="K11" s="5"/>
      <c r="L11" s="14">
        <f>_xlfn.MINIFS(donnees!$I$2:$I$55,donnees!$B$2:$B$55,rcap!L$2)</f>
        <v>428</v>
      </c>
      <c r="M11" s="14">
        <f>_xlfn.MINIFS(donnees!$I$2:$I$55,donnees!$B$2:$B$55,rcap!M$2)</f>
        <v>33.400001530000004</v>
      </c>
      <c r="N11" s="14">
        <f>_xlfn.MINIFS(donnees!$I$2:$I$55,donnees!$B$2:$B$55,rcap!N$2)</f>
        <v>30</v>
      </c>
      <c r="P11" s="5">
        <f>_xlfn.MINIFS(donnees!$J$2:$J$55,donnees!$B$2:$B$55,rcap!P$2)</f>
        <v>4.6795999999999998</v>
      </c>
      <c r="Q11" s="5">
        <f>_xlfn.MINIFS(donnees!$J$2:$J$55,donnees!$B$2:$B$55,rcap!Q$2)</f>
        <v>2.3599999999999999E-2</v>
      </c>
      <c r="R11" s="5">
        <f>_xlfn.MINIFS(donnees!$J$2:$J$55,donnees!$B$2:$B$55,rcap!R$2)</f>
        <v>6.4280549999999996</v>
      </c>
    </row>
    <row r="12" spans="3:18" x14ac:dyDescent="0.25">
      <c r="C12" s="4" t="s">
        <v>62</v>
      </c>
      <c r="D12" s="5">
        <f t="array" ref="D12">QUARTILE(IF(donnees!$B$2:$B$55=rcap!D$2,donnees!$G$2:$G$55),1)</f>
        <v>24.6</v>
      </c>
      <c r="E12" s="5">
        <f t="array" ref="E12">QUARTILE(IF(donnees!$B$2:$B$55=rcap!E$2,donnees!$G$2:$G$55),1)</f>
        <v>26.11</v>
      </c>
      <c r="F12" s="5">
        <f t="array" ref="F12">QUARTILE(IF(donnees!$B$2:$B$55=rcap!F$2,donnees!$G$2:$G$55),1)</f>
        <v>54.04</v>
      </c>
      <c r="H12" s="5">
        <f t="array" ref="H12">QUARTILE(IF(donnees!$B$2:$B$55=rcap!H$2,donnees!$H$2:$H$55),1)</f>
        <v>47.556999555000004</v>
      </c>
      <c r="I12" s="5">
        <f t="array" ref="I12">QUARTILE(IF(donnees!$B$2:$B$55=rcap!I$2,donnees!$H$2:$H$55),1)</f>
        <v>25.934000465</v>
      </c>
      <c r="J12" s="5">
        <f t="array" ref="J12">QUARTILE(IF(donnees!$B$2:$B$55=rcap!J$2,donnees!$H$2:$H$55),1)</f>
        <v>40.811000522500002</v>
      </c>
      <c r="K12" s="5"/>
      <c r="L12" s="14">
        <f t="array" ref="L12">QUARTILE(IF(donnees!$B$2:$B$55=rcap!L$2,donnees!$I$2:$I$55),1)</f>
        <v>1342</v>
      </c>
      <c r="M12" s="14">
        <f t="array" ref="M12">QUARTILE(IF(donnees!$B$2:$B$55=rcap!M$2,donnees!$I$2:$I$55),1)</f>
        <v>258.5</v>
      </c>
      <c r="N12" s="14">
        <f t="array" ref="N12">QUARTILE(IF(donnees!$B$2:$B$55=rcap!N$2,donnees!$I$2:$I$55),1)</f>
        <v>96</v>
      </c>
      <c r="P12" s="5">
        <f t="array" ref="P12">QUARTILE(IF(donnees!$B$2:$B$55=rcap!P$2,donnees!$J$2:$J$55),1)</f>
        <v>21.338451999999997</v>
      </c>
      <c r="Q12" s="5">
        <f t="array" ref="Q12">QUARTILE(IF(donnees!$B$2:$B$55=rcap!Q$2,donnees!$J$2:$J$55),1)</f>
        <v>2.6566999999999998</v>
      </c>
      <c r="R12" s="5">
        <f t="array" ref="R12">QUARTILE(IF(donnees!$B$2:$B$55=rcap!R$2,donnees!$J$2:$J$55),1)</f>
        <v>8.9663750000000011</v>
      </c>
    </row>
    <row r="13" spans="3:18" x14ac:dyDescent="0.25">
      <c r="C13" s="10" t="s">
        <v>74</v>
      </c>
      <c r="D13" s="5">
        <f t="array" ref="D13">QUARTILE(IF(donnees!$B$2:$B$55=rcap!D$2,donnees!$G$2:$G$55),2)</f>
        <v>28.38</v>
      </c>
      <c r="E13" s="5">
        <f t="array" ref="E13">QUARTILE(IF(donnees!$B$2:$B$55=rcap!E$2,donnees!$G$2:$G$55),2)</f>
        <v>37.020000000000003</v>
      </c>
      <c r="F13" s="5">
        <f t="array" ref="F13">QUARTILE(IF(donnees!$B$2:$B$55=rcap!F$2,donnees!$G$2:$G$55),2)</f>
        <v>57.695</v>
      </c>
      <c r="H13" s="5">
        <f t="array" ref="H13">QUARTILE(IF(donnees!$B$2:$B$55=rcap!H$2,donnees!$H$2:$H$55),2)</f>
        <v>62.993999549999998</v>
      </c>
      <c r="I13" s="5">
        <f t="array" ref="I13">QUARTILE(IF(donnees!$B$2:$B$55=rcap!I$2,donnees!$H$2:$H$55),2)</f>
        <v>36.52800122</v>
      </c>
      <c r="J13" s="5">
        <f t="array" ref="J13">QUARTILE(IF(donnees!$B$2:$B$55=rcap!J$2,donnees!$H$2:$H$55),2)</f>
        <v>45.714998339999994</v>
      </c>
      <c r="K13" s="5"/>
      <c r="L13" s="14">
        <f t="array" ref="L13">QUARTILE(IF(donnees!$B$2:$B$55=rcap!L$2,donnees!$I$2:$I$55),2)</f>
        <v>1830</v>
      </c>
      <c r="M13" s="14">
        <f t="array" ref="M13">QUARTILE(IF(donnees!$B$2:$B$55=rcap!M$2,donnees!$I$2:$I$55),2)</f>
        <v>812</v>
      </c>
      <c r="N13" s="14">
        <f t="array" ref="N13">QUARTILE(IF(donnees!$B$2:$B$55=rcap!N$2,donnees!$I$2:$I$55),2)</f>
        <v>277</v>
      </c>
      <c r="P13" s="5">
        <f t="array" ref="P13">QUARTILE(IF(donnees!$B$2:$B$55=rcap!P$2,donnees!$J$2:$J$55),2)</f>
        <v>26.335100000000001</v>
      </c>
      <c r="Q13" s="5">
        <f t="array" ref="Q13">QUARTILE(IF(donnees!$B$2:$B$55=rcap!Q$2,donnees!$J$2:$J$55),2)</f>
        <v>6.8769999999999998</v>
      </c>
      <c r="R13" s="5">
        <f t="array" ref="R13">QUARTILE(IF(donnees!$B$2:$B$55=rcap!R$2,donnees!$J$2:$J$55),2)</f>
        <v>12.021000000000001</v>
      </c>
    </row>
    <row r="14" spans="3:18" x14ac:dyDescent="0.25">
      <c r="C14" s="10" t="s">
        <v>75</v>
      </c>
      <c r="D14" s="5">
        <f>AVERAGEIF(donnees!$B$2:$B$55,rcap!D$2,donnees!$G$2:$G$55)</f>
        <v>31.61</v>
      </c>
      <c r="E14" s="5">
        <f>AVERAGEIF(donnees!$B$2:$B$55,rcap!E$2,donnees!$G$2:$G$55)</f>
        <v>35.052222222222227</v>
      </c>
      <c r="F14" s="5">
        <f>AVERAGEIF(donnees!$B$2:$B$55,rcap!F$2,donnees!$G$2:$G$55)</f>
        <v>59.515000000000001</v>
      </c>
      <c r="H14" s="5">
        <f>AVERAGEIF(donnees!$B$2:$B$55,rcap!H$2,donnees!$H$2:$H$55)</f>
        <v>59.871506721818193</v>
      </c>
      <c r="I14" s="5">
        <f>AVERAGEIF(donnees!$B$2:$B$55,rcap!I$2,donnees!$H$2:$H$55)</f>
        <v>41.955480568518524</v>
      </c>
      <c r="J14" s="5">
        <f>AVERAGEIF(donnees!$B$2:$B$55,rcap!J$2,donnees!$H$2:$H$55)</f>
        <v>44.379932587500001</v>
      </c>
      <c r="K14" s="5"/>
      <c r="L14" s="14">
        <f t="array" ref="L14">AVERAGEIF(donnees!$B$2:$B$55,rcap!L$2,donnees!$I$2:$I$55)</f>
        <v>5462.272727272727</v>
      </c>
      <c r="M14" s="14">
        <f t="array" ref="M14">AVERAGEIF(donnees!$B$2:$B$55,rcap!M$2,donnees!$I$2:$I$55)</f>
        <v>817.38300000740753</v>
      </c>
      <c r="N14" s="14">
        <f t="array" ref="N14">AVERAGEIF(donnees!$B$2:$B$55,rcap!N$2,donnees!$I$2:$I$55)</f>
        <v>792.22543759562495</v>
      </c>
      <c r="P14" s="5">
        <f>AVERAGEIF(donnees!$B$2:$B$55,rcap!P$2,donnees!$J$2:$J$55)</f>
        <v>23.715970090909085</v>
      </c>
      <c r="Q14" s="5">
        <f>AVERAGEIF(donnees!$B$2:$B$55,rcap!Q$2,donnees!$J$2:$J$55)</f>
        <v>9.1895070370370355</v>
      </c>
      <c r="R14" s="5">
        <f>AVERAGEIF(donnees!$B$2:$B$55,rcap!R$2,donnees!$J$2:$J$55)</f>
        <v>12.4715869375</v>
      </c>
    </row>
    <row r="15" spans="3:18" x14ac:dyDescent="0.25">
      <c r="C15" s="4" t="s">
        <v>63</v>
      </c>
      <c r="D15" s="5">
        <f t="array" ref="D15">QUARTILE(IF(donnees!$B$2:$B$55=rcap!D$2,donnees!$G$2:$G$55),3)</f>
        <v>34.225000000000001</v>
      </c>
      <c r="E15" s="5">
        <f t="array" ref="E15">QUARTILE(IF(donnees!$B$2:$B$55=rcap!E$2,donnees!$G$2:$G$55),3)</f>
        <v>42.625</v>
      </c>
      <c r="F15" s="5">
        <f t="array" ref="F15">QUARTILE(IF(donnees!$B$2:$B$55=rcap!F$2,donnees!$G$2:$G$55),3)</f>
        <v>62.56</v>
      </c>
      <c r="H15" s="5">
        <f t="array" ref="H15">QUARTILE(IF(donnees!$B$2:$B$55=rcap!H$2,donnees!$H$2:$H$55),3)</f>
        <v>69.712995680000006</v>
      </c>
      <c r="I15" s="5">
        <f t="array" ref="I15">QUARTILE(IF(donnees!$B$2:$B$55=rcap!I$2,donnees!$H$2:$H$55),3)</f>
        <v>56.837500349999999</v>
      </c>
      <c r="J15" s="5">
        <f t="array" ref="J15">QUARTILE(IF(donnees!$B$2:$B$55=rcap!J$2,donnees!$H$2:$H$55),3)</f>
        <v>51.333002135000001</v>
      </c>
      <c r="K15" s="5"/>
      <c r="L15" s="14">
        <f t="array" ref="L15">QUARTILE(IF(donnees!$B$2:$B$55=rcap!L$2,donnees!$I$2:$I$55),3)</f>
        <v>11227.5</v>
      </c>
      <c r="M15" s="14">
        <f t="array" ref="M15">QUARTILE(IF(donnees!$B$2:$B$55=rcap!M$2,donnees!$I$2:$I$55),3)</f>
        <v>1184</v>
      </c>
      <c r="N15" s="14">
        <f t="array" ref="N15">QUARTILE(IF(donnees!$B$2:$B$55=rcap!N$2,donnees!$I$2:$I$55),3)</f>
        <v>787.5</v>
      </c>
      <c r="P15" s="5">
        <f t="array" ref="P15">QUARTILE(IF(donnees!$B$2:$B$55=rcap!P$2,donnees!$J$2:$J$55),3)</f>
        <v>29.296700000000001</v>
      </c>
      <c r="Q15" s="5">
        <f t="array" ref="Q15">QUARTILE(IF(donnees!$B$2:$B$55=rcap!Q$2,donnees!$J$2:$J$55),3)</f>
        <v>13.05855</v>
      </c>
      <c r="R15" s="5">
        <f t="array" ref="R15">QUARTILE(IF(donnees!$B$2:$B$55=rcap!R$2,donnees!$J$2:$J$55),3)</f>
        <v>15.725349999999999</v>
      </c>
    </row>
    <row r="16" spans="3:18" x14ac:dyDescent="0.25">
      <c r="C16" s="4" t="s">
        <v>64</v>
      </c>
      <c r="D16" s="5">
        <f>_xlfn.MAXIFS(donnees!$G$2:$G$55,donnees!$B$2:$B$55,rcap!D$2)</f>
        <v>72.31</v>
      </c>
      <c r="E16" s="5">
        <f>_xlfn.MAXIFS(donnees!$G$2:$G$55,donnees!$B$2:$B$55,rcap!E$2)</f>
        <v>65.42</v>
      </c>
      <c r="F16" s="5">
        <f>_xlfn.MAXIFS(donnees!$G$2:$G$55,donnees!$B$2:$B$55,rcap!F$2)</f>
        <v>93.18</v>
      </c>
      <c r="H16" s="5">
        <f>_xlfn.MAXIFS(donnees!$H$2:$H$55,donnees!$B$2:$B$55,rcap!H$2)</f>
        <v>80.393000200000003</v>
      </c>
      <c r="I16" s="5">
        <f>_xlfn.MAXIFS(donnees!$H$2:$H$55,donnees!$B$2:$B$55,rcap!I$2)</f>
        <v>89.740994459999996</v>
      </c>
      <c r="J16" s="5">
        <f>_xlfn.MAXIFS(donnees!$H$2:$H$55,donnees!$B$2:$B$55,rcap!J$2)</f>
        <v>66.194913940000006</v>
      </c>
      <c r="K16" s="5"/>
      <c r="L16" s="14">
        <f>_xlfn.MAXIFS(donnees!$I$2:$I$55,donnees!$B$2:$B$55,rcap!L$2)</f>
        <v>14797</v>
      </c>
      <c r="M16" s="14">
        <f>_xlfn.MAXIFS(donnees!$I$2:$I$55,donnees!$B$2:$B$55,rcap!M$2)</f>
        <v>2294</v>
      </c>
      <c r="N16" s="14">
        <f>_xlfn.MAXIFS(donnees!$I$2:$I$55,donnees!$B$2:$B$55,rcap!N$2)</f>
        <v>5265</v>
      </c>
      <c r="P16" s="5">
        <f>_xlfn.MAXIFS(donnees!$J$2:$J$55,donnees!$B$2:$B$55,rcap!P$2)</f>
        <v>33.886916999999997</v>
      </c>
      <c r="Q16" s="5">
        <f>_xlfn.MAXIFS(donnees!$J$2:$J$55,donnees!$B$2:$B$55,rcap!Q$2)</f>
        <v>29.61</v>
      </c>
      <c r="R16" s="5">
        <f>_xlfn.MAXIFS(donnees!$J$2:$J$55,donnees!$B$2:$B$55,rcap!R$2)</f>
        <v>21.007899999999999</v>
      </c>
    </row>
    <row r="17" spans="3:18" ht="15.75" x14ac:dyDescent="0.25">
      <c r="D17" s="11" t="str">
        <f>donnees!K1</f>
        <v>gini</v>
      </c>
      <c r="E17" s="11"/>
      <c r="F17" s="11"/>
      <c r="H17" s="11" t="s">
        <v>72</v>
      </c>
      <c r="I17" s="11"/>
      <c r="J17" s="11"/>
      <c r="K17" s="7"/>
      <c r="L17" s="11" t="s">
        <v>73</v>
      </c>
      <c r="M17" s="11"/>
      <c r="N17" s="11"/>
      <c r="P17" s="11"/>
      <c r="Q17" s="11"/>
      <c r="R17" s="11"/>
    </row>
    <row r="18" spans="3:18" x14ac:dyDescent="0.25">
      <c r="C18" s="4" t="s">
        <v>61</v>
      </c>
      <c r="D18" s="5">
        <f>_xlfn.MINIFS(donnees!$K$2:$K$55,donnees!$B$2:$B$55,rcap!D$2)</f>
        <v>27.6</v>
      </c>
      <c r="E18" s="5">
        <f>_xlfn.MINIFS(donnees!$K$2:$K$55,donnees!$B$2:$B$55,rcap!E$2)</f>
        <v>34.200000000000003</v>
      </c>
      <c r="F18" s="5">
        <f>_xlfn.MINIFS(donnees!$K$2:$K$55,donnees!$B$2:$B$55,rcap!F$2)</f>
        <v>32.6</v>
      </c>
      <c r="H18" s="14">
        <f>_xlfn.MINIFS(donnees!$L$2:$L$55,donnees!$B$2:$B$55,rcap!L$2)</f>
        <v>5033.1078669999997</v>
      </c>
      <c r="I18" s="14">
        <f>_xlfn.MINIFS(donnees!$L$2:$L$55,donnees!$B$2:$B$55,rcap!M$2)</f>
        <v>582.96233240000004</v>
      </c>
      <c r="J18" s="14">
        <f>_xlfn.MINIFS(donnees!$L$2:$L$55,donnees!$B$2:$B$55,rcap!N$2)</f>
        <v>377.55169669999998</v>
      </c>
      <c r="K18" s="5"/>
      <c r="L18" s="14">
        <f>_xlfn.MINIFS(donnees!$M$2:$M$55,donnees!$B$2:$B$55,rcap!L$2)</f>
        <v>159.66347010000001</v>
      </c>
      <c r="M18" s="14">
        <f>_xlfn.MINIFS(donnees!$M$2:$M$55,donnees!$B$2:$B$55,rcap!M$2)</f>
        <v>3.295584437</v>
      </c>
      <c r="N18" s="14">
        <f>_xlfn.MINIFS(donnees!$M$2:$M$55,donnees!$B$2:$B$55,rcap!N$2)</f>
        <v>11.97726752</v>
      </c>
      <c r="P18" s="5"/>
      <c r="Q18" s="5"/>
      <c r="R18" s="5"/>
    </row>
    <row r="19" spans="3:18" x14ac:dyDescent="0.25">
      <c r="C19" s="4" t="s">
        <v>62</v>
      </c>
      <c r="D19" s="5">
        <f t="array" ref="D19">QUARTILE(IF(donnees!$B$2:$B$55=rcap!D$2,donnees!$K$2:$K$55),1)</f>
        <v>31.91</v>
      </c>
      <c r="E19" s="5">
        <f t="array" ref="E19">QUARTILE(IF(donnees!$B$2:$B$55=rcap!E$2,donnees!$K$2:$K$55),1)</f>
        <v>40.802999999999997</v>
      </c>
      <c r="F19" s="5">
        <f t="array" ref="F19">QUARTILE(IF(donnees!$B$2:$B$55=rcap!F$2,donnees!$K$2:$K$55),1)</f>
        <v>34.9</v>
      </c>
      <c r="H19" s="14">
        <f t="array" ref="H19">QUARTILE(IF(donnees!$B$2:$B$55=rcap!L$2,donnees!$L$2:$L$55),1)</f>
        <v>24817.464180000003</v>
      </c>
      <c r="I19" s="14">
        <f t="array" ref="I19">QUARTILE(IF(donnees!$B$2:$B$55=rcap!M$2,donnees!$L$2:$L$55),1)</f>
        <v>2577.6073584999999</v>
      </c>
      <c r="J19" s="14">
        <f t="array" ref="J19">QUARTILE(IF(donnees!$B$2:$B$55=rcap!N$2,donnees!$L$2:$L$55),1)</f>
        <v>1209.7538529999999</v>
      </c>
      <c r="K19" s="5"/>
      <c r="L19" s="14">
        <f t="array" ref="L19">QUARTILE(IF(donnees!$B$2:$B$55=rcap!L$2,donnees!$M$2:$M$55),1)</f>
        <v>341.78334374999997</v>
      </c>
      <c r="M19" s="14">
        <f t="array" ref="M19">QUARTILE(IF(donnees!$B$2:$B$55=rcap!M$2,donnees!$M$2:$M$55),1)</f>
        <v>38.479404680000002</v>
      </c>
      <c r="N19" s="14">
        <f t="array" ref="N19">QUARTILE(IF(donnees!$B$2:$B$55=rcap!N$2,donnees!$M$2:$M$55),1)</f>
        <v>15.907569915</v>
      </c>
      <c r="P19" s="5"/>
      <c r="Q19" s="5"/>
      <c r="R19" s="5"/>
    </row>
    <row r="20" spans="3:18" x14ac:dyDescent="0.25">
      <c r="C20" s="10" t="s">
        <v>74</v>
      </c>
      <c r="D20" s="5">
        <f t="array" ref="D20">QUARTILE(IF(donnees!$B$2:$B$55=rcap!D$2,donnees!$K$2:$K$55),2)</f>
        <v>36.799999999999997</v>
      </c>
      <c r="E20" s="5">
        <f t="array" ref="E20">QUARTILE(IF(donnees!$B$2:$B$55=rcap!E$2,donnees!$K$2:$K$55),2)</f>
        <v>43.7</v>
      </c>
      <c r="F20" s="5">
        <f t="array" ref="F20">QUARTILE(IF(donnees!$B$2:$B$55=rcap!F$2,donnees!$K$2:$K$55),2)</f>
        <v>35.799999999999997</v>
      </c>
      <c r="H20" s="15">
        <f t="array" ref="H20">QUARTILE(IF(donnees!$B$2:$B$55=rcap!L$2,donnees!$L$2:$L$55),2)</f>
        <v>63508.604339999998</v>
      </c>
      <c r="I20" s="15">
        <f t="array" ref="I20">QUARTILE(IF(donnees!$B$2:$B$55=rcap!M$2,donnees!$L$2:$L$55),2)</f>
        <v>4473.7411410000004</v>
      </c>
      <c r="J20" s="15">
        <f t="array" ref="J20">QUARTILE(IF(donnees!$B$2:$B$55=rcap!N$2,donnees!$L$2:$L$55),2)</f>
        <v>2569.308689</v>
      </c>
      <c r="K20" s="9"/>
      <c r="L20" s="15">
        <f t="array" ref="L20">QUARTILE(IF(donnees!$B$2:$B$55=rcap!L$2,donnees!$M$2:$M$55),2)</f>
        <v>946.52090490000001</v>
      </c>
      <c r="M20" s="15">
        <f t="array" ref="M20">QUARTILE(IF(donnees!$B$2:$B$55=rcap!M$2,donnees!$M$2:$M$55),2)</f>
        <v>81.229568090000001</v>
      </c>
      <c r="N20" s="15">
        <f t="array" ref="N20">QUARTILE(IF(donnees!$B$2:$B$55=rcap!N$2,donnees!$M$2:$M$55),2)</f>
        <v>35.717367385000003</v>
      </c>
      <c r="O20" s="16"/>
      <c r="P20" s="17"/>
      <c r="Q20" s="17"/>
      <c r="R20" s="17"/>
    </row>
    <row r="21" spans="3:18" x14ac:dyDescent="0.25">
      <c r="C21" s="10" t="s">
        <v>75</v>
      </c>
      <c r="D21" s="5">
        <f>AVERAGEIF(donnees!$B$2:$B$55,rcap!D$2,donnees!$K$2:$K$55)</f>
        <v>42.229090909090921</v>
      </c>
      <c r="E21" s="5">
        <f>AVERAGEIF(donnees!$B$2:$B$55,rcap!E$2,donnees!$K$2:$K$55)</f>
        <v>44.635481481481477</v>
      </c>
      <c r="F21" s="5">
        <f>AVERAGEIF(donnees!$B$2:$B$55,rcap!F$2,donnees!$K$2:$K$55)</f>
        <v>38.750000000000007</v>
      </c>
      <c r="H21" s="14">
        <f>AVERAGEIF(donnees!$B$2:$B$55,rcap!L$2,donnees!$L$2:$L$55)</f>
        <v>96636.379166272716</v>
      </c>
      <c r="I21" s="14">
        <f>AVERAGEIF(donnees!$B$2:$B$55,rcap!M$2,donnees!$L$2:$L$55)</f>
        <v>9227.1339550185166</v>
      </c>
      <c r="J21" s="14">
        <f>AVERAGEIF(donnees!$B$2:$B$55,rcap!N$2,donnees!$L$2:$L$55)</f>
        <v>16575.509733499999</v>
      </c>
      <c r="K21" s="5"/>
      <c r="L21" s="14">
        <f>AVERAGEIF(donnees!$B$2:$B$55,rcap!L$2,donnees!$M$2:$M$55)</f>
        <v>1033.0609535090907</v>
      </c>
      <c r="M21" s="14">
        <f>AVERAGEIF(donnees!$B$2:$B$55,rcap!M$2,donnees!$M$2:$M$55)</f>
        <v>149.43330072718516</v>
      </c>
      <c r="N21" s="14">
        <f>AVERAGEIF(donnees!$B$2:$B$55,rcap!N$2,donnees!$M$2:$M$55)</f>
        <v>274.47367659687507</v>
      </c>
      <c r="P21" s="5"/>
      <c r="Q21" s="5"/>
      <c r="R21" s="5"/>
    </row>
    <row r="22" spans="3:18" x14ac:dyDescent="0.25">
      <c r="C22" s="4" t="s">
        <v>63</v>
      </c>
      <c r="D22" s="5">
        <f t="array" ref="D22">QUARTILE(IF(donnees!$B$2:$B$55=rcap!D$2,donnees!$K$2:$K$55),3)</f>
        <v>55.2</v>
      </c>
      <c r="E22" s="5">
        <f t="array" ref="E22">QUARTILE(IF(donnees!$B$2:$B$55=rcap!E$2,donnees!$K$2:$K$55),3)</f>
        <v>47.926000000000002</v>
      </c>
      <c r="F22" s="5">
        <f t="array" ref="F22">QUARTILE(IF(donnees!$B$2:$B$55=rcap!F$2,donnees!$K$2:$K$55),3)</f>
        <v>42.575000000000003</v>
      </c>
      <c r="H22" s="14">
        <f t="array" ref="H22">QUARTILE(IF(donnees!$B$2:$B$55=rcap!L$2,donnees!$L$2:$L$55),3)</f>
        <v>110600.64356500001</v>
      </c>
      <c r="I22" s="14">
        <f t="array" ref="I22">QUARTILE(IF(donnees!$B$2:$B$55=rcap!M$2,donnees!$L$2:$L$55),3)</f>
        <v>11036.47748</v>
      </c>
      <c r="J22" s="14">
        <f t="array" ref="J22">QUARTILE(IF(donnees!$B$2:$B$55=rcap!N$2,donnees!$L$2:$L$55),3)</f>
        <v>4704.3053892500002</v>
      </c>
      <c r="K22" s="5"/>
      <c r="L22" s="14">
        <f>QUARTILE(IF(donnees!$B$2:$B$55=rcap!L$2,donnees!$M$2:$M$55),3)</f>
        <v>0</v>
      </c>
      <c r="M22" s="14">
        <f>QUARTILE(IF(donnees!$B$2:$B$55=rcap!M$2,donnees!$M$2:$M$55),3)</f>
        <v>237.93149507500002</v>
      </c>
      <c r="N22" s="14">
        <f>QUARTILE(IF(donnees!$B$2:$B$55=rcap!N$2,donnees!$M$2:$M$55),3)</f>
        <v>0</v>
      </c>
      <c r="P22" s="5"/>
      <c r="Q22" s="5"/>
      <c r="R22" s="5"/>
    </row>
    <row r="23" spans="3:18" x14ac:dyDescent="0.25">
      <c r="C23" s="4" t="s">
        <v>64</v>
      </c>
      <c r="D23" s="5">
        <f>_xlfn.MAXIFS(donnees!$K$2:$K$55,donnees!$B$2:$B$55,rcap!D$2)</f>
        <v>63</v>
      </c>
      <c r="E23" s="5">
        <f>_xlfn.MAXIFS(donnees!$K$2:$K$55,donnees!$B$2:$B$55,rcap!E$2)</f>
        <v>56.3</v>
      </c>
      <c r="F23" s="5">
        <f>_xlfn.MAXIFS(donnees!$K$2:$K$55,donnees!$B$2:$B$55,rcap!F$2)</f>
        <v>50.7</v>
      </c>
      <c r="H23" s="14">
        <f>_xlfn.MAXIFS(donnees!$L$2:$L$55,donnees!$B$2:$B$55,rcap!L$2)</f>
        <v>414043.53389999998</v>
      </c>
      <c r="I23" s="14">
        <f>_xlfn.MAXIFS(donnees!$L$2:$L$55,donnees!$B$2:$B$55,rcap!M$2)</f>
        <v>60769.250870000003</v>
      </c>
      <c r="J23" s="14">
        <f>_xlfn.MAXIFS(donnees!$L$2:$L$55,donnees!$B$2:$B$55,rcap!N$2)</f>
        <v>217378.41740000001</v>
      </c>
      <c r="K23" s="5"/>
      <c r="L23" s="14">
        <f>_xlfn.MAXIFS(donnees!$M$2:$M$55,donnees!$B$2:$B$55,rcap!L$2)</f>
        <v>2421.8623809999999</v>
      </c>
      <c r="M23" s="14">
        <f>_xlfn.MAXIFS(donnees!$M$2:$M$55,donnees!$B$2:$B$55,rcap!M$2)</f>
        <v>1214.148224</v>
      </c>
      <c r="N23" s="14">
        <f>_xlfn.MAXIFS(donnees!$M$2:$M$55,donnees!$B$2:$B$55,rcap!N$2)</f>
        <v>3504.050479</v>
      </c>
      <c r="P23" s="5"/>
      <c r="Q23" s="5"/>
      <c r="R23" s="5"/>
    </row>
    <row r="25" spans="3:18" x14ac:dyDescent="0.25">
      <c r="L25" s="1">
        <f>L13*1000</f>
        <v>1830000</v>
      </c>
    </row>
    <row r="26" spans="3:18" x14ac:dyDescent="0.25">
      <c r="C26" s="8" t="s">
        <v>60</v>
      </c>
      <c r="D26" s="1">
        <f>COUNTIF(donnees!$B$2:$B$55,rcap!D$2)</f>
        <v>11</v>
      </c>
      <c r="E26" s="1">
        <f>COUNTIF(donnees!$B$2:$B$55,rcap!E$2)</f>
        <v>27</v>
      </c>
      <c r="F26" s="1">
        <f>COUNTIF(donnees!$B$2:$B$55,rcap!F$2)</f>
        <v>16</v>
      </c>
    </row>
  </sheetData>
  <mergeCells count="12">
    <mergeCell ref="P10:R10"/>
    <mergeCell ref="P17:R17"/>
    <mergeCell ref="H3:J3"/>
    <mergeCell ref="D3:F3"/>
    <mergeCell ref="D10:F10"/>
    <mergeCell ref="H10:J10"/>
    <mergeCell ref="D17:F17"/>
    <mergeCell ref="H17:J17"/>
    <mergeCell ref="L3:N3"/>
    <mergeCell ref="L10:N10"/>
    <mergeCell ref="L17:N17"/>
    <mergeCell ref="P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donnees</vt:lpstr>
      <vt:lpstr>rcap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Ousmane Roland YONABA</dc:creator>
  <cp:lastModifiedBy> </cp:lastModifiedBy>
  <dcterms:created xsi:type="dcterms:W3CDTF">2021-06-28T16:27:09Z</dcterms:created>
  <dcterms:modified xsi:type="dcterms:W3CDTF">2022-05-27T16:19:26Z</dcterms:modified>
</cp:coreProperties>
</file>