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dfcec36019ada/바탕 화면/1학년 2학기/소프트웨어기술능력(엑셀)/소프트웨어기술능력(2023-09-28)/"/>
    </mc:Choice>
  </mc:AlternateContent>
  <xr:revisionPtr revIDLastSave="182" documentId="13_ncr:1_{11C6A296-40EB-4508-8F47-B7BFC9FFEBDC}" xr6:coauthVersionLast="47" xr6:coauthVersionMax="47" xr10:uidLastSave="{EF52B876-6A1C-4339-A148-CF245042528D}"/>
  <bookViews>
    <workbookView xWindow="-3400" yWindow="1950" windowWidth="25440" windowHeight="12040" firstSheet="2" activeTab="3" xr2:uid="{0FCEFA3A-A0E8-40F4-8599-AEE5376BB1BC}"/>
  </bookViews>
  <sheets>
    <sheet name="1차시" sheetId="1" r:id="rId1"/>
    <sheet name="2차시_혼합참조" sheetId="2" r:id="rId2"/>
    <sheet name="2차시_COUNT시리즈2" sheetId="3" r:id="rId3"/>
    <sheet name="2차시_SUMIF_AVERAGEIF" sheetId="4" r:id="rId4"/>
  </sheets>
  <definedNames>
    <definedName name="_xlnm._FilterDatabase" localSheetId="3" hidden="1">'2차시_SUMIF_AVERAGEIF'!$A$1:$F$1</definedName>
    <definedName name="거래처">'2차시_SUMIF_AVERAGEIF'!$D$4:$D$28</definedName>
    <definedName name="금액">'2차시_SUMIF_AVERAGEIF'!$E$4:$E$28</definedName>
    <definedName name="당당자">'2차시_SUMIF_AVERAGEIF'!$C$4:$C$28</definedName>
    <definedName name="일자">'2차시_SUMIF_AVERAGEIF'!$B$4:$B$28</definedName>
    <definedName name="입금방법">'2차시_SUMIF_AVERAGEIF'!$F$4:$F$28</definedName>
    <definedName name="전표번호">'2차시_SUMIF_AVERAGEIF'!$A$4:$A$28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4" l="1"/>
  <c r="M28" i="4" s="1"/>
  <c r="I25" i="4"/>
  <c r="N25" i="4" s="1"/>
  <c r="J25" i="4"/>
  <c r="K25" i="4"/>
  <c r="L25" i="4"/>
  <c r="M25" i="4"/>
  <c r="I26" i="4"/>
  <c r="J26" i="4"/>
  <c r="K26" i="4"/>
  <c r="L26" i="4"/>
  <c r="M26" i="4"/>
  <c r="I27" i="4"/>
  <c r="J27" i="4"/>
  <c r="K27" i="4"/>
  <c r="L27" i="4"/>
  <c r="J24" i="4"/>
  <c r="K24" i="4"/>
  <c r="L24" i="4"/>
  <c r="L28" i="4" s="1"/>
  <c r="M24" i="4"/>
  <c r="I24" i="4"/>
  <c r="I28" i="4" s="1"/>
  <c r="K14" i="4"/>
  <c r="K13" i="4"/>
  <c r="K7" i="4"/>
  <c r="K4" i="4"/>
  <c r="I8" i="4"/>
  <c r="I7" i="4"/>
  <c r="I6" i="4"/>
  <c r="I5" i="4"/>
  <c r="I9" i="4"/>
  <c r="I10" i="4"/>
  <c r="I11" i="4"/>
  <c r="I12" i="4"/>
  <c r="I13" i="4"/>
  <c r="I14" i="4"/>
  <c r="I15" i="4"/>
  <c r="I16" i="4"/>
  <c r="I17" i="4"/>
  <c r="I18" i="4"/>
  <c r="I4" i="4"/>
  <c r="H4" i="4" a="1"/>
  <c r="H4" i="4" s="1"/>
  <c r="H11" i="3"/>
  <c r="H12" i="3"/>
  <c r="H5" i="3"/>
  <c r="H6" i="3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36" i="1"/>
  <c r="C35" i="1"/>
  <c r="C34" i="1"/>
  <c r="D33" i="1"/>
  <c r="C33" i="1"/>
  <c r="C32" i="1"/>
  <c r="C31" i="1"/>
  <c r="C30" i="1"/>
  <c r="E27" i="1"/>
  <c r="E26" i="1"/>
  <c r="E25" i="1"/>
  <c r="E17" i="1"/>
  <c r="E18" i="1"/>
  <c r="E19" i="1"/>
  <c r="E20" i="1"/>
  <c r="E21" i="1"/>
  <c r="E22" i="1"/>
  <c r="E23" i="1"/>
  <c r="E24" i="1"/>
  <c r="E12" i="1"/>
  <c r="N26" i="4"/>
  <c r="N27" i="4" l="1"/>
  <c r="J28" i="4"/>
  <c r="K28" i="4"/>
  <c r="N24" i="4"/>
  <c r="N28" i="4" s="1"/>
  <c r="I3" i="4"/>
  <c r="H13" i="3"/>
  <c r="H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2" authorId="0" shapeId="0" xr:uid="{7789CDFA-7F82-4AC2-B11F-1923B0AA8A6A}">
      <text>
        <r>
          <rPr>
            <b/>
            <sz val="9"/>
            <color indexed="81"/>
            <rFont val="Tahoma"/>
            <family val="2"/>
          </rPr>
          <t>=MODE(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>2…)
=SUMIF(</t>
        </r>
        <r>
          <rPr>
            <b/>
            <sz val="9"/>
            <color indexed="81"/>
            <rFont val="돋움"/>
            <family val="3"/>
            <charset val="129"/>
          </rPr>
          <t>조건범위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합의범위</t>
        </r>
        <r>
          <rPr>
            <b/>
            <sz val="9"/>
            <color indexed="81"/>
            <rFont val="Tahoma"/>
            <family val="2"/>
          </rPr>
          <t>)
=SUMIF(</t>
        </r>
        <r>
          <rPr>
            <b/>
            <sz val="9"/>
            <color indexed="81"/>
            <rFont val="돋움"/>
            <family val="3"/>
            <charset val="129"/>
          </rPr>
          <t>조건범위</t>
        </r>
        <r>
          <rPr>
            <b/>
            <sz val="9"/>
            <color indexed="81"/>
            <rFont val="Tahoma"/>
            <family val="2"/>
          </rPr>
          <t xml:space="preserve">, MODE(), </t>
        </r>
        <r>
          <rPr>
            <b/>
            <sz val="9"/>
            <color indexed="81"/>
            <rFont val="돋움"/>
            <family val="3"/>
            <charset val="129"/>
          </rPr>
          <t>합의범위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E16" authorId="0" shapeId="0" xr:uid="{6ED7A5AA-6EE1-4DF5-BBF5-D52E785B2324}">
      <text>
        <r>
          <rPr>
            <b/>
            <sz val="10"/>
            <color indexed="81"/>
            <rFont val="Tahoma"/>
            <family val="2"/>
          </rPr>
          <t>=PRODUCT(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1,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>2….)</t>
        </r>
      </text>
    </comment>
    <comment ref="E26" authorId="0" shapeId="0" xr:uid="{D935D331-E72B-450D-9689-B2FF54593D32}">
      <text>
        <r>
          <rPr>
            <b/>
            <sz val="10"/>
            <color indexed="81"/>
            <rFont val="Tahoma"/>
            <family val="2"/>
          </rPr>
          <t>=SUMPRODUCT(</t>
        </r>
        <r>
          <rPr>
            <b/>
            <sz val="10"/>
            <color indexed="81"/>
            <rFont val="돋움"/>
            <family val="3"/>
            <charset val="129"/>
          </rPr>
          <t>배열</t>
        </r>
        <r>
          <rPr>
            <b/>
            <sz val="10"/>
            <color indexed="81"/>
            <rFont val="Tahoma"/>
            <family val="2"/>
          </rPr>
          <t xml:space="preserve">1, </t>
        </r>
        <r>
          <rPr>
            <b/>
            <sz val="10"/>
            <color indexed="81"/>
            <rFont val="돋움"/>
            <family val="3"/>
            <charset val="129"/>
          </rPr>
          <t>배열</t>
        </r>
        <r>
          <rPr>
            <b/>
            <sz val="10"/>
            <color indexed="81"/>
            <rFont val="Tahoma"/>
            <family val="2"/>
          </rPr>
          <t>2…)</t>
        </r>
      </text>
    </comment>
    <comment ref="E27" authorId="0" shapeId="0" xr:uid="{A107ECF5-F318-4310-9646-E98A209C728E}">
      <text>
        <r>
          <rPr>
            <b/>
            <sz val="10"/>
            <color indexed="81"/>
            <rFont val="Tahoma"/>
            <family val="2"/>
          </rPr>
          <t>=COUNTIF(</t>
        </r>
        <r>
          <rPr>
            <b/>
            <sz val="10"/>
            <color indexed="81"/>
            <rFont val="돋움"/>
            <family val="3"/>
            <charset val="129"/>
          </rPr>
          <t>조건범위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조건</t>
        </r>
        <r>
          <rPr>
            <b/>
            <sz val="10"/>
            <color indexed="81"/>
            <rFont val="Tahoma"/>
            <family val="2"/>
          </rPr>
          <t>)
=COUNTIF(</t>
        </r>
        <r>
          <rPr>
            <b/>
            <sz val="10"/>
            <color indexed="81"/>
            <rFont val="돋움"/>
            <family val="3"/>
            <charset val="129"/>
          </rPr>
          <t>조건범위</t>
        </r>
        <r>
          <rPr>
            <b/>
            <sz val="10"/>
            <color indexed="81"/>
            <rFont val="Tahoma"/>
            <family val="2"/>
          </rPr>
          <t>, "&gt;="&amp;AVERAGE())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<sst xmlns="http://schemas.openxmlformats.org/spreadsheetml/2006/main" count="275" uniqueCount="170">
  <si>
    <t>고객별 구입 현황</t>
    <phoneticPr fontId="3" type="noConversion"/>
  </si>
  <si>
    <t>고객명</t>
    <phoneticPr fontId="3" type="noConversion"/>
  </si>
  <si>
    <t>성별</t>
    <phoneticPr fontId="3" type="noConversion"/>
  </si>
  <si>
    <t>등급</t>
    <phoneticPr fontId="3" type="noConversion"/>
  </si>
  <si>
    <t>구입수량</t>
    <phoneticPr fontId="3" type="noConversion"/>
  </si>
  <si>
    <t>구입총액</t>
    <phoneticPr fontId="3" type="noConversion"/>
  </si>
  <si>
    <t>허영욱</t>
    <phoneticPr fontId="3" type="noConversion"/>
  </si>
  <si>
    <t>남</t>
    <phoneticPr fontId="3" type="noConversion"/>
  </si>
  <si>
    <t>골드</t>
    <phoneticPr fontId="3" type="noConversion"/>
  </si>
  <si>
    <t>최주원</t>
    <phoneticPr fontId="3" type="noConversion"/>
  </si>
  <si>
    <t>여</t>
    <phoneticPr fontId="3" type="noConversion"/>
  </si>
  <si>
    <t>일반</t>
    <phoneticPr fontId="3" type="noConversion"/>
  </si>
  <si>
    <t>이수학</t>
    <phoneticPr fontId="3" type="noConversion"/>
  </si>
  <si>
    <t>안혜경</t>
    <phoneticPr fontId="3" type="noConversion"/>
  </si>
  <si>
    <t>김신성</t>
    <phoneticPr fontId="3" type="noConversion"/>
  </si>
  <si>
    <t>VIP</t>
    <phoneticPr fontId="3" type="noConversion"/>
  </si>
  <si>
    <t>양의정</t>
    <phoneticPr fontId="3" type="noConversion"/>
  </si>
  <si>
    <t>김태희</t>
    <phoneticPr fontId="3" type="noConversion"/>
  </si>
  <si>
    <t>선기섭</t>
    <phoneticPr fontId="3" type="noConversion"/>
  </si>
  <si>
    <t>정신영</t>
    <phoneticPr fontId="3" type="noConversion"/>
  </si>
  <si>
    <t>구입빈도 높은 고객의 구입총액 합계</t>
    <phoneticPr fontId="3" type="noConversion"/>
  </si>
  <si>
    <t>[표1]</t>
    <phoneticPr fontId="3" type="noConversion"/>
  </si>
  <si>
    <t>[표2]</t>
    <phoneticPr fontId="3" type="noConversion"/>
  </si>
  <si>
    <t>제품 판매 현황</t>
    <phoneticPr fontId="3" type="noConversion"/>
  </si>
  <si>
    <t>구분</t>
    <phoneticPr fontId="3" type="noConversion"/>
  </si>
  <si>
    <t>제품명</t>
    <phoneticPr fontId="3" type="noConversion"/>
  </si>
  <si>
    <t>판매가</t>
    <phoneticPr fontId="3" type="noConversion"/>
  </si>
  <si>
    <t>판매량</t>
    <phoneticPr fontId="3" type="noConversion"/>
  </si>
  <si>
    <t>판매총액</t>
    <phoneticPr fontId="3" type="noConversion"/>
  </si>
  <si>
    <t>미술</t>
    <phoneticPr fontId="3" type="noConversion"/>
  </si>
  <si>
    <t>붓</t>
    <phoneticPr fontId="3" type="noConversion"/>
  </si>
  <si>
    <t>음악</t>
    <phoneticPr fontId="3" type="noConversion"/>
  </si>
  <si>
    <t>멜로디언</t>
    <phoneticPr fontId="3" type="noConversion"/>
  </si>
  <si>
    <t>체육</t>
    <phoneticPr fontId="3" type="noConversion"/>
  </si>
  <si>
    <t>훌라후프</t>
    <phoneticPr fontId="3" type="noConversion"/>
  </si>
  <si>
    <t>탬버린</t>
    <phoneticPr fontId="3" type="noConversion"/>
  </si>
  <si>
    <t>파스텔</t>
    <phoneticPr fontId="3" type="noConversion"/>
  </si>
  <si>
    <t>축구공</t>
    <phoneticPr fontId="3" type="noConversion"/>
  </si>
  <si>
    <t>리코더</t>
    <phoneticPr fontId="3" type="noConversion"/>
  </si>
  <si>
    <t>줄넘기</t>
    <phoneticPr fontId="3" type="noConversion"/>
  </si>
  <si>
    <t>물감</t>
    <phoneticPr fontId="3" type="noConversion"/>
  </si>
  <si>
    <t>판매총액의 합계</t>
    <phoneticPr fontId="3" type="noConversion"/>
  </si>
  <si>
    <t>PI</t>
    <phoneticPr fontId="3" type="noConversion"/>
  </si>
  <si>
    <t>POWER</t>
    <phoneticPr fontId="3" type="noConversion"/>
  </si>
  <si>
    <t>SQRT</t>
    <phoneticPr fontId="3" type="noConversion"/>
  </si>
  <si>
    <t>RAND</t>
    <phoneticPr fontId="3" type="noConversion"/>
  </si>
  <si>
    <t>RANDBETWEEN</t>
    <phoneticPr fontId="3" type="noConversion"/>
  </si>
  <si>
    <t>TRUNC</t>
    <phoneticPr fontId="3" type="noConversion"/>
  </si>
  <si>
    <t>평균 판매총액 이상의 수</t>
    <phoneticPr fontId="3" type="noConversion"/>
  </si>
  <si>
    <t>MODE.SNGL</t>
    <phoneticPr fontId="3" type="noConversion"/>
  </si>
  <si>
    <t>MODE.MULT</t>
    <phoneticPr fontId="3" type="noConversion"/>
  </si>
  <si>
    <t>구구단</t>
    <phoneticPr fontId="3" type="noConversion"/>
  </si>
  <si>
    <t>세미나 참가 신청자 명단</t>
    <phoneticPr fontId="12" type="noConversion"/>
  </si>
  <si>
    <t>번호</t>
    <phoneticPr fontId="12" type="noConversion"/>
  </si>
  <si>
    <t>이름</t>
    <phoneticPr fontId="12" type="noConversion"/>
  </si>
  <si>
    <t>전화번호</t>
    <phoneticPr fontId="12" type="noConversion"/>
  </si>
  <si>
    <t>성별</t>
    <phoneticPr fontId="12" type="noConversion"/>
  </si>
  <si>
    <t>참석 확인란</t>
    <phoneticPr fontId="12" type="noConversion"/>
  </si>
  <si>
    <t>&lt;구매/비구매 인원수&gt;</t>
  </si>
  <si>
    <t>나숙정</t>
    <phoneticPr fontId="12" type="noConversion"/>
  </si>
  <si>
    <t>010-455-2356</t>
    <phoneticPr fontId="12" type="noConversion"/>
  </si>
  <si>
    <t>여</t>
    <phoneticPr fontId="12" type="noConversion"/>
  </si>
  <si>
    <t>참석</t>
    <phoneticPr fontId="12" type="noConversion"/>
  </si>
  <si>
    <t>인원수</t>
    <phoneticPr fontId="12" type="noConversion"/>
  </si>
  <si>
    <t>문소라</t>
    <phoneticPr fontId="12" type="noConversion"/>
  </si>
  <si>
    <t>010-701-2202</t>
    <phoneticPr fontId="12" type="noConversion"/>
  </si>
  <si>
    <t>여</t>
  </si>
  <si>
    <t>이송민</t>
    <phoneticPr fontId="12" type="noConversion"/>
  </si>
  <si>
    <t>010-200-1235</t>
    <phoneticPr fontId="12" type="noConversion"/>
  </si>
  <si>
    <t>남</t>
    <phoneticPr fontId="12" type="noConversion"/>
  </si>
  <si>
    <t>불참</t>
    <phoneticPr fontId="12" type="noConversion"/>
  </si>
  <si>
    <t>민대호</t>
    <phoneticPr fontId="12" type="noConversion"/>
  </si>
  <si>
    <t>010-356-8978</t>
    <phoneticPr fontId="12" type="noConversion"/>
  </si>
  <si>
    <t>신청자</t>
    <phoneticPr fontId="12" type="noConversion"/>
  </si>
  <si>
    <t>송주선</t>
    <phoneticPr fontId="12" type="noConversion"/>
  </si>
  <si>
    <t>010-3252-2200</t>
    <phoneticPr fontId="12" type="noConversion"/>
  </si>
  <si>
    <t>이우민</t>
    <phoneticPr fontId="12" type="noConversion"/>
  </si>
  <si>
    <t>010-4950-9876</t>
    <phoneticPr fontId="12" type="noConversion"/>
  </si>
  <si>
    <t>&lt;성별 구매 인원수&gt;</t>
    <phoneticPr fontId="12" type="noConversion"/>
  </si>
  <si>
    <t>강민국</t>
    <phoneticPr fontId="12" type="noConversion"/>
  </si>
  <si>
    <t>010-7000-0022</t>
    <phoneticPr fontId="12" type="noConversion"/>
  </si>
  <si>
    <t>남</t>
  </si>
  <si>
    <t>황송국</t>
    <phoneticPr fontId="12" type="noConversion"/>
  </si>
  <si>
    <t>010-356-5566</t>
    <phoneticPr fontId="12" type="noConversion"/>
  </si>
  <si>
    <t>전미영</t>
    <phoneticPr fontId="12" type="noConversion"/>
  </si>
  <si>
    <t>010-6600-2299</t>
    <phoneticPr fontId="12" type="noConversion"/>
  </si>
  <si>
    <t>문지연</t>
    <phoneticPr fontId="12" type="noConversion"/>
  </si>
  <si>
    <t>010-315-1235</t>
    <phoneticPr fontId="12" type="noConversion"/>
  </si>
  <si>
    <t>총인원수</t>
    <phoneticPr fontId="12" type="noConversion"/>
  </si>
  <si>
    <t>지철민</t>
    <phoneticPr fontId="12" type="noConversion"/>
  </si>
  <si>
    <t>010-7890-8000</t>
    <phoneticPr fontId="12" type="noConversion"/>
  </si>
  <si>
    <t>김민욱</t>
    <phoneticPr fontId="12" type="noConversion"/>
  </si>
  <si>
    <t>010-3202-2211</t>
    <phoneticPr fontId="12" type="noConversion"/>
  </si>
  <si>
    <t>강수지</t>
    <phoneticPr fontId="12" type="noConversion"/>
  </si>
  <si>
    <t>010-3200-7766</t>
    <phoneticPr fontId="12" type="noConversion"/>
  </si>
  <si>
    <t>최지은</t>
    <phoneticPr fontId="12" type="noConversion"/>
  </si>
  <si>
    <t>010-3535-8801</t>
    <phoneticPr fontId="12" type="noConversion"/>
  </si>
  <si>
    <t>강진원</t>
    <phoneticPr fontId="12" type="noConversion"/>
  </si>
  <si>
    <t>010-1212-5588</t>
    <phoneticPr fontId="12" type="noConversion"/>
  </si>
  <si>
    <t>이민철</t>
    <phoneticPr fontId="12" type="noConversion"/>
  </si>
  <si>
    <t>010-900-9922</t>
    <phoneticPr fontId="12" type="noConversion"/>
  </si>
  <si>
    <t>홍수민</t>
    <phoneticPr fontId="12" type="noConversion"/>
  </si>
  <si>
    <t>010-303-1222</t>
    <phoneticPr fontId="12" type="noConversion"/>
  </si>
  <si>
    <t>김수철</t>
    <phoneticPr fontId="12" type="noConversion"/>
  </si>
  <si>
    <t>010-6565-8978</t>
    <phoneticPr fontId="12" type="noConversion"/>
  </si>
  <si>
    <t>김희정</t>
  </si>
  <si>
    <t>010-244-1200</t>
    <phoneticPr fontId="12" type="noConversion"/>
  </si>
  <si>
    <t>최성민</t>
    <phoneticPr fontId="12" type="noConversion"/>
  </si>
  <si>
    <t>010-585-5400</t>
    <phoneticPr fontId="12" type="noConversion"/>
  </si>
  <si>
    <t>황민주</t>
    <phoneticPr fontId="12" type="noConversion"/>
  </si>
  <si>
    <t>010-800-6622</t>
    <phoneticPr fontId="12" type="noConversion"/>
  </si>
  <si>
    <t>송지호</t>
    <phoneticPr fontId="12" type="noConversion"/>
  </si>
  <si>
    <t>010-444-3333</t>
    <phoneticPr fontId="12" type="noConversion"/>
  </si>
  <si>
    <t>김지철</t>
    <phoneticPr fontId="12" type="noConversion"/>
  </si>
  <si>
    <t>010-2525-1133</t>
    <phoneticPr fontId="12" type="noConversion"/>
  </si>
  <si>
    <t>주간 입금 대장</t>
    <phoneticPr fontId="3" type="noConversion"/>
  </si>
  <si>
    <t>거래처별 금액 집계</t>
    <phoneticPr fontId="3" type="noConversion"/>
  </si>
  <si>
    <t>전표번호</t>
    <phoneticPr fontId="16"/>
  </si>
  <si>
    <t>일자</t>
    <phoneticPr fontId="16"/>
  </si>
  <si>
    <t>당당자</t>
    <phoneticPr fontId="16"/>
  </si>
  <si>
    <t>거래처</t>
    <rPh sb="0" eb="2">
      <t>トクイ</t>
    </rPh>
    <rPh sb="2" eb="3">
      <t>サキメイ</t>
    </rPh>
    <phoneticPr fontId="16"/>
  </si>
  <si>
    <t>금액</t>
    <rPh sb="0" eb="2">
      <t>キンガク</t>
    </rPh>
    <phoneticPr fontId="16"/>
  </si>
  <si>
    <t>입금방법</t>
    <rPh sb="0" eb="2">
      <t>ニュウキン</t>
    </rPh>
    <rPh sb="2" eb="4">
      <t>ホウホウ</t>
    </rPh>
    <phoneticPr fontId="16"/>
  </si>
  <si>
    <t>총합계</t>
    <phoneticPr fontId="3" type="noConversion"/>
  </si>
  <si>
    <t>4백만원 이상의 금액의 합계</t>
    <phoneticPr fontId="3" type="noConversion"/>
  </si>
  <si>
    <t>이민주</t>
    <phoneticPr fontId="3" type="noConversion"/>
  </si>
  <si>
    <t>명진상사㈜</t>
    <phoneticPr fontId="3" type="noConversion"/>
  </si>
  <si>
    <t>현금</t>
    <phoneticPr fontId="3" type="noConversion"/>
  </si>
  <si>
    <t>박홍철</t>
    <phoneticPr fontId="3" type="noConversion"/>
  </si>
  <si>
    <t>홍민테크</t>
    <phoneticPr fontId="3" type="noConversion"/>
  </si>
  <si>
    <t>온라인입금</t>
    <phoneticPr fontId="3" type="noConversion"/>
  </si>
  <si>
    <t>이선우</t>
    <phoneticPr fontId="3" type="noConversion"/>
  </si>
  <si>
    <t>민영상사</t>
    <phoneticPr fontId="3" type="noConversion"/>
  </si>
  <si>
    <t>수표</t>
    <phoneticPr fontId="3" type="noConversion"/>
  </si>
  <si>
    <t>2022년 5월 5일 이후의 금액의 합계</t>
    <phoneticPr fontId="3" type="noConversion"/>
  </si>
  <si>
    <t>황진욱</t>
    <phoneticPr fontId="3" type="noConversion"/>
  </si>
  <si>
    <t>안남전자</t>
    <phoneticPr fontId="3" type="noConversion"/>
  </si>
  <si>
    <t>어음</t>
    <phoneticPr fontId="3" type="noConversion"/>
  </si>
  <si>
    <t>송민국</t>
    <phoneticPr fontId="3" type="noConversion"/>
  </si>
  <si>
    <t>삼우공사</t>
    <phoneticPr fontId="3" type="noConversion"/>
  </si>
  <si>
    <t>손민아</t>
    <phoneticPr fontId="3" type="noConversion"/>
  </si>
  <si>
    <t>진미산업</t>
    <phoneticPr fontId="3" type="noConversion"/>
  </si>
  <si>
    <t>최주인</t>
    <phoneticPr fontId="3" type="noConversion"/>
  </si>
  <si>
    <t>최국진</t>
    <phoneticPr fontId="3" type="noConversion"/>
  </si>
  <si>
    <t>운수실업</t>
    <phoneticPr fontId="3" type="noConversion"/>
  </si>
  <si>
    <t>정희철</t>
    <phoneticPr fontId="3" type="noConversion"/>
  </si>
  <si>
    <t>강진상사</t>
    <phoneticPr fontId="3" type="noConversion"/>
  </si>
  <si>
    <t>안남전자의 금액의 평균</t>
    <phoneticPr fontId="3" type="noConversion"/>
  </si>
  <si>
    <t>김수진</t>
    <phoneticPr fontId="3" type="noConversion"/>
  </si>
  <si>
    <t>나라전자㈜</t>
    <phoneticPr fontId="3" type="noConversion"/>
  </si>
  <si>
    <t>방법1</t>
    <phoneticPr fontId="3" type="noConversion"/>
  </si>
  <si>
    <t>이우진</t>
    <phoneticPr fontId="3" type="noConversion"/>
  </si>
  <si>
    <t>부성실업</t>
    <phoneticPr fontId="3" type="noConversion"/>
  </si>
  <si>
    <t>방법2</t>
    <phoneticPr fontId="3" type="noConversion"/>
  </si>
  <si>
    <t>문호진</t>
    <phoneticPr fontId="3" type="noConversion"/>
  </si>
  <si>
    <t>민호진</t>
    <phoneticPr fontId="3" type="noConversion"/>
  </si>
  <si>
    <t>고려상사</t>
    <phoneticPr fontId="3" type="noConversion"/>
  </si>
  <si>
    <t>박형욱</t>
    <phoneticPr fontId="3" type="noConversion"/>
  </si>
  <si>
    <t>다명전자</t>
    <phoneticPr fontId="3" type="noConversion"/>
  </si>
  <si>
    <t>우진섭</t>
    <phoneticPr fontId="3" type="noConversion"/>
  </si>
  <si>
    <t>양수실업</t>
    <phoneticPr fontId="3" type="noConversion"/>
  </si>
  <si>
    <t>홍철중</t>
    <phoneticPr fontId="3" type="noConversion"/>
  </si>
  <si>
    <t>내진실업</t>
    <phoneticPr fontId="3" type="noConversion"/>
  </si>
  <si>
    <t>오중철</t>
    <phoneticPr fontId="3" type="noConversion"/>
  </si>
  <si>
    <t>성아름</t>
    <phoneticPr fontId="3" type="noConversion"/>
  </si>
  <si>
    <t>김희진</t>
    <phoneticPr fontId="3" type="noConversion"/>
  </si>
  <si>
    <t>우진상사</t>
    <phoneticPr fontId="3" type="noConversion"/>
  </si>
  <si>
    <t>일자/입금방법 금액 집계</t>
    <phoneticPr fontId="3" type="noConversion"/>
  </si>
  <si>
    <t>합계</t>
    <phoneticPr fontId="3" type="noConversion"/>
  </si>
  <si>
    <t>불참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</si>
</sst>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000\-000000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돋움"/>
      <family val="2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8"/>
      <name val="돋움"/>
      <family val="2"/>
      <charset val="129"/>
    </font>
    <font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6"/>
      <name val="ＭＳ ゴシック"/>
      <family val="3"/>
      <charset val="128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Fill="1" applyBorder="1" applyAlignment="1">
      <alignment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3" applyFont="1"/>
    <xf numFmtId="0" fontId="11" fillId="0" borderId="0" xfId="3" applyFont="1" applyAlignment="1">
      <alignment horizontal="centerContinuous" vertical="center"/>
    </xf>
    <xf numFmtId="0" fontId="13" fillId="0" borderId="0" xfId="3" applyFont="1" applyAlignment="1">
      <alignment horizontal="centerContinuous" vertical="center"/>
    </xf>
    <xf numFmtId="0" fontId="13" fillId="0" borderId="0" xfId="3" applyFont="1" applyAlignment="1">
      <alignment vertical="center"/>
    </xf>
    <xf numFmtId="0" fontId="8" fillId="0" borderId="0" xfId="3"/>
    <xf numFmtId="0" fontId="14" fillId="6" borderId="1" xfId="3" applyFont="1" applyFill="1" applyBorder="1" applyAlignment="1">
      <alignment horizontal="center" vertical="center"/>
    </xf>
    <xf numFmtId="0" fontId="4" fillId="0" borderId="0" xfId="3" applyFont="1"/>
    <xf numFmtId="0" fontId="2" fillId="0" borderId="1" xfId="3" applyFont="1" applyBorder="1" applyAlignment="1">
      <alignment horizontal="center"/>
    </xf>
    <xf numFmtId="176" fontId="2" fillId="0" borderId="1" xfId="3" applyNumberFormat="1" applyFont="1" applyBorder="1" applyAlignment="1">
      <alignment horizontal="center"/>
    </xf>
    <xf numFmtId="0" fontId="2" fillId="0" borderId="7" xfId="3" applyFont="1" applyBorder="1" applyAlignment="1">
      <alignment horizontal="center"/>
    </xf>
    <xf numFmtId="0" fontId="2" fillId="7" borderId="1" xfId="3" applyFont="1" applyFill="1" applyBorder="1" applyAlignment="1">
      <alignment horizontal="center"/>
    </xf>
    <xf numFmtId="0" fontId="2" fillId="8" borderId="1" xfId="3" applyFont="1" applyFill="1" applyBorder="1" applyAlignment="1">
      <alignment horizontal="center"/>
    </xf>
    <xf numFmtId="0" fontId="2" fillId="0" borderId="0" xfId="3" applyFont="1" applyAlignment="1">
      <alignment horizont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41" fontId="17" fillId="10" borderId="4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18" fillId="0" borderId="1" xfId="0" applyNumberFormat="1" applyFont="1" applyBorder="1">
      <alignment vertical="center"/>
    </xf>
    <xf numFmtId="41" fontId="18" fillId="0" borderId="1" xfId="2" applyFont="1" applyFill="1" applyBorder="1">
      <alignment vertical="center"/>
    </xf>
    <xf numFmtId="0" fontId="18" fillId="0" borderId="1" xfId="0" applyFont="1" applyBorder="1" applyAlignment="1">
      <alignment horizontal="center" vertical="center"/>
    </xf>
    <xf numFmtId="41" fontId="0" fillId="0" borderId="1" xfId="2" applyFont="1" applyBorder="1">
      <alignment vertical="center"/>
    </xf>
    <xf numFmtId="41" fontId="18" fillId="0" borderId="1" xfId="2" applyFont="1" applyBorder="1">
      <alignment vertical="center"/>
    </xf>
    <xf numFmtId="0" fontId="0" fillId="0" borderId="7" xfId="0" applyBorder="1">
      <alignment vertical="center"/>
    </xf>
    <xf numFmtId="58" fontId="19" fillId="12" borderId="1" xfId="0" applyNumberFormat="1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</cellXfs>
  <cellStyles count="4">
    <cellStyle name="쉼표 [0]" xfId="1" builtinId="6"/>
    <cellStyle name="쉼표 [0] 2" xfId="2" xr:uid="{6177A10E-FC28-43D2-80CA-19E50F387F69}"/>
    <cellStyle name="표준" xfId="0" builtinId="0"/>
    <cellStyle name="표준 2" xfId="3" xr:uid="{F73B1DF3-4B3C-4176-A3C2-606EC2619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3D3B-2E23-4C13-8385-A512ACF6A649}">
  <dimension ref="A1:E37"/>
  <sheetViews>
    <sheetView topLeftCell="A13" zoomScale="130" zoomScaleNormal="130" workbookViewId="0">
      <selection activeCell="F36" sqref="F36"/>
    </sheetView>
  </sheetViews>
  <sheetFormatPr defaultRowHeight="17"/>
  <cols>
    <col min="1" max="1" width="8.25" customWidth="1"/>
    <col min="3" max="3" width="10.58203125" customWidth="1"/>
    <col min="5" max="5" width="12.08203125" customWidth="1"/>
  </cols>
  <sheetData>
    <row r="1" spans="1:5">
      <c r="A1" s="1" t="s">
        <v>21</v>
      </c>
      <c r="B1" s="2" t="s">
        <v>0</v>
      </c>
      <c r="C1" s="1"/>
      <c r="D1" s="1"/>
      <c r="E1" s="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 t="s">
        <v>6</v>
      </c>
      <c r="B3" s="3" t="s">
        <v>7</v>
      </c>
      <c r="C3" s="3" t="s">
        <v>8</v>
      </c>
      <c r="D3" s="4">
        <v>4</v>
      </c>
      <c r="E3" s="4">
        <v>1208000</v>
      </c>
    </row>
    <row r="4" spans="1:5">
      <c r="A4" s="3" t="s">
        <v>9</v>
      </c>
      <c r="B4" s="3" t="s">
        <v>10</v>
      </c>
      <c r="C4" s="3" t="s">
        <v>11</v>
      </c>
      <c r="D4" s="4">
        <v>9</v>
      </c>
      <c r="E4" s="4">
        <v>2214000</v>
      </c>
    </row>
    <row r="5" spans="1:5">
      <c r="A5" s="3" t="s">
        <v>12</v>
      </c>
      <c r="B5" s="3" t="s">
        <v>7</v>
      </c>
      <c r="C5" s="3" t="s">
        <v>8</v>
      </c>
      <c r="D5" s="4">
        <v>5</v>
      </c>
      <c r="E5" s="4">
        <v>1425000</v>
      </c>
    </row>
    <row r="6" spans="1:5">
      <c r="A6" s="3" t="s">
        <v>13</v>
      </c>
      <c r="B6" s="3" t="s">
        <v>10</v>
      </c>
      <c r="C6" s="3" t="s">
        <v>8</v>
      </c>
      <c r="D6" s="4">
        <v>1</v>
      </c>
      <c r="E6" s="4">
        <v>265000</v>
      </c>
    </row>
    <row r="7" spans="1:5">
      <c r="A7" s="3" t="s">
        <v>14</v>
      </c>
      <c r="B7" s="3" t="s">
        <v>7</v>
      </c>
      <c r="C7" s="3" t="s">
        <v>15</v>
      </c>
      <c r="D7" s="4">
        <v>4</v>
      </c>
      <c r="E7" s="4">
        <v>1168000</v>
      </c>
    </row>
    <row r="8" spans="1:5">
      <c r="A8" s="3" t="s">
        <v>16</v>
      </c>
      <c r="B8" s="3" t="s">
        <v>10</v>
      </c>
      <c r="C8" s="3" t="s">
        <v>11</v>
      </c>
      <c r="D8" s="4">
        <v>5</v>
      </c>
      <c r="E8" s="4">
        <v>1500000</v>
      </c>
    </row>
    <row r="9" spans="1:5">
      <c r="A9" s="3" t="s">
        <v>17</v>
      </c>
      <c r="B9" s="3" t="s">
        <v>10</v>
      </c>
      <c r="C9" s="3" t="s">
        <v>11</v>
      </c>
      <c r="D9" s="4">
        <v>9</v>
      </c>
      <c r="E9" s="4">
        <v>2493000</v>
      </c>
    </row>
    <row r="10" spans="1:5">
      <c r="A10" s="3" t="s">
        <v>18</v>
      </c>
      <c r="B10" s="3" t="s">
        <v>7</v>
      </c>
      <c r="C10" s="3" t="s">
        <v>11</v>
      </c>
      <c r="D10" s="4">
        <v>4</v>
      </c>
      <c r="E10" s="4">
        <v>1020000</v>
      </c>
    </row>
    <row r="11" spans="1:5">
      <c r="A11" s="3" t="s">
        <v>19</v>
      </c>
      <c r="B11" s="3" t="s">
        <v>10</v>
      </c>
      <c r="C11" s="3" t="s">
        <v>15</v>
      </c>
      <c r="D11" s="4">
        <v>7</v>
      </c>
      <c r="E11" s="4">
        <v>1967000</v>
      </c>
    </row>
    <row r="12" spans="1:5">
      <c r="A12" s="42" t="s">
        <v>20</v>
      </c>
      <c r="B12" s="43"/>
      <c r="C12" s="43"/>
      <c r="D12" s="44"/>
      <c r="E12" s="4">
        <f>SUMIF(D3:D11,MODE(D3:D11),E3:E11)</f>
        <v>3396000</v>
      </c>
    </row>
    <row r="15" spans="1:5">
      <c r="A15" s="1" t="s">
        <v>22</v>
      </c>
      <c r="B15" s="2" t="s">
        <v>23</v>
      </c>
      <c r="C15" s="1"/>
      <c r="D15" s="1"/>
      <c r="E15" s="1"/>
    </row>
    <row r="16" spans="1: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</row>
    <row r="17" spans="1:5">
      <c r="A17" s="3" t="s">
        <v>29</v>
      </c>
      <c r="B17" s="3" t="s">
        <v>30</v>
      </c>
      <c r="C17" s="5">
        <v>2800</v>
      </c>
      <c r="D17" s="5">
        <v>62</v>
      </c>
      <c r="E17" s="5">
        <f t="shared" ref="E17:E25" si="0">PRODUCT(C17,D17)</f>
        <v>173600</v>
      </c>
    </row>
    <row r="18" spans="1:5">
      <c r="A18" s="3" t="s">
        <v>31</v>
      </c>
      <c r="B18" s="3" t="s">
        <v>32</v>
      </c>
      <c r="C18" s="5">
        <v>15600</v>
      </c>
      <c r="D18" s="5">
        <v>28</v>
      </c>
      <c r="E18" s="5">
        <f t="shared" si="0"/>
        <v>436800</v>
      </c>
    </row>
    <row r="19" spans="1:5">
      <c r="A19" s="3" t="s">
        <v>33</v>
      </c>
      <c r="B19" s="3" t="s">
        <v>34</v>
      </c>
      <c r="C19" s="5">
        <v>4500</v>
      </c>
      <c r="D19" s="5">
        <v>57</v>
      </c>
      <c r="E19" s="5">
        <f t="shared" si="0"/>
        <v>256500</v>
      </c>
    </row>
    <row r="20" spans="1:5">
      <c r="A20" s="3" t="s">
        <v>31</v>
      </c>
      <c r="B20" s="3" t="s">
        <v>35</v>
      </c>
      <c r="C20" s="5">
        <v>5600</v>
      </c>
      <c r="D20" s="5">
        <v>65</v>
      </c>
      <c r="E20" s="5">
        <f t="shared" si="0"/>
        <v>364000</v>
      </c>
    </row>
    <row r="21" spans="1:5">
      <c r="A21" s="3" t="s">
        <v>29</v>
      </c>
      <c r="B21" s="3" t="s">
        <v>36</v>
      </c>
      <c r="C21" s="5">
        <v>6500</v>
      </c>
      <c r="D21" s="5">
        <v>48</v>
      </c>
      <c r="E21" s="5">
        <f t="shared" si="0"/>
        <v>312000</v>
      </c>
    </row>
    <row r="22" spans="1:5">
      <c r="A22" s="3" t="s">
        <v>33</v>
      </c>
      <c r="B22" s="3" t="s">
        <v>37</v>
      </c>
      <c r="C22" s="5">
        <v>12500</v>
      </c>
      <c r="D22" s="5">
        <v>65</v>
      </c>
      <c r="E22" s="5">
        <f t="shared" si="0"/>
        <v>812500</v>
      </c>
    </row>
    <row r="23" spans="1:5">
      <c r="A23" s="3" t="s">
        <v>31</v>
      </c>
      <c r="B23" s="3" t="s">
        <v>38</v>
      </c>
      <c r="C23" s="5">
        <v>8300</v>
      </c>
      <c r="D23" s="5">
        <v>27</v>
      </c>
      <c r="E23" s="5">
        <f t="shared" si="0"/>
        <v>224100</v>
      </c>
    </row>
    <row r="24" spans="1:5">
      <c r="A24" s="3" t="s">
        <v>33</v>
      </c>
      <c r="B24" s="3" t="s">
        <v>39</v>
      </c>
      <c r="C24" s="5">
        <v>7200</v>
      </c>
      <c r="D24" s="5">
        <v>65</v>
      </c>
      <c r="E24" s="5">
        <f t="shared" si="0"/>
        <v>468000</v>
      </c>
    </row>
    <row r="25" spans="1:5">
      <c r="A25" s="3" t="s">
        <v>29</v>
      </c>
      <c r="B25" s="3" t="s">
        <v>40</v>
      </c>
      <c r="C25" s="5">
        <v>6300</v>
      </c>
      <c r="D25" s="5">
        <v>45</v>
      </c>
      <c r="E25" s="5">
        <f>PRODUCT(C25,D25)</f>
        <v>283500</v>
      </c>
    </row>
    <row r="26" spans="1:5">
      <c r="A26" s="45" t="s">
        <v>41</v>
      </c>
      <c r="B26" s="45"/>
      <c r="C26" s="45"/>
      <c r="D26" s="45"/>
      <c r="E26" s="4">
        <f>SUMPRODUCT(C17:C25,D17:D25)</f>
        <v>3331000</v>
      </c>
    </row>
    <row r="27" spans="1:5">
      <c r="A27" s="45" t="s">
        <v>48</v>
      </c>
      <c r="B27" s="45"/>
      <c r="C27" s="45"/>
      <c r="D27" s="45"/>
      <c r="E27" s="6">
        <f>COUNTIF(E17:E25, "&gt;="&amp;AVERAGE(E17:E25))</f>
        <v>3</v>
      </c>
    </row>
    <row r="30" spans="1:5">
      <c r="A30" s="46" t="s">
        <v>42</v>
      </c>
      <c r="B30" s="47"/>
      <c r="C30">
        <f>PI()</f>
        <v>3.1415926535897931</v>
      </c>
    </row>
    <row r="31" spans="1:5">
      <c r="A31" s="38" t="s">
        <v>43</v>
      </c>
      <c r="B31" s="39"/>
      <c r="C31">
        <f>POWER(2,3)</f>
        <v>8</v>
      </c>
    </row>
    <row r="32" spans="1:5">
      <c r="A32" s="40" t="s">
        <v>44</v>
      </c>
      <c r="B32" s="41"/>
      <c r="C32">
        <f>SQRT(4)</f>
        <v>2</v>
      </c>
    </row>
    <row r="33" spans="1:4">
      <c r="A33" s="38" t="s">
        <v>45</v>
      </c>
      <c r="B33" s="39"/>
      <c r="C33">
        <f ca="1">RAND()</f>
        <v>0.66998460630971191</v>
      </c>
      <c r="D33">
        <f ca="1">INT(RAND()*10)</f>
        <v>1</v>
      </c>
    </row>
    <row r="34" spans="1:4">
      <c r="A34" s="40" t="s">
        <v>46</v>
      </c>
      <c r="B34" s="41"/>
      <c r="C34">
        <f ca="1">RANDBETWEEN(50,100)</f>
        <v>51</v>
      </c>
    </row>
    <row r="35" spans="1:4">
      <c r="A35" s="38" t="s">
        <v>47</v>
      </c>
      <c r="B35" s="39"/>
      <c r="C35">
        <f>TRUNC(C30,2)</f>
        <v>3.14</v>
      </c>
    </row>
    <row r="36" spans="1:4">
      <c r="A36" s="40" t="s">
        <v>49</v>
      </c>
      <c r="B36" s="41"/>
      <c r="C36" t="e">
        <f>_xlfn.MODE.SNGL(E36)</f>
        <v>#VALUE!</v>
      </c>
    </row>
    <row r="37" spans="1:4">
      <c r="A37" s="38" t="s">
        <v>50</v>
      </c>
      <c r="B37" s="39"/>
    </row>
  </sheetData>
  <mergeCells count="11">
    <mergeCell ref="A12:D12"/>
    <mergeCell ref="A26:D26"/>
    <mergeCell ref="A27:D27"/>
    <mergeCell ref="A30:B30"/>
    <mergeCell ref="A32:B32"/>
    <mergeCell ref="A37:B37"/>
    <mergeCell ref="A33:B33"/>
    <mergeCell ref="A34:B34"/>
    <mergeCell ref="A35:B35"/>
    <mergeCell ref="A31:B31"/>
    <mergeCell ref="A36:B36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740D-4B57-4811-A473-084AB4674063}">
  <dimension ref="B2:K13"/>
  <sheetViews>
    <sheetView topLeftCell="A3" zoomScale="115" zoomScaleNormal="115" workbookViewId="0">
      <selection activeCell="G17" sqref="G17"/>
    </sheetView>
  </sheetViews>
  <sheetFormatPr defaultRowHeight="17"/>
  <cols>
    <col min="1" max="1" width="1.58203125" customWidth="1"/>
    <col min="2" max="11" width="7.08203125" customWidth="1"/>
  </cols>
  <sheetData>
    <row r="2" spans="2:11" ht="24" customHeight="1">
      <c r="B2" s="48" t="s">
        <v>51</v>
      </c>
      <c r="C2" s="48"/>
      <c r="D2" s="48"/>
      <c r="E2" s="48"/>
      <c r="F2" s="48"/>
      <c r="G2" s="48"/>
      <c r="H2" s="48"/>
      <c r="I2" s="48"/>
      <c r="J2" s="48"/>
      <c r="K2" s="48"/>
    </row>
    <row r="4" spans="2:11" ht="24.75" customHeight="1">
      <c r="B4" s="7"/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</row>
    <row r="5" spans="2:11" ht="24.75" customHeight="1">
      <c r="B5" s="9">
        <v>1</v>
      </c>
      <c r="C5" s="7">
        <f t="shared" ref="C5:K12" si="0">$B5*C$4</f>
        <v>1</v>
      </c>
      <c r="D5" s="7">
        <f t="shared" si="0"/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7">
        <f t="shared" si="0"/>
        <v>7</v>
      </c>
      <c r="J5" s="7">
        <f t="shared" si="0"/>
        <v>8</v>
      </c>
      <c r="K5" s="7">
        <f t="shared" si="0"/>
        <v>9</v>
      </c>
    </row>
    <row r="6" spans="2:11" ht="24.75" customHeight="1">
      <c r="B6" s="9">
        <v>2</v>
      </c>
      <c r="C6" s="7">
        <f t="shared" si="0"/>
        <v>2</v>
      </c>
      <c r="D6" s="7">
        <f t="shared" si="0"/>
        <v>4</v>
      </c>
      <c r="E6" s="7">
        <f t="shared" si="0"/>
        <v>6</v>
      </c>
      <c r="F6" s="7">
        <f t="shared" si="0"/>
        <v>8</v>
      </c>
      <c r="G6" s="7">
        <f t="shared" si="0"/>
        <v>10</v>
      </c>
      <c r="H6" s="7">
        <f t="shared" si="0"/>
        <v>12</v>
      </c>
      <c r="I6" s="7">
        <f t="shared" si="0"/>
        <v>14</v>
      </c>
      <c r="J6" s="7">
        <f t="shared" si="0"/>
        <v>16</v>
      </c>
      <c r="K6" s="7">
        <f t="shared" si="0"/>
        <v>18</v>
      </c>
    </row>
    <row r="7" spans="2:11" ht="24.75" customHeight="1">
      <c r="B7" s="9">
        <v>3</v>
      </c>
      <c r="C7" s="7">
        <f t="shared" si="0"/>
        <v>3</v>
      </c>
      <c r="D7" s="7">
        <f t="shared" si="0"/>
        <v>6</v>
      </c>
      <c r="E7" s="7">
        <f t="shared" si="0"/>
        <v>9</v>
      </c>
      <c r="F7" s="7">
        <f t="shared" si="0"/>
        <v>12</v>
      </c>
      <c r="G7" s="7">
        <f t="shared" si="0"/>
        <v>15</v>
      </c>
      <c r="H7" s="7">
        <f t="shared" si="0"/>
        <v>18</v>
      </c>
      <c r="I7" s="7">
        <f t="shared" si="0"/>
        <v>21</v>
      </c>
      <c r="J7" s="7">
        <f t="shared" si="0"/>
        <v>24</v>
      </c>
      <c r="K7" s="7">
        <f t="shared" si="0"/>
        <v>27</v>
      </c>
    </row>
    <row r="8" spans="2:11" ht="24.75" customHeight="1">
      <c r="B8" s="9">
        <v>4</v>
      </c>
      <c r="C8" s="7">
        <f t="shared" si="0"/>
        <v>4</v>
      </c>
      <c r="D8" s="7">
        <f t="shared" si="0"/>
        <v>8</v>
      </c>
      <c r="E8" s="7">
        <f t="shared" si="0"/>
        <v>12</v>
      </c>
      <c r="F8" s="7">
        <f t="shared" si="0"/>
        <v>16</v>
      </c>
      <c r="G8" s="7">
        <f t="shared" si="0"/>
        <v>20</v>
      </c>
      <c r="H8" s="7">
        <f t="shared" si="0"/>
        <v>24</v>
      </c>
      <c r="I8" s="7">
        <f t="shared" si="0"/>
        <v>28</v>
      </c>
      <c r="J8" s="7">
        <f t="shared" si="0"/>
        <v>32</v>
      </c>
      <c r="K8" s="7">
        <f t="shared" si="0"/>
        <v>36</v>
      </c>
    </row>
    <row r="9" spans="2:11" ht="24.75" customHeight="1">
      <c r="B9" s="9">
        <v>5</v>
      </c>
      <c r="C9" s="7">
        <f t="shared" si="0"/>
        <v>5</v>
      </c>
      <c r="D9" s="7">
        <f t="shared" si="0"/>
        <v>10</v>
      </c>
      <c r="E9" s="7">
        <f t="shared" si="0"/>
        <v>15</v>
      </c>
      <c r="F9" s="7">
        <f t="shared" si="0"/>
        <v>20</v>
      </c>
      <c r="G9" s="7">
        <f t="shared" si="0"/>
        <v>25</v>
      </c>
      <c r="H9" s="7">
        <f t="shared" si="0"/>
        <v>30</v>
      </c>
      <c r="I9" s="7">
        <f t="shared" si="0"/>
        <v>35</v>
      </c>
      <c r="J9" s="7">
        <f t="shared" si="0"/>
        <v>40</v>
      </c>
      <c r="K9" s="7">
        <f t="shared" si="0"/>
        <v>45</v>
      </c>
    </row>
    <row r="10" spans="2:11" ht="24.75" customHeight="1">
      <c r="B10" s="9">
        <v>6</v>
      </c>
      <c r="C10" s="7">
        <f t="shared" si="0"/>
        <v>6</v>
      </c>
      <c r="D10" s="7">
        <f t="shared" si="0"/>
        <v>12</v>
      </c>
      <c r="E10" s="7">
        <f t="shared" si="0"/>
        <v>18</v>
      </c>
      <c r="F10" s="7">
        <f t="shared" si="0"/>
        <v>24</v>
      </c>
      <c r="G10" s="7">
        <f t="shared" si="0"/>
        <v>30</v>
      </c>
      <c r="H10" s="7">
        <f t="shared" si="0"/>
        <v>36</v>
      </c>
      <c r="I10" s="7">
        <f t="shared" si="0"/>
        <v>42</v>
      </c>
      <c r="J10" s="7">
        <f t="shared" si="0"/>
        <v>48</v>
      </c>
      <c r="K10" s="7">
        <f t="shared" si="0"/>
        <v>54</v>
      </c>
    </row>
    <row r="11" spans="2:11" ht="24.75" customHeight="1">
      <c r="B11" s="9">
        <v>7</v>
      </c>
      <c r="C11" s="7">
        <f t="shared" si="0"/>
        <v>7</v>
      </c>
      <c r="D11" s="7">
        <f t="shared" si="0"/>
        <v>14</v>
      </c>
      <c r="E11" s="7">
        <f t="shared" si="0"/>
        <v>21</v>
      </c>
      <c r="F11" s="7">
        <f t="shared" si="0"/>
        <v>28</v>
      </c>
      <c r="G11" s="7">
        <f t="shared" si="0"/>
        <v>35</v>
      </c>
      <c r="H11" s="7">
        <f t="shared" si="0"/>
        <v>42</v>
      </c>
      <c r="I11" s="7">
        <f t="shared" si="0"/>
        <v>49</v>
      </c>
      <c r="J11" s="7">
        <f t="shared" si="0"/>
        <v>56</v>
      </c>
      <c r="K11" s="7">
        <f t="shared" si="0"/>
        <v>63</v>
      </c>
    </row>
    <row r="12" spans="2:11" ht="24.75" customHeight="1">
      <c r="B12" s="9">
        <v>8</v>
      </c>
      <c r="C12" s="7">
        <f t="shared" si="0"/>
        <v>8</v>
      </c>
      <c r="D12" s="7">
        <f t="shared" si="0"/>
        <v>16</v>
      </c>
      <c r="E12" s="7">
        <f t="shared" si="0"/>
        <v>24</v>
      </c>
      <c r="F12" s="7">
        <f t="shared" si="0"/>
        <v>32</v>
      </c>
      <c r="G12" s="7">
        <f t="shared" si="0"/>
        <v>40</v>
      </c>
      <c r="H12" s="7">
        <f t="shared" si="0"/>
        <v>48</v>
      </c>
      <c r="I12" s="7">
        <f t="shared" si="0"/>
        <v>56</v>
      </c>
      <c r="J12" s="7">
        <f t="shared" si="0"/>
        <v>64</v>
      </c>
      <c r="K12" s="7">
        <f t="shared" si="0"/>
        <v>72</v>
      </c>
    </row>
    <row r="13" spans="2:11" ht="24.75" customHeight="1">
      <c r="B13" s="9">
        <v>9</v>
      </c>
      <c r="C13" s="7">
        <f t="shared" ref="C13:J13" si="1">$B13*C$4</f>
        <v>9</v>
      </c>
      <c r="D13" s="7">
        <f t="shared" si="1"/>
        <v>18</v>
      </c>
      <c r="E13" s="7">
        <f t="shared" si="1"/>
        <v>27</v>
      </c>
      <c r="F13" s="7">
        <f t="shared" si="1"/>
        <v>36</v>
      </c>
      <c r="G13" s="7">
        <f t="shared" si="1"/>
        <v>45</v>
      </c>
      <c r="H13" s="7">
        <f t="shared" si="1"/>
        <v>54</v>
      </c>
      <c r="I13" s="7">
        <f t="shared" si="1"/>
        <v>63</v>
      </c>
      <c r="J13" s="7">
        <f t="shared" si="1"/>
        <v>72</v>
      </c>
      <c r="K13" s="7">
        <f>$B13*K$4</f>
        <v>81</v>
      </c>
    </row>
  </sheetData>
  <mergeCells count="1">
    <mergeCell ref="B2:K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DB7-D883-4211-BAEB-3B028E65CA36}">
  <dimension ref="A1:H26"/>
  <sheetViews>
    <sheetView zoomScale="115" zoomScaleNormal="115" workbookViewId="0">
      <selection activeCell="H12" sqref="H12"/>
    </sheetView>
  </sheetViews>
  <sheetFormatPr defaultColWidth="10" defaultRowHeight="17"/>
  <cols>
    <col min="1" max="1" width="7" style="10" customWidth="1"/>
    <col min="2" max="2" width="9" style="10" customWidth="1"/>
    <col min="3" max="3" width="15.25" style="10" bestFit="1" customWidth="1"/>
    <col min="4" max="4" width="8.08203125" style="10" customWidth="1"/>
    <col min="5" max="5" width="11.75" style="22" bestFit="1" customWidth="1"/>
    <col min="6" max="6" width="11.75" style="14" customWidth="1"/>
    <col min="7" max="7" width="10" style="10"/>
    <col min="8" max="8" width="18.6640625" style="10" customWidth="1"/>
    <col min="9" max="16384" width="10" style="10"/>
  </cols>
  <sheetData>
    <row r="1" spans="1:8" ht="31.5" customHeight="1">
      <c r="B1" s="11" t="s">
        <v>52</v>
      </c>
      <c r="C1" s="12"/>
      <c r="D1" s="12"/>
      <c r="E1" s="13"/>
    </row>
    <row r="3" spans="1:8" ht="21" customHeight="1">
      <c r="A3" s="15" t="s">
        <v>53</v>
      </c>
      <c r="B3" s="15" t="s">
        <v>54</v>
      </c>
      <c r="C3" s="15" t="s">
        <v>55</v>
      </c>
      <c r="D3" s="15" t="s">
        <v>56</v>
      </c>
      <c r="E3" s="15" t="s">
        <v>57</v>
      </c>
      <c r="G3" s="16" t="s">
        <v>58</v>
      </c>
    </row>
    <row r="4" spans="1:8">
      <c r="A4" s="17">
        <v>1</v>
      </c>
      <c r="B4" s="17" t="s">
        <v>59</v>
      </c>
      <c r="C4" s="18" t="s">
        <v>60</v>
      </c>
      <c r="D4" s="18" t="s">
        <v>61</v>
      </c>
      <c r="E4" s="17" t="s">
        <v>62</v>
      </c>
      <c r="G4" s="19"/>
      <c r="H4" s="20" t="s">
        <v>63</v>
      </c>
    </row>
    <row r="5" spans="1:8">
      <c r="A5" s="17">
        <v>2</v>
      </c>
      <c r="B5" s="17" t="s">
        <v>64</v>
      </c>
      <c r="C5" s="18" t="s">
        <v>65</v>
      </c>
      <c r="D5" s="18" t="s">
        <v>66</v>
      </c>
      <c r="E5" s="17" t="s">
        <v>169</v>
      </c>
      <c r="G5" s="20" t="s">
        <v>62</v>
      </c>
      <c r="H5" s="17">
        <f>COUNTIF($E$4:$E$26,G5)</f>
        <v>13</v>
      </c>
    </row>
    <row r="6" spans="1:8">
      <c r="A6" s="17">
        <v>3</v>
      </c>
      <c r="B6" s="17" t="s">
        <v>67</v>
      </c>
      <c r="C6" s="18" t="s">
        <v>68</v>
      </c>
      <c r="D6" s="18" t="s">
        <v>69</v>
      </c>
      <c r="E6" s="17" t="s">
        <v>62</v>
      </c>
      <c r="G6" s="20" t="s">
        <v>70</v>
      </c>
      <c r="H6" s="17">
        <f>COUNTIF($E$4:$E$26,G6)</f>
        <v>10</v>
      </c>
    </row>
    <row r="7" spans="1:8">
      <c r="A7" s="17">
        <v>4</v>
      </c>
      <c r="B7" s="17" t="s">
        <v>71</v>
      </c>
      <c r="C7" s="18" t="s">
        <v>72</v>
      </c>
      <c r="D7" s="18" t="s">
        <v>69</v>
      </c>
      <c r="E7" s="17" t="s">
        <v>169</v>
      </c>
      <c r="G7" s="20" t="s">
        <v>73</v>
      </c>
      <c r="H7" s="17">
        <f>SUM(H5:H6)</f>
        <v>23</v>
      </c>
    </row>
    <row r="8" spans="1:8">
      <c r="A8" s="17">
        <v>5</v>
      </c>
      <c r="B8" s="17" t="s">
        <v>74</v>
      </c>
      <c r="C8" s="18" t="s">
        <v>75</v>
      </c>
      <c r="D8" s="18" t="s">
        <v>61</v>
      </c>
      <c r="E8" s="17" t="s">
        <v>169</v>
      </c>
    </row>
    <row r="9" spans="1:8">
      <c r="A9" s="17">
        <v>6</v>
      </c>
      <c r="B9" s="17" t="s">
        <v>76</v>
      </c>
      <c r="C9" s="18" t="s">
        <v>77</v>
      </c>
      <c r="D9" s="18" t="s">
        <v>69</v>
      </c>
      <c r="E9" s="17" t="s">
        <v>62</v>
      </c>
      <c r="G9" s="16" t="s">
        <v>78</v>
      </c>
    </row>
    <row r="10" spans="1:8">
      <c r="A10" s="17">
        <v>7</v>
      </c>
      <c r="B10" s="17" t="s">
        <v>79</v>
      </c>
      <c r="C10" s="18" t="s">
        <v>80</v>
      </c>
      <c r="D10" s="18" t="s">
        <v>81</v>
      </c>
      <c r="E10" s="17" t="s">
        <v>62</v>
      </c>
      <c r="G10" s="19"/>
      <c r="H10" s="21" t="s">
        <v>62</v>
      </c>
    </row>
    <row r="11" spans="1:8">
      <c r="A11" s="17">
        <v>8</v>
      </c>
      <c r="B11" s="17" t="s">
        <v>82</v>
      </c>
      <c r="C11" s="18" t="s">
        <v>83</v>
      </c>
      <c r="D11" s="18" t="s">
        <v>81</v>
      </c>
      <c r="E11" s="17" t="s">
        <v>169</v>
      </c>
      <c r="G11" s="21" t="s">
        <v>69</v>
      </c>
      <c r="H11" s="17">
        <f>COUNTIFS($E$4:$E$26,$H$10,$D$4:$D$26,G11)</f>
        <v>6</v>
      </c>
    </row>
    <row r="12" spans="1:8">
      <c r="A12" s="17">
        <v>9</v>
      </c>
      <c r="B12" s="17" t="s">
        <v>84</v>
      </c>
      <c r="C12" s="18" t="s">
        <v>85</v>
      </c>
      <c r="D12" s="18" t="s">
        <v>66</v>
      </c>
      <c r="E12" s="17" t="s">
        <v>62</v>
      </c>
      <c r="G12" s="21" t="s">
        <v>61</v>
      </c>
      <c r="H12" s="17">
        <f>COUNTIFS($E$4:$E$26,$H$10,$D$4:$D$26,G12)</f>
        <v>7</v>
      </c>
    </row>
    <row r="13" spans="1:8">
      <c r="A13" s="17">
        <v>10</v>
      </c>
      <c r="B13" s="17" t="s">
        <v>86</v>
      </c>
      <c r="C13" s="18" t="s">
        <v>87</v>
      </c>
      <c r="D13" s="18" t="s">
        <v>66</v>
      </c>
      <c r="E13" s="17" t="s">
        <v>62</v>
      </c>
      <c r="G13" s="21" t="s">
        <v>88</v>
      </c>
      <c r="H13" s="17">
        <f>SUM(H11:H12)</f>
        <v>13</v>
      </c>
    </row>
    <row r="14" spans="1:8">
      <c r="A14" s="17">
        <v>11</v>
      </c>
      <c r="B14" s="17" t="s">
        <v>89</v>
      </c>
      <c r="C14" s="18" t="s">
        <v>90</v>
      </c>
      <c r="D14" s="18" t="s">
        <v>69</v>
      </c>
      <c r="E14" s="17" t="s">
        <v>62</v>
      </c>
    </row>
    <row r="15" spans="1:8">
      <c r="A15" s="17">
        <v>12</v>
      </c>
      <c r="B15" s="17" t="s">
        <v>91</v>
      </c>
      <c r="C15" s="18" t="s">
        <v>92</v>
      </c>
      <c r="D15" s="18" t="s">
        <v>69</v>
      </c>
      <c r="E15" s="17" t="s">
        <v>169</v>
      </c>
    </row>
    <row r="16" spans="1:8">
      <c r="A16" s="17">
        <v>13</v>
      </c>
      <c r="B16" s="17" t="s">
        <v>93</v>
      </c>
      <c r="C16" s="18" t="s">
        <v>94</v>
      </c>
      <c r="D16" s="18" t="s">
        <v>66</v>
      </c>
      <c r="E16" s="17" t="s">
        <v>62</v>
      </c>
    </row>
    <row r="17" spans="1:5">
      <c r="A17" s="17">
        <v>14</v>
      </c>
      <c r="B17" s="17" t="s">
        <v>95</v>
      </c>
      <c r="C17" s="18" t="s">
        <v>96</v>
      </c>
      <c r="D17" s="18" t="s">
        <v>66</v>
      </c>
      <c r="E17" s="17" t="s">
        <v>62</v>
      </c>
    </row>
    <row r="18" spans="1:5">
      <c r="A18" s="17">
        <v>15</v>
      </c>
      <c r="B18" s="17" t="s">
        <v>97</v>
      </c>
      <c r="C18" s="18" t="s">
        <v>98</v>
      </c>
      <c r="D18" s="18" t="s">
        <v>81</v>
      </c>
      <c r="E18" s="17" t="s">
        <v>62</v>
      </c>
    </row>
    <row r="19" spans="1:5">
      <c r="A19" s="17">
        <v>16</v>
      </c>
      <c r="B19" s="17" t="s">
        <v>99</v>
      </c>
      <c r="C19" s="18" t="s">
        <v>100</v>
      </c>
      <c r="D19" s="18" t="s">
        <v>81</v>
      </c>
      <c r="E19" s="17" t="s">
        <v>169</v>
      </c>
    </row>
    <row r="20" spans="1:5">
      <c r="A20" s="17">
        <v>17</v>
      </c>
      <c r="B20" s="17" t="s">
        <v>101</v>
      </c>
      <c r="C20" s="18" t="s">
        <v>102</v>
      </c>
      <c r="D20" s="18" t="s">
        <v>61</v>
      </c>
      <c r="E20" s="17" t="s">
        <v>62</v>
      </c>
    </row>
    <row r="21" spans="1:5">
      <c r="A21" s="17">
        <v>18</v>
      </c>
      <c r="B21" s="17" t="s">
        <v>103</v>
      </c>
      <c r="C21" s="18" t="s">
        <v>104</v>
      </c>
      <c r="D21" s="18" t="s">
        <v>81</v>
      </c>
      <c r="E21" s="17" t="s">
        <v>169</v>
      </c>
    </row>
    <row r="22" spans="1:5">
      <c r="A22" s="17">
        <v>19</v>
      </c>
      <c r="B22" s="17" t="s">
        <v>105</v>
      </c>
      <c r="C22" s="18" t="s">
        <v>106</v>
      </c>
      <c r="D22" s="18" t="s">
        <v>61</v>
      </c>
      <c r="E22" s="17" t="s">
        <v>169</v>
      </c>
    </row>
    <row r="23" spans="1:5">
      <c r="A23" s="17">
        <v>20</v>
      </c>
      <c r="B23" s="17" t="s">
        <v>107</v>
      </c>
      <c r="C23" s="18" t="s">
        <v>108</v>
      </c>
      <c r="D23" s="18" t="s">
        <v>81</v>
      </c>
      <c r="E23" s="17" t="s">
        <v>169</v>
      </c>
    </row>
    <row r="24" spans="1:5">
      <c r="A24" s="17">
        <v>21</v>
      </c>
      <c r="B24" s="17" t="s">
        <v>109</v>
      </c>
      <c r="C24" s="17" t="s">
        <v>110</v>
      </c>
      <c r="D24" s="17" t="s">
        <v>61</v>
      </c>
      <c r="E24" s="17" t="s">
        <v>62</v>
      </c>
    </row>
    <row r="25" spans="1:5">
      <c r="A25" s="17">
        <v>22</v>
      </c>
      <c r="B25" s="17" t="s">
        <v>111</v>
      </c>
      <c r="C25" s="18" t="s">
        <v>112</v>
      </c>
      <c r="D25" s="18" t="s">
        <v>61</v>
      </c>
      <c r="E25" s="17" t="s">
        <v>169</v>
      </c>
    </row>
    <row r="26" spans="1:5">
      <c r="A26" s="17">
        <v>23</v>
      </c>
      <c r="B26" s="17" t="s">
        <v>113</v>
      </c>
      <c r="C26" s="17" t="s">
        <v>114</v>
      </c>
      <c r="D26" s="17" t="s">
        <v>69</v>
      </c>
      <c r="E26" s="17" t="s">
        <v>62</v>
      </c>
    </row>
  </sheetData>
  <phoneticPr fontId="3" type="noConversion"/>
  <pageMargins left="0.25" right="0.25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E75D-2D38-4B1D-9691-505E947D4B0E}">
  <dimension ref="A1:N28"/>
  <sheetViews>
    <sheetView tabSelected="1" topLeftCell="A24" zoomScale="130" zoomScaleNormal="130" workbookViewId="0">
      <selection activeCell="M27" sqref="M27"/>
    </sheetView>
  </sheetViews>
  <sheetFormatPr defaultRowHeight="17"/>
  <cols>
    <col min="1" max="1" width="9.25" style="24" bestFit="1" customWidth="1"/>
    <col min="2" max="2" width="11.08203125" customWidth="1"/>
    <col min="3" max="3" width="9.25" style="24" bestFit="1" customWidth="1"/>
    <col min="4" max="4" width="11" style="24" customWidth="1"/>
    <col min="5" max="5" width="12.5" customWidth="1"/>
    <col min="6" max="6" width="11.83203125" style="24" customWidth="1"/>
    <col min="7" max="7" width="7" customWidth="1"/>
    <col min="8" max="8" width="11" bestFit="1" customWidth="1"/>
    <col min="9" max="9" width="13.58203125" customWidth="1"/>
    <col min="10" max="13" width="11.25" customWidth="1"/>
    <col min="14" max="14" width="11.83203125" bestFit="1" customWidth="1"/>
  </cols>
  <sheetData>
    <row r="1" spans="1:14" ht="33.75" customHeight="1">
      <c r="A1" s="50" t="s">
        <v>115</v>
      </c>
      <c r="B1" s="50"/>
      <c r="C1" s="50"/>
      <c r="D1" s="50"/>
      <c r="E1" s="50"/>
      <c r="F1" s="50"/>
      <c r="G1" s="23"/>
      <c r="H1" s="23"/>
    </row>
    <row r="2" spans="1:14">
      <c r="H2" s="25" t="s">
        <v>116</v>
      </c>
    </row>
    <row r="3" spans="1:14">
      <c r="A3" s="26" t="s">
        <v>117</v>
      </c>
      <c r="B3" s="26" t="s">
        <v>118</v>
      </c>
      <c r="C3" s="26" t="s">
        <v>119</v>
      </c>
      <c r="D3" s="26" t="s">
        <v>120</v>
      </c>
      <c r="E3" s="26" t="s">
        <v>121</v>
      </c>
      <c r="F3" s="26" t="s">
        <v>122</v>
      </c>
      <c r="H3" s="27" t="s">
        <v>123</v>
      </c>
      <c r="I3" s="28">
        <f>SUM(I4:I18)</f>
        <v>59177000</v>
      </c>
      <c r="K3" s="51" t="s">
        <v>124</v>
      </c>
      <c r="L3" s="52"/>
      <c r="M3" s="52"/>
    </row>
    <row r="4" spans="1:14">
      <c r="A4" s="29">
        <v>100001</v>
      </c>
      <c r="B4" s="30">
        <v>44683</v>
      </c>
      <c r="C4" s="29" t="s">
        <v>125</v>
      </c>
      <c r="D4" s="29" t="s">
        <v>126</v>
      </c>
      <c r="E4" s="31">
        <v>2230000</v>
      </c>
      <c r="F4" s="32" t="s">
        <v>127</v>
      </c>
      <c r="H4" s="29" t="str" cm="1">
        <f t="array" ref="H4:H18">_xlfn.UNIQUE(D4:D28)</f>
        <v>명진상사㈜</v>
      </c>
      <c r="I4" s="33">
        <f>SUMIF(거래처,H4,금액)</f>
        <v>5550000</v>
      </c>
      <c r="K4" s="49">
        <f>SUMIF(금액,"&gt;=4000000")</f>
        <v>8358000</v>
      </c>
      <c r="L4" s="49"/>
      <c r="M4" s="49"/>
    </row>
    <row r="5" spans="1:14">
      <c r="A5" s="29">
        <v>100002</v>
      </c>
      <c r="B5" s="30">
        <v>44683</v>
      </c>
      <c r="C5" s="29" t="s">
        <v>128</v>
      </c>
      <c r="D5" s="29" t="s">
        <v>129</v>
      </c>
      <c r="E5" s="31">
        <v>2345000</v>
      </c>
      <c r="F5" s="32" t="s">
        <v>130</v>
      </c>
      <c r="H5" s="29" t="str">
        <v>홍민테크</v>
      </c>
      <c r="I5" s="33">
        <f>SUMIF(거래처,H5,금액)</f>
        <v>2345000</v>
      </c>
    </row>
    <row r="6" spans="1:14">
      <c r="A6" s="29">
        <v>100003</v>
      </c>
      <c r="B6" s="30">
        <v>44683</v>
      </c>
      <c r="C6" s="29" t="s">
        <v>131</v>
      </c>
      <c r="D6" s="29" t="s">
        <v>132</v>
      </c>
      <c r="E6" s="31">
        <v>1230000</v>
      </c>
      <c r="F6" s="32" t="s">
        <v>133</v>
      </c>
      <c r="H6" s="29" t="str">
        <v>민영상사</v>
      </c>
      <c r="I6" s="33">
        <f>SUMIF(거래처,H6,금액)</f>
        <v>9588000</v>
      </c>
      <c r="K6" s="51" t="s">
        <v>134</v>
      </c>
      <c r="L6" s="52"/>
      <c r="M6" s="52"/>
    </row>
    <row r="7" spans="1:14">
      <c r="A7" s="29">
        <v>100004</v>
      </c>
      <c r="B7" s="30">
        <v>44683</v>
      </c>
      <c r="C7" s="29" t="s">
        <v>135</v>
      </c>
      <c r="D7" s="29" t="s">
        <v>136</v>
      </c>
      <c r="E7" s="31">
        <v>3000000</v>
      </c>
      <c r="F7" s="32" t="s">
        <v>137</v>
      </c>
      <c r="H7" s="29" t="str">
        <v>안남전자</v>
      </c>
      <c r="I7" s="33">
        <f>SUMIF(거래처,H7,금액)</f>
        <v>8259000</v>
      </c>
      <c r="K7" s="49">
        <f>SUMIF(일자,"&gt;=2022-05-05",금액)</f>
        <v>27024000</v>
      </c>
      <c r="L7" s="49"/>
      <c r="M7" s="49"/>
    </row>
    <row r="8" spans="1:14">
      <c r="A8" s="29">
        <v>100005</v>
      </c>
      <c r="B8" s="30">
        <v>44684</v>
      </c>
      <c r="C8" s="29" t="s">
        <v>138</v>
      </c>
      <c r="D8" s="29" t="s">
        <v>139</v>
      </c>
      <c r="E8" s="31">
        <v>3412000</v>
      </c>
      <c r="F8" s="32" t="s">
        <v>130</v>
      </c>
      <c r="H8" s="29" t="str">
        <v>삼우공사</v>
      </c>
      <c r="I8" s="33">
        <f>SUMIF(거래처,H8,금액)</f>
        <v>5868000</v>
      </c>
    </row>
    <row r="9" spans="1:14">
      <c r="A9" s="29">
        <v>100006</v>
      </c>
      <c r="B9" s="30">
        <v>44684</v>
      </c>
      <c r="C9" s="29" t="s">
        <v>140</v>
      </c>
      <c r="D9" s="29" t="s">
        <v>141</v>
      </c>
      <c r="E9" s="31">
        <v>1456000</v>
      </c>
      <c r="F9" s="32" t="s">
        <v>133</v>
      </c>
      <c r="H9" s="29" t="str">
        <v>진미산업</v>
      </c>
      <c r="I9" s="33">
        <f>SUMIF(거래처,H9,금액)</f>
        <v>1456000</v>
      </c>
    </row>
    <row r="10" spans="1:14">
      <c r="A10" s="29">
        <v>100007</v>
      </c>
      <c r="B10" s="30">
        <v>44684</v>
      </c>
      <c r="C10" s="29" t="s">
        <v>142</v>
      </c>
      <c r="D10" s="29" t="s">
        <v>132</v>
      </c>
      <c r="E10" s="31">
        <v>4124000</v>
      </c>
      <c r="F10" s="32" t="s">
        <v>137</v>
      </c>
      <c r="H10" s="29" t="str">
        <v>운수실업</v>
      </c>
      <c r="I10" s="33">
        <f>SUMIF(거래처,H10,금액)</f>
        <v>2234000</v>
      </c>
    </row>
    <row r="11" spans="1:14">
      <c r="A11" s="29">
        <v>100008</v>
      </c>
      <c r="B11" s="30">
        <v>44685</v>
      </c>
      <c r="C11" s="29" t="s">
        <v>143</v>
      </c>
      <c r="D11" s="29" t="s">
        <v>144</v>
      </c>
      <c r="E11" s="31">
        <v>2234000</v>
      </c>
      <c r="F11" s="32" t="s">
        <v>127</v>
      </c>
      <c r="H11" s="32" t="str">
        <v>강진상사</v>
      </c>
      <c r="I11" s="33">
        <f>SUMIF(거래처,H11,금액)</f>
        <v>3124000</v>
      </c>
    </row>
    <row r="12" spans="1:14">
      <c r="A12" s="29">
        <v>100009</v>
      </c>
      <c r="B12" s="30">
        <v>44685</v>
      </c>
      <c r="C12" s="32" t="s">
        <v>145</v>
      </c>
      <c r="D12" s="32" t="s">
        <v>146</v>
      </c>
      <c r="E12" s="31">
        <v>1890000</v>
      </c>
      <c r="F12" s="32" t="s">
        <v>130</v>
      </c>
      <c r="H12" s="29" t="str">
        <v>나라전자㈜</v>
      </c>
      <c r="I12" s="33">
        <f>SUMIF(거래처,H12,금액)</f>
        <v>2245000</v>
      </c>
      <c r="K12" s="53" t="s">
        <v>147</v>
      </c>
      <c r="L12" s="54"/>
      <c r="M12" s="54"/>
    </row>
    <row r="13" spans="1:14">
      <c r="A13" s="29">
        <v>100010</v>
      </c>
      <c r="B13" s="30">
        <v>44685</v>
      </c>
      <c r="C13" s="29" t="s">
        <v>148</v>
      </c>
      <c r="D13" s="29" t="s">
        <v>149</v>
      </c>
      <c r="E13" s="34">
        <v>2245000</v>
      </c>
      <c r="F13" s="32" t="s">
        <v>130</v>
      </c>
      <c r="H13" s="29" t="str">
        <v>부성실업</v>
      </c>
      <c r="I13" s="33">
        <f>SUMIF(거래처,H13,금액)</f>
        <v>3390000</v>
      </c>
      <c r="K13" s="49">
        <f>AVERAGEIF(거래처,"안남전자",금액)</f>
        <v>2064750</v>
      </c>
      <c r="L13" s="49"/>
      <c r="M13" s="49"/>
      <c r="N13" t="s">
        <v>150</v>
      </c>
    </row>
    <row r="14" spans="1:14">
      <c r="A14" s="29">
        <v>100011</v>
      </c>
      <c r="B14" s="30">
        <v>44685</v>
      </c>
      <c r="C14" s="29" t="s">
        <v>151</v>
      </c>
      <c r="D14" s="29" t="s">
        <v>152</v>
      </c>
      <c r="E14" s="34">
        <v>1890000</v>
      </c>
      <c r="F14" s="32" t="s">
        <v>133</v>
      </c>
      <c r="H14" s="29" t="str">
        <v>고려상사</v>
      </c>
      <c r="I14" s="33">
        <f>SUMIF(거래처,H14,금액)</f>
        <v>3678000</v>
      </c>
      <c r="K14" s="49">
        <f>SUMIF(거래처,"안남전자",금액)/COUNTIF(거래처,"안남전자")</f>
        <v>2064750</v>
      </c>
      <c r="L14" s="49"/>
      <c r="M14" s="49"/>
      <c r="N14" t="s">
        <v>153</v>
      </c>
    </row>
    <row r="15" spans="1:14">
      <c r="A15" s="29">
        <v>100012</v>
      </c>
      <c r="B15" s="30">
        <v>44685</v>
      </c>
      <c r="C15" s="29" t="s">
        <v>154</v>
      </c>
      <c r="D15" s="29" t="s">
        <v>136</v>
      </c>
      <c r="E15" s="34">
        <v>2419000</v>
      </c>
      <c r="F15" s="32" t="s">
        <v>133</v>
      </c>
      <c r="H15" s="29" t="str">
        <v>다명전자</v>
      </c>
      <c r="I15" s="33">
        <f>SUMIF(거래처,H15,금액)</f>
        <v>1250000</v>
      </c>
    </row>
    <row r="16" spans="1:14">
      <c r="A16" s="29">
        <v>100013</v>
      </c>
      <c r="B16" s="30">
        <v>44685</v>
      </c>
      <c r="C16" s="29" t="s">
        <v>155</v>
      </c>
      <c r="D16" s="29" t="s">
        <v>156</v>
      </c>
      <c r="E16" s="34">
        <v>3678000</v>
      </c>
      <c r="F16" s="32" t="s">
        <v>137</v>
      </c>
      <c r="H16" s="32" t="str">
        <v>양수실업</v>
      </c>
      <c r="I16" s="33">
        <f>SUMIF(거래처,H16,금액)</f>
        <v>3570000</v>
      </c>
    </row>
    <row r="17" spans="1:14">
      <c r="A17" s="29">
        <v>100014</v>
      </c>
      <c r="B17" s="30">
        <v>44686</v>
      </c>
      <c r="C17" s="29" t="s">
        <v>157</v>
      </c>
      <c r="D17" s="29" t="s">
        <v>158</v>
      </c>
      <c r="E17" s="34">
        <v>1250000</v>
      </c>
      <c r="F17" s="32" t="s">
        <v>127</v>
      </c>
      <c r="H17" s="29" t="str">
        <v>내진실업</v>
      </c>
      <c r="I17" s="33">
        <f>SUMIF(거래처,H17,금액)</f>
        <v>2410000</v>
      </c>
    </row>
    <row r="18" spans="1:14">
      <c r="A18" s="29">
        <v>100015</v>
      </c>
      <c r="B18" s="30">
        <v>44686</v>
      </c>
      <c r="C18" s="29" t="s">
        <v>159</v>
      </c>
      <c r="D18" s="32" t="s">
        <v>160</v>
      </c>
      <c r="E18" s="34">
        <v>3570000</v>
      </c>
      <c r="F18" s="32" t="s">
        <v>130</v>
      </c>
      <c r="H18" s="29" t="str">
        <v>우진상사</v>
      </c>
      <c r="I18" s="33">
        <f>SUMIF(거래처,H18,금액)</f>
        <v>4210000</v>
      </c>
    </row>
    <row r="19" spans="1:14">
      <c r="A19" s="29">
        <v>100016</v>
      </c>
      <c r="B19" s="30">
        <v>44686</v>
      </c>
      <c r="C19" s="29" t="s">
        <v>161</v>
      </c>
      <c r="D19" s="29" t="s">
        <v>162</v>
      </c>
      <c r="E19" s="34">
        <v>2410000</v>
      </c>
      <c r="F19" s="32" t="s">
        <v>130</v>
      </c>
    </row>
    <row r="20" spans="1:14">
      <c r="A20" s="29">
        <v>100017</v>
      </c>
      <c r="B20" s="30">
        <v>44686</v>
      </c>
      <c r="C20" s="29" t="s">
        <v>163</v>
      </c>
      <c r="D20" s="29" t="s">
        <v>152</v>
      </c>
      <c r="E20" s="34">
        <v>1500000</v>
      </c>
      <c r="F20" s="32" t="s">
        <v>133</v>
      </c>
    </row>
    <row r="21" spans="1:14">
      <c r="A21" s="29">
        <v>100018</v>
      </c>
      <c r="B21" s="30">
        <v>44686</v>
      </c>
      <c r="C21" s="29" t="s">
        <v>164</v>
      </c>
      <c r="D21" s="29" t="s">
        <v>136</v>
      </c>
      <c r="E21" s="34">
        <v>1340000</v>
      </c>
      <c r="F21" s="32" t="s">
        <v>137</v>
      </c>
    </row>
    <row r="22" spans="1:14">
      <c r="A22" s="29">
        <v>100019</v>
      </c>
      <c r="B22" s="30">
        <v>44687</v>
      </c>
      <c r="C22" s="29" t="s">
        <v>165</v>
      </c>
      <c r="D22" s="29" t="s">
        <v>166</v>
      </c>
      <c r="E22" s="34">
        <v>1560000</v>
      </c>
      <c r="F22" s="32" t="s">
        <v>127</v>
      </c>
      <c r="H22" s="25" t="s">
        <v>167</v>
      </c>
    </row>
    <row r="23" spans="1:14">
      <c r="A23" s="29">
        <v>100020</v>
      </c>
      <c r="B23" s="30">
        <v>44687</v>
      </c>
      <c r="C23" s="29" t="s">
        <v>142</v>
      </c>
      <c r="D23" s="29" t="s">
        <v>132</v>
      </c>
      <c r="E23" s="31">
        <v>4234000</v>
      </c>
      <c r="F23" s="7" t="s">
        <v>127</v>
      </c>
      <c r="H23" s="35"/>
      <c r="I23" s="36">
        <v>44683</v>
      </c>
      <c r="J23" s="36">
        <v>44684</v>
      </c>
      <c r="K23" s="36">
        <v>44685</v>
      </c>
      <c r="L23" s="36">
        <v>44686</v>
      </c>
      <c r="M23" s="36">
        <v>44687</v>
      </c>
      <c r="N23" s="36" t="s">
        <v>168</v>
      </c>
    </row>
    <row r="24" spans="1:14">
      <c r="A24" s="29">
        <v>100021</v>
      </c>
      <c r="B24" s="30">
        <v>44687</v>
      </c>
      <c r="C24" s="29" t="s">
        <v>154</v>
      </c>
      <c r="D24" s="29" t="s">
        <v>136</v>
      </c>
      <c r="E24" s="31">
        <v>1500000</v>
      </c>
      <c r="F24" s="32" t="s">
        <v>133</v>
      </c>
      <c r="H24" s="37" t="s">
        <v>127</v>
      </c>
      <c r="I24" s="33">
        <f>SUMIFS(금액,일자,I$23,입금방법,$H24)</f>
        <v>2230000</v>
      </c>
      <c r="J24" s="33">
        <f>SUMIFS(금액,일자,J$23,입금방법,$H24)</f>
        <v>0</v>
      </c>
      <c r="K24" s="33">
        <f>SUMIFS(금액,일자,K$23,입금방법,$H24)</f>
        <v>2234000</v>
      </c>
      <c r="L24" s="33">
        <f>SUMIFS(금액,일자,L$23,입금방법,$H24)</f>
        <v>1250000</v>
      </c>
      <c r="M24" s="33">
        <f>SUMIFS(금액,일자,M$23,입금방법,$H24)</f>
        <v>10348000</v>
      </c>
      <c r="N24" s="33">
        <f>SUM(I24:M24)</f>
        <v>16062000</v>
      </c>
    </row>
    <row r="25" spans="1:14">
      <c r="A25" s="29">
        <v>100022</v>
      </c>
      <c r="B25" s="30">
        <v>44687</v>
      </c>
      <c r="C25" s="29" t="s">
        <v>165</v>
      </c>
      <c r="D25" s="29" t="s">
        <v>166</v>
      </c>
      <c r="E25" s="31">
        <v>2650000</v>
      </c>
      <c r="F25" s="32" t="s">
        <v>137</v>
      </c>
      <c r="H25" s="37" t="s">
        <v>130</v>
      </c>
      <c r="I25" s="33">
        <f>SUMIFS(금액,일자,I$23,입금방법,$H25)</f>
        <v>2345000</v>
      </c>
      <c r="J25" s="33">
        <f>SUMIFS(금액,일자,J$23,입금방법,$H25)</f>
        <v>3412000</v>
      </c>
      <c r="K25" s="33">
        <f>SUMIFS(금액,일자,K$23,입금방법,$H25)</f>
        <v>4135000</v>
      </c>
      <c r="L25" s="33">
        <f>SUMIFS(금액,일자,L$23,입금방법,$H25)</f>
        <v>5980000</v>
      </c>
      <c r="M25" s="33">
        <f>SUMIFS(금액,일자,M$23,입금방법,$H25)</f>
        <v>2456000</v>
      </c>
      <c r="N25" s="33">
        <f>SUM(I25:M25)</f>
        <v>18328000</v>
      </c>
    </row>
    <row r="26" spans="1:14">
      <c r="A26" s="29">
        <v>100023</v>
      </c>
      <c r="B26" s="30">
        <v>44687</v>
      </c>
      <c r="C26" s="29" t="s">
        <v>125</v>
      </c>
      <c r="D26" s="29" t="s">
        <v>126</v>
      </c>
      <c r="E26" s="31">
        <v>3320000</v>
      </c>
      <c r="F26" s="32" t="s">
        <v>127</v>
      </c>
      <c r="H26" s="37" t="s">
        <v>133</v>
      </c>
      <c r="I26" s="33">
        <f>SUMIFS(금액,일자,I$23,입금방법,$H26)</f>
        <v>1230000</v>
      </c>
      <c r="J26" s="33">
        <f>SUMIFS(금액,일자,J$23,입금방법,$H26)</f>
        <v>1456000</v>
      </c>
      <c r="K26" s="33">
        <f>SUMIFS(금액,일자,K$23,입금방법,$H26)</f>
        <v>4309000</v>
      </c>
      <c r="L26" s="33">
        <f>SUMIFS(금액,일자,L$23,입금방법,$H26)</f>
        <v>1500000</v>
      </c>
      <c r="M26" s="33">
        <f>SUMIFS(금액,일자,M$23,입금방법,$H26)</f>
        <v>1500000</v>
      </c>
      <c r="N26" s="33">
        <f>SUM(I26:M26)</f>
        <v>9995000</v>
      </c>
    </row>
    <row r="27" spans="1:14">
      <c r="A27" s="29">
        <v>100024</v>
      </c>
      <c r="B27" s="30">
        <v>44687</v>
      </c>
      <c r="C27" s="29" t="s">
        <v>138</v>
      </c>
      <c r="D27" s="29" t="s">
        <v>139</v>
      </c>
      <c r="E27" s="31">
        <v>2456000</v>
      </c>
      <c r="F27" s="32" t="s">
        <v>130</v>
      </c>
      <c r="H27" s="37" t="s">
        <v>137</v>
      </c>
      <c r="I27" s="33">
        <f>SUMIFS(금액,일자,I$23,입금방법,$H27)</f>
        <v>3000000</v>
      </c>
      <c r="J27" s="33">
        <f>SUMIFS(금액,일자,J$23,입금방법,$H27)</f>
        <v>4124000</v>
      </c>
      <c r="K27" s="33">
        <f>SUMIFS(금액,일자,K$23,입금방법,$H27)</f>
        <v>3678000</v>
      </c>
      <c r="L27" s="33">
        <f>SUMIFS(금액,일자,L$23,입금방법,$H27)</f>
        <v>1340000</v>
      </c>
      <c r="M27" s="33">
        <f>SUMIFS(금액,일자,M$23,입금방법,$H27)</f>
        <v>2650000</v>
      </c>
      <c r="N27" s="33">
        <f>SUM(I27:M27)</f>
        <v>14792000</v>
      </c>
    </row>
    <row r="28" spans="1:14">
      <c r="A28" s="29">
        <v>100025</v>
      </c>
      <c r="B28" s="30">
        <v>44687</v>
      </c>
      <c r="C28" s="32" t="s">
        <v>145</v>
      </c>
      <c r="D28" s="32" t="s">
        <v>146</v>
      </c>
      <c r="E28" s="31">
        <v>1234000</v>
      </c>
      <c r="F28" s="7" t="s">
        <v>127</v>
      </c>
      <c r="H28" s="37" t="s">
        <v>168</v>
      </c>
      <c r="I28" s="33">
        <f t="shared" ref="I28:N28" si="0">SUM(I24:I27)</f>
        <v>8805000</v>
      </c>
      <c r="J28" s="33">
        <f t="shared" si="0"/>
        <v>8992000</v>
      </c>
      <c r="K28" s="33">
        <f t="shared" si="0"/>
        <v>14356000</v>
      </c>
      <c r="L28" s="33">
        <f t="shared" si="0"/>
        <v>10070000</v>
      </c>
      <c r="M28" s="33">
        <f t="shared" si="0"/>
        <v>16954000</v>
      </c>
      <c r="N28" s="33">
        <f t="shared" si="0"/>
        <v>59177000</v>
      </c>
    </row>
  </sheetData>
  <mergeCells count="8">
    <mergeCell ref="K13:M13"/>
    <mergeCell ref="K14:M14"/>
    <mergeCell ref="A1:F1"/>
    <mergeCell ref="K3:M3"/>
    <mergeCell ref="K4:M4"/>
    <mergeCell ref="K6:M6"/>
    <mergeCell ref="K7:M7"/>
    <mergeCell ref="K12:M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1차시</vt:lpstr>
      <vt:lpstr>2차시_혼합참조</vt:lpstr>
      <vt:lpstr>2차시_COUNT시리즈2</vt:lpstr>
      <vt:lpstr>2차시_SUMIF_AVERAGEIF</vt:lpstr>
      <vt:lpstr>거래처</vt:lpstr>
      <vt:lpstr>금액</vt:lpstr>
      <vt:lpstr>당당자</vt:lpstr>
      <vt:lpstr>일자</vt:lpstr>
      <vt:lpstr>입금방법</vt:lpstr>
      <vt:lpstr>전표번호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인명 조</dc:creator>
  <cp:lastModifiedBy>용빈 김</cp:lastModifiedBy>
  <dcterms:created xsi:type="dcterms:W3CDTF">2023-09-26T02:46:04Z</dcterms:created>
  <dcterms:modified xsi:type="dcterms:W3CDTF">2023-10-01T06:34:17Z</dcterms:modified>
</cp:coreProperties>
</file>