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1학년 2학기\소프트웨어기술능력(엑셀)\소프트웨어기술능력(2023-10-19)\"/>
    </mc:Choice>
  </mc:AlternateContent>
  <bookViews>
    <workbookView xWindow="1050" yWindow="1110" windowWidth="26790" windowHeight="16800" firstSheet="1" activeTab="9"/>
  </bookViews>
  <sheets>
    <sheet name="견적서" sheetId="7" r:id="rId1"/>
    <sheet name="공급가" sheetId="8" r:id="rId2"/>
    <sheet name="경력증명서" sheetId="9" r:id="rId3"/>
    <sheet name="사원목록" sheetId="10" r:id="rId4"/>
    <sheet name="조건부서식_판매목록" sheetId="4" r:id="rId5"/>
    <sheet name="단가표" sheetId="5" r:id="rId6"/>
    <sheet name="조건부서식(짝수행)" sheetId="12" r:id="rId7"/>
    <sheet name="조건부서식(홀수열)" sheetId="13" r:id="rId8"/>
    <sheet name="조건부서식(일요일 열)" sheetId="14" r:id="rId9"/>
    <sheet name="Sheet1" sheetId="15" r:id="rId10"/>
  </sheets>
  <definedNames>
    <definedName name="_xlnm._FilterDatabase" localSheetId="4" hidden="1">조건부서식_판매목록!$A$3:$H$32</definedName>
    <definedName name="공급가">공급가!$A$2:$B$8</definedName>
    <definedName name="단가표">단가표!$A$4:$B$9</definedName>
    <definedName name="사원목록">사원목록!$A$3:$G$110</definedName>
    <definedName name="성명">사원목록!$A$3:$A$110</definedName>
    <definedName name="품명">공급가!$A$2:$A$8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5" l="1"/>
  <c r="C3" i="15" s="1"/>
  <c r="E3" i="9"/>
  <c r="C6" i="9"/>
  <c r="C7" i="9"/>
  <c r="C5" i="9"/>
  <c r="E4" i="9"/>
  <c r="C4" i="9"/>
  <c r="E12" i="7"/>
  <c r="K12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0" i="9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D4" i="7"/>
  <c r="C8" i="9" l="1"/>
  <c r="E5" i="9"/>
  <c r="G29" i="4"/>
  <c r="H29" i="4" s="1"/>
  <c r="G16" i="4"/>
  <c r="H16" i="4" s="1"/>
  <c r="G15" i="4"/>
  <c r="H15" i="4" s="1"/>
  <c r="G32" i="4"/>
  <c r="H32" i="4" s="1"/>
  <c r="G31" i="4"/>
  <c r="H31" i="4" s="1"/>
  <c r="G7" i="4"/>
  <c r="H7" i="4" s="1"/>
  <c r="G6" i="4"/>
  <c r="H6" i="4" s="1"/>
  <c r="G11" i="4"/>
  <c r="H11" i="4" s="1"/>
  <c r="G23" i="4"/>
  <c r="H23" i="4" s="1"/>
  <c r="G14" i="4"/>
  <c r="H14" i="4" s="1"/>
  <c r="G22" i="4"/>
  <c r="H22" i="4" s="1"/>
  <c r="G21" i="4"/>
  <c r="H21" i="4" s="1"/>
  <c r="G27" i="4"/>
  <c r="H27" i="4" s="1"/>
  <c r="G10" i="4"/>
  <c r="H10" i="4" s="1"/>
  <c r="G9" i="4"/>
  <c r="H9" i="4" s="1"/>
  <c r="G13" i="4"/>
  <c r="H13" i="4" s="1"/>
  <c r="G20" i="4"/>
  <c r="H20" i="4" s="1"/>
  <c r="G19" i="4"/>
  <c r="H19" i="4" s="1"/>
  <c r="G17" i="4"/>
  <c r="H17" i="4" s="1"/>
  <c r="G26" i="4"/>
  <c r="H26" i="4" s="1"/>
  <c r="G25" i="4"/>
  <c r="H25" i="4" s="1"/>
  <c r="G30" i="4"/>
  <c r="H30" i="4" s="1"/>
  <c r="G5" i="4"/>
  <c r="H5" i="4" s="1"/>
  <c r="G4" i="4"/>
  <c r="H4" i="4" s="1"/>
  <c r="G8" i="4"/>
  <c r="H8" i="4" s="1"/>
  <c r="G12" i="4"/>
  <c r="H12" i="4" s="1"/>
  <c r="G18" i="4"/>
  <c r="H18" i="4" s="1"/>
  <c r="G24" i="4"/>
  <c r="H24" i="4" s="1"/>
  <c r="G28" i="4"/>
  <c r="H28" i="4" s="1"/>
</calcChain>
</file>

<file path=xl/comments1.xml><?xml version="1.0" encoding="utf-8"?>
<comments xmlns="http://schemas.openxmlformats.org/spreadsheetml/2006/main">
  <authors>
    <author>user</author>
  </authors>
  <commentList>
    <comment ref="K12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(_-₩* #,##0 )
숫자 서식에서 * 뒤의 문자를 셀 너비 만큼 채워서 나타나게 함</t>
        </r>
      </text>
    </comment>
    <comment ref="H13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=IF(OR(F14="",G14=""),"",F14*G14)
=IFERROR(F14*G14,"")</t>
        </r>
      </text>
    </comment>
    <comment ref="M13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=IF(H14="","",H14*10%)
=IFERROR(H14*10%,"")</t>
        </r>
      </text>
    </comment>
  </commentList>
</comments>
</file>

<file path=xl/sharedStrings.xml><?xml version="1.0" encoding="utf-8"?>
<sst xmlns="http://schemas.openxmlformats.org/spreadsheetml/2006/main" count="809" uniqueCount="377">
  <si>
    <t>물품 판매 현황</t>
  </si>
  <si>
    <t>판매번호</t>
  </si>
  <si>
    <t>지역</t>
    <phoneticPr fontId="1" type="noConversion"/>
  </si>
  <si>
    <t>지점명</t>
    <phoneticPr fontId="1" type="noConversion"/>
  </si>
  <si>
    <t>분류</t>
  </si>
  <si>
    <t>품번</t>
  </si>
  <si>
    <t>수량</t>
  </si>
  <si>
    <t>단가</t>
  </si>
  <si>
    <t>판매액</t>
    <phoneticPr fontId="1" type="noConversion"/>
  </si>
  <si>
    <t>17S1060</t>
  </si>
  <si>
    <t>경기</t>
  </si>
  <si>
    <t>구리</t>
  </si>
  <si>
    <t>철재</t>
  </si>
  <si>
    <t>DP-2010</t>
  </si>
  <si>
    <t>17S1057</t>
  </si>
  <si>
    <t>DP-3010</t>
  </si>
  <si>
    <t>17S1025</t>
  </si>
  <si>
    <t>17S1061</t>
  </si>
  <si>
    <t>수원</t>
  </si>
  <si>
    <t>목재</t>
  </si>
  <si>
    <t>OP-1052</t>
  </si>
  <si>
    <t>17S1049</t>
  </si>
  <si>
    <t>17S1003</t>
  </si>
  <si>
    <t>17S1012</t>
  </si>
  <si>
    <t>OP-3002</t>
  </si>
  <si>
    <t>17S1028</t>
  </si>
  <si>
    <t>17S1045</t>
  </si>
  <si>
    <t>안산</t>
  </si>
  <si>
    <t>OP-2020</t>
  </si>
  <si>
    <t>17S1013</t>
  </si>
  <si>
    <t>17S1053</t>
  </si>
  <si>
    <t>17S1008</t>
  </si>
  <si>
    <t>17S1033</t>
  </si>
  <si>
    <t>17S1047</t>
  </si>
  <si>
    <t>서울</t>
  </si>
  <si>
    <t>노원</t>
  </si>
  <si>
    <t>17S1059</t>
  </si>
  <si>
    <t>17S1016</t>
  </si>
  <si>
    <t>17S1041</t>
  </si>
  <si>
    <t>17S1005</t>
  </si>
  <si>
    <t>종로</t>
  </si>
  <si>
    <t>17S1001</t>
  </si>
  <si>
    <t>17S1054</t>
  </si>
  <si>
    <t>17S1036</t>
  </si>
  <si>
    <t>17S1034</t>
  </si>
  <si>
    <t>인천</t>
  </si>
  <si>
    <t>계양</t>
  </si>
  <si>
    <t>17S1042</t>
  </si>
  <si>
    <t>17S1014</t>
  </si>
  <si>
    <t>17S1058</t>
  </si>
  <si>
    <t>17S1021</t>
  </si>
  <si>
    <t>충남</t>
  </si>
  <si>
    <t>천안</t>
  </si>
  <si>
    <t>DP-1050</t>
  </si>
  <si>
    <t>17S1029</t>
  </si>
  <si>
    <t>17S1044</t>
  </si>
  <si>
    <t>17S1048</t>
  </si>
  <si>
    <t>단가</t>
    <phoneticPr fontId="1" type="noConversion"/>
  </si>
  <si>
    <t>레포츠센터 회원명단</t>
    <phoneticPr fontId="1" type="noConversion"/>
  </si>
  <si>
    <t>회원번호</t>
    <phoneticPr fontId="1" type="noConversion"/>
  </si>
  <si>
    <t>회원명</t>
    <phoneticPr fontId="1" type="noConversion"/>
  </si>
  <si>
    <t>회원구분</t>
    <phoneticPr fontId="1" type="noConversion"/>
  </si>
  <si>
    <t>종목</t>
    <phoneticPr fontId="1" type="noConversion"/>
  </si>
  <si>
    <t>등록일</t>
    <phoneticPr fontId="1" type="noConversion"/>
  </si>
  <si>
    <t>연락처</t>
    <phoneticPr fontId="1" type="noConversion"/>
  </si>
  <si>
    <t>회비</t>
    <phoneticPr fontId="1" type="noConversion"/>
  </si>
  <si>
    <t>납부여부</t>
    <phoneticPr fontId="1" type="noConversion"/>
  </si>
  <si>
    <t>17-005</t>
    <phoneticPr fontId="1" type="noConversion"/>
  </si>
  <si>
    <t>최주희</t>
    <phoneticPr fontId="1" type="noConversion"/>
  </si>
  <si>
    <t>준회원</t>
    <phoneticPr fontId="1" type="noConversion"/>
  </si>
  <si>
    <t>수영</t>
    <phoneticPr fontId="1" type="noConversion"/>
  </si>
  <si>
    <t>010-1253-4567</t>
    <phoneticPr fontId="1" type="noConversion"/>
  </si>
  <si>
    <t>미납</t>
    <phoneticPr fontId="1" type="noConversion"/>
  </si>
  <si>
    <t>17-019</t>
    <phoneticPr fontId="1" type="noConversion"/>
  </si>
  <si>
    <t>진선미</t>
    <phoneticPr fontId="1" type="noConversion"/>
  </si>
  <si>
    <t>정회원</t>
    <phoneticPr fontId="1" type="noConversion"/>
  </si>
  <si>
    <t>탁구</t>
    <phoneticPr fontId="1" type="noConversion"/>
  </si>
  <si>
    <t>010-5824-1235</t>
    <phoneticPr fontId="1" type="noConversion"/>
  </si>
  <si>
    <t>17-285</t>
    <phoneticPr fontId="1" type="noConversion"/>
  </si>
  <si>
    <t>강희주</t>
    <phoneticPr fontId="1" type="noConversion"/>
  </si>
  <si>
    <t>헬스</t>
    <phoneticPr fontId="1" type="noConversion"/>
  </si>
  <si>
    <t>010-3154-2254</t>
    <phoneticPr fontId="1" type="noConversion"/>
  </si>
  <si>
    <t>완납</t>
    <phoneticPr fontId="1" type="noConversion"/>
  </si>
  <si>
    <t>17-098</t>
    <phoneticPr fontId="1" type="noConversion"/>
  </si>
  <si>
    <t>이영주</t>
    <phoneticPr fontId="1" type="noConversion"/>
  </si>
  <si>
    <t>에어로빅</t>
    <phoneticPr fontId="1" type="noConversion"/>
  </si>
  <si>
    <t>02-2758-5542</t>
    <phoneticPr fontId="1" type="noConversion"/>
  </si>
  <si>
    <t>17-132</t>
    <phoneticPr fontId="1" type="noConversion"/>
  </si>
  <si>
    <t>김해선</t>
    <phoneticPr fontId="1" type="noConversion"/>
  </si>
  <si>
    <t>032-8159-7584</t>
    <phoneticPr fontId="1" type="noConversion"/>
  </si>
  <si>
    <t>18-018</t>
    <phoneticPr fontId="1" type="noConversion"/>
  </si>
  <si>
    <t>이지숙</t>
    <phoneticPr fontId="1" type="noConversion"/>
  </si>
  <si>
    <t>010-1235-4557</t>
    <phoneticPr fontId="1" type="noConversion"/>
  </si>
  <si>
    <t>18-165</t>
    <phoneticPr fontId="1" type="noConversion"/>
  </si>
  <si>
    <t>정은주</t>
    <phoneticPr fontId="1" type="noConversion"/>
  </si>
  <si>
    <t>010-7700-1241</t>
    <phoneticPr fontId="1" type="noConversion"/>
  </si>
  <si>
    <t>18-100</t>
    <phoneticPr fontId="1" type="noConversion"/>
  </si>
  <si>
    <t>박은정</t>
    <phoneticPr fontId="1" type="noConversion"/>
  </si>
  <si>
    <t>010-5547-4574</t>
    <phoneticPr fontId="1" type="noConversion"/>
  </si>
  <si>
    <t>18-210</t>
    <phoneticPr fontId="1" type="noConversion"/>
  </si>
  <si>
    <t>김명희</t>
    <phoneticPr fontId="1" type="noConversion"/>
  </si>
  <si>
    <t>010-3214-1222</t>
    <phoneticPr fontId="1" type="noConversion"/>
  </si>
  <si>
    <t>18-163</t>
    <phoneticPr fontId="1" type="noConversion"/>
  </si>
  <si>
    <t>이미옥</t>
    <phoneticPr fontId="1" type="noConversion"/>
  </si>
  <si>
    <t>032-6501-7755</t>
    <phoneticPr fontId="1" type="noConversion"/>
  </si>
  <si>
    <t>18-456</t>
    <phoneticPr fontId="1" type="noConversion"/>
  </si>
  <si>
    <t>신주연</t>
    <phoneticPr fontId="1" type="noConversion"/>
  </si>
  <si>
    <t>032-4589-7585</t>
    <phoneticPr fontId="1" type="noConversion"/>
  </si>
  <si>
    <t>견   적    서</t>
    <phoneticPr fontId="10" type="noConversion"/>
  </si>
  <si>
    <t>견적일자:</t>
    <phoneticPr fontId="12" type="noConversion"/>
  </si>
  <si>
    <t>공
급
자</t>
    <phoneticPr fontId="10" type="noConversion"/>
  </si>
  <si>
    <t>등록번호</t>
    <phoneticPr fontId="10" type="noConversion"/>
  </si>
  <si>
    <t>110-620-12345</t>
    <phoneticPr fontId="12" type="noConversion"/>
  </si>
  <si>
    <t>상  호
(법인명)</t>
    <phoneticPr fontId="10" type="noConversion"/>
  </si>
  <si>
    <t>㈜컴닷컴</t>
    <phoneticPr fontId="12" type="noConversion"/>
  </si>
  <si>
    <t>성 명</t>
    <phoneticPr fontId="10" type="noConversion"/>
  </si>
  <si>
    <t>홍길동</t>
    <phoneticPr fontId="12" type="noConversion"/>
  </si>
  <si>
    <t>수     신:</t>
    <phoneticPr fontId="12" type="noConversion"/>
  </si>
  <si>
    <t>㈜ 가나유통</t>
    <phoneticPr fontId="12" type="noConversion"/>
  </si>
  <si>
    <t>사업장
주  소</t>
    <phoneticPr fontId="10" type="noConversion"/>
  </si>
  <si>
    <t>아래와 같이 견적합니다.</t>
    <phoneticPr fontId="12" type="noConversion"/>
  </si>
  <si>
    <t>전  화</t>
    <phoneticPr fontId="10" type="noConversion"/>
  </si>
  <si>
    <t>팩 스</t>
    <phoneticPr fontId="10" type="noConversion"/>
  </si>
  <si>
    <t>합계금액
(VAT포함)</t>
    <phoneticPr fontId="12" type="noConversion"/>
  </si>
  <si>
    <t>일금</t>
    <phoneticPr fontId="12" type="noConversion"/>
  </si>
  <si>
    <t>NO</t>
    <phoneticPr fontId="10" type="noConversion"/>
  </si>
  <si>
    <t>품명</t>
    <phoneticPr fontId="12" type="noConversion"/>
  </si>
  <si>
    <t>수량</t>
    <phoneticPr fontId="12" type="noConversion"/>
  </si>
  <si>
    <t>공급가</t>
    <phoneticPr fontId="12" type="noConversion"/>
  </si>
  <si>
    <t>공 급 가 액</t>
    <phoneticPr fontId="12" type="noConversion"/>
  </si>
  <si>
    <t>세        액</t>
    <phoneticPr fontId="12" type="noConversion"/>
  </si>
  <si>
    <t xml:space="preserve">이동 디스크 2T </t>
  </si>
  <si>
    <t>노트북 870 UI730PA</t>
    <phoneticPr fontId="12" type="noConversion"/>
  </si>
  <si>
    <t>노트북 860 UI740</t>
    <phoneticPr fontId="12" type="noConversion"/>
  </si>
  <si>
    <t>노트북 가방 KC13</t>
    <phoneticPr fontId="12" type="noConversion"/>
  </si>
  <si>
    <t>노트북 가방 KZ12</t>
    <phoneticPr fontId="12" type="noConversion"/>
  </si>
  <si>
    <t>무선 마우스 M400</t>
    <phoneticPr fontId="12" type="noConversion"/>
  </si>
  <si>
    <t>프리젠터 MP-1000</t>
    <phoneticPr fontId="12" type="noConversion"/>
  </si>
  <si>
    <t xml:space="preserve">이동 디스크 2T </t>
    <phoneticPr fontId="12" type="noConversion"/>
  </si>
  <si>
    <t>서울시 용산구 한강로2가 301</t>
    <phoneticPr fontId="12" type="noConversion"/>
  </si>
  <si>
    <t>노트북 가방 KZ12</t>
  </si>
  <si>
    <t>노트북 가방 KC13</t>
  </si>
  <si>
    <t>경  력 ( 재 직 )  증 명 서</t>
    <phoneticPr fontId="1" type="noConversion"/>
  </si>
  <si>
    <t>성명</t>
    <phoneticPr fontId="1" type="noConversion"/>
  </si>
  <si>
    <t>주민등록
번      호</t>
    <phoneticPr fontId="1" type="noConversion"/>
  </si>
  <si>
    <t>부서</t>
    <phoneticPr fontId="1" type="noConversion"/>
  </si>
  <si>
    <t>직       급</t>
    <phoneticPr fontId="1" type="noConversion"/>
  </si>
  <si>
    <t>재직</t>
    <phoneticPr fontId="1" type="noConversion"/>
  </si>
  <si>
    <t>부터</t>
    <phoneticPr fontId="1" type="noConversion"/>
  </si>
  <si>
    <t>기간</t>
    <phoneticPr fontId="1" type="noConversion"/>
  </si>
  <si>
    <t>까지</t>
    <phoneticPr fontId="1" type="noConversion"/>
  </si>
  <si>
    <t>주소</t>
    <phoneticPr fontId="1" type="noConversion"/>
  </si>
  <si>
    <t xml:space="preserve">상기인은 </t>
    <phoneticPr fontId="1" type="noConversion"/>
  </si>
  <si>
    <t xml:space="preserve"> 재직하였음을 증명합니다.</t>
    <phoneticPr fontId="1" type="noConversion"/>
  </si>
  <si>
    <t>용도 : 경력 확인용</t>
    <phoneticPr fontId="1" type="noConversion"/>
  </si>
  <si>
    <t>주소 :</t>
    <phoneticPr fontId="1" type="noConversion"/>
  </si>
  <si>
    <t>서울시 강남구 역삼동 100</t>
    <phoneticPr fontId="1" type="noConversion"/>
  </si>
  <si>
    <t>상호 :</t>
    <phoneticPr fontId="1" type="noConversion"/>
  </si>
  <si>
    <t>주식회사 한빛미디어</t>
    <phoneticPr fontId="1" type="noConversion"/>
  </si>
  <si>
    <t>대표 :</t>
    <phoneticPr fontId="1" type="noConversion"/>
  </si>
  <si>
    <t>이 명 중</t>
    <phoneticPr fontId="1" type="noConversion"/>
  </si>
  <si>
    <t>성명</t>
    <phoneticPr fontId="12" type="noConversion"/>
  </si>
  <si>
    <t>주민번호</t>
    <phoneticPr fontId="12" type="noConversion"/>
  </si>
  <si>
    <t>입사일자</t>
    <phoneticPr fontId="12" type="noConversion"/>
  </si>
  <si>
    <t>퇴사일자</t>
    <phoneticPr fontId="1" type="noConversion"/>
  </si>
  <si>
    <t>직급</t>
    <phoneticPr fontId="1" type="noConversion"/>
  </si>
  <si>
    <t>김선문</t>
    <phoneticPr fontId="12" type="noConversion"/>
  </si>
  <si>
    <t>인사팀</t>
    <phoneticPr fontId="1" type="noConversion"/>
  </si>
  <si>
    <t>사원</t>
    <phoneticPr fontId="1" type="noConversion"/>
  </si>
  <si>
    <t>서울 구로구 구로동 100</t>
  </si>
  <si>
    <t>김송인</t>
  </si>
  <si>
    <t>국내영업2팀</t>
    <phoneticPr fontId="1" type="noConversion"/>
  </si>
  <si>
    <t>서울 종로구 세종로 20-45</t>
  </si>
  <si>
    <t>정수남</t>
  </si>
  <si>
    <t>기획실</t>
    <phoneticPr fontId="1" type="noConversion"/>
  </si>
  <si>
    <t>대리</t>
    <phoneticPr fontId="1" type="noConversion"/>
  </si>
  <si>
    <t>서울 강남구 역삼동 40</t>
  </si>
  <si>
    <t>이수진</t>
    <phoneticPr fontId="12" type="noConversion"/>
  </si>
  <si>
    <t>홍보팀</t>
    <phoneticPr fontId="1" type="noConversion"/>
  </si>
  <si>
    <t>서울 충무로 2가 56-30</t>
  </si>
  <si>
    <t>박상중</t>
  </si>
  <si>
    <t>전산실</t>
    <phoneticPr fontId="1" type="noConversion"/>
  </si>
  <si>
    <t>과장</t>
    <phoneticPr fontId="1" type="noConversion"/>
  </si>
  <si>
    <t>인천 남동구 간석 3동 200</t>
  </si>
  <si>
    <t>김상태</t>
    <phoneticPr fontId="12" type="noConversion"/>
  </si>
  <si>
    <t>총무팀</t>
    <phoneticPr fontId="1" type="noConversion"/>
  </si>
  <si>
    <t>서울 강남구 역삼동  104-202</t>
  </si>
  <si>
    <t>마주희</t>
    <phoneticPr fontId="12" type="noConversion"/>
  </si>
  <si>
    <t>재무팀</t>
    <phoneticPr fontId="1" type="noConversion"/>
  </si>
  <si>
    <t>서울 충무로 2가 303</t>
  </si>
  <si>
    <t>김민종</t>
    <phoneticPr fontId="12" type="noConversion"/>
  </si>
  <si>
    <t>전략기획팀</t>
    <phoneticPr fontId="1" type="noConversion"/>
  </si>
  <si>
    <t>부장</t>
    <phoneticPr fontId="1" type="noConversion"/>
  </si>
  <si>
    <t>인천 남동구 간석 3동 203</t>
  </si>
  <si>
    <t>최성수</t>
  </si>
  <si>
    <t>공무팀</t>
    <phoneticPr fontId="1" type="noConversion"/>
  </si>
  <si>
    <t>서울 강남구 역삼동 39-200</t>
  </si>
  <si>
    <t>이철진</t>
    <phoneticPr fontId="12" type="noConversion"/>
  </si>
  <si>
    <t>자재관리팀</t>
    <phoneticPr fontId="1" type="noConversion"/>
  </si>
  <si>
    <t>차장</t>
    <phoneticPr fontId="1" type="noConversion"/>
  </si>
  <si>
    <t>서울 강남구 삼성동 501-100</t>
  </si>
  <si>
    <t>최은지</t>
  </si>
  <si>
    <t>해외영업1팀</t>
    <phoneticPr fontId="1" type="noConversion"/>
  </si>
  <si>
    <t>인천 중구 신흥동 3가 45-301</t>
  </si>
  <si>
    <t>박민중</t>
  </si>
  <si>
    <t>해외영업2팀</t>
    <phoneticPr fontId="1" type="noConversion"/>
  </si>
  <si>
    <t>서울 구로구 구로동 110</t>
  </si>
  <si>
    <t>김인숙</t>
    <phoneticPr fontId="1" type="noConversion"/>
  </si>
  <si>
    <t>국내영업1팀</t>
    <phoneticPr fontId="1" type="noConversion"/>
  </si>
  <si>
    <t>서울 강남구 역삼동 200</t>
  </si>
  <si>
    <t>정옥진</t>
    <phoneticPr fontId="1" type="noConversion"/>
  </si>
  <si>
    <t>연구실</t>
    <phoneticPr fontId="1" type="noConversion"/>
  </si>
  <si>
    <t>인천 계양구 계산4동 20-45</t>
  </si>
  <si>
    <t>이명수</t>
  </si>
  <si>
    <t>서울 충무로 2가 40</t>
  </si>
  <si>
    <t>강민욱</t>
    <phoneticPr fontId="10" type="noConversion"/>
  </si>
  <si>
    <t>서울 영등포구 문래동 56-30</t>
  </si>
  <si>
    <t>강순종</t>
  </si>
  <si>
    <t>서울 구로구 구로동 200</t>
  </si>
  <si>
    <t>강영숙</t>
  </si>
  <si>
    <t>인천 남구 학익2동 104-202</t>
  </si>
  <si>
    <t>강재석</t>
  </si>
  <si>
    <t>인천 남구 주안동 303</t>
  </si>
  <si>
    <t>고하영</t>
    <phoneticPr fontId="10" type="noConversion"/>
  </si>
  <si>
    <t>서울 강남구 역삼동  203</t>
  </si>
  <si>
    <t>구본철</t>
    <phoneticPr fontId="10" type="noConversion"/>
  </si>
  <si>
    <t>인천 남구 학익2동 39-200</t>
  </si>
  <si>
    <t>구인서</t>
  </si>
  <si>
    <t>서울 영등포구 문래동 501-100</t>
  </si>
  <si>
    <t>권융호</t>
  </si>
  <si>
    <t>권태희</t>
  </si>
  <si>
    <t>서울 강남구 역삼동 110</t>
  </si>
  <si>
    <t>권혁호</t>
  </si>
  <si>
    <t>서울 충무로 2가 203</t>
  </si>
  <si>
    <t>김경옥</t>
  </si>
  <si>
    <t>서울 종로구 세종로 39-200</t>
  </si>
  <si>
    <t>김난영</t>
  </si>
  <si>
    <t>인천 남구 학익2동 501-100</t>
  </si>
  <si>
    <t>김만중</t>
    <phoneticPr fontId="10" type="noConversion"/>
  </si>
  <si>
    <t>인천 남구 학익2동 45-301</t>
  </si>
  <si>
    <t>김만축</t>
    <phoneticPr fontId="10" type="noConversion"/>
  </si>
  <si>
    <t>인천 남동구 간석 3동 110</t>
  </si>
  <si>
    <t>김명금</t>
  </si>
  <si>
    <t>인천 남구 학익2동 200</t>
  </si>
  <si>
    <t>김미옥</t>
    <phoneticPr fontId="10" type="noConversion"/>
  </si>
  <si>
    <t>인천 남구 학익2동 20-45</t>
  </si>
  <si>
    <t>김미운</t>
  </si>
  <si>
    <t>인천 남구 학익2동 40</t>
  </si>
  <si>
    <t>김미정</t>
    <phoneticPr fontId="10" type="noConversion"/>
  </si>
  <si>
    <t>인천 남구 주안동 56-30</t>
  </si>
  <si>
    <t>김석</t>
  </si>
  <si>
    <t>서울 충무로 2가 200</t>
  </si>
  <si>
    <t>김수라</t>
    <phoneticPr fontId="10" type="noConversion"/>
  </si>
  <si>
    <t>인천 중구 신흥동 3가 104-202</t>
  </si>
  <si>
    <t>김숙자</t>
    <phoneticPr fontId="10" type="noConversion"/>
  </si>
  <si>
    <t>인천 중구 신흥동 3가 303</t>
  </si>
  <si>
    <t>홍진민</t>
    <phoneticPr fontId="1" type="noConversion"/>
  </si>
  <si>
    <t>홍나라</t>
    <phoneticPr fontId="1" type="noConversion"/>
  </si>
  <si>
    <t>서울 강남구 역삼동  303</t>
  </si>
  <si>
    <t>홍국진</t>
    <phoneticPr fontId="1" type="noConversion"/>
  </si>
  <si>
    <t>인천 남구 학익2동 203</t>
  </si>
  <si>
    <t>홍수진</t>
    <phoneticPr fontId="1" type="noConversion"/>
  </si>
  <si>
    <t>서울 구로구 구로동 39-200</t>
  </si>
  <si>
    <t>홍성형</t>
    <phoneticPr fontId="1" type="noConversion"/>
  </si>
  <si>
    <t>인천 중구 신흥동 3가 501-100</t>
  </si>
  <si>
    <t>이진중</t>
    <phoneticPr fontId="1" type="noConversion"/>
  </si>
  <si>
    <t>서울 영등포구 문래동 45-301</t>
  </si>
  <si>
    <t>이진우</t>
    <phoneticPr fontId="1" type="noConversion"/>
  </si>
  <si>
    <t>이시형</t>
    <phoneticPr fontId="1" type="noConversion"/>
  </si>
  <si>
    <t>서울 강남구 역삼동 203</t>
  </si>
  <si>
    <t>이민정</t>
    <phoneticPr fontId="1" type="noConversion"/>
  </si>
  <si>
    <t>서울 강남구 삼성동 39-200</t>
  </si>
  <si>
    <t>이세현</t>
    <phoneticPr fontId="1" type="noConversion"/>
  </si>
  <si>
    <t>인천 계양구 계산4동 501-100</t>
  </si>
  <si>
    <t>박민국</t>
    <phoneticPr fontId="1" type="noConversion"/>
  </si>
  <si>
    <t>인천 남구 주안동 45-301</t>
  </si>
  <si>
    <t>박서라</t>
    <phoneticPr fontId="1" type="noConversion"/>
  </si>
  <si>
    <t>서울 강남구 역삼동  110</t>
  </si>
  <si>
    <t>박시현</t>
    <phoneticPr fontId="1" type="noConversion"/>
  </si>
  <si>
    <t>박수지</t>
    <phoneticPr fontId="1" type="noConversion"/>
  </si>
  <si>
    <t>인천 남동구 간석 3동 20-45</t>
  </si>
  <si>
    <t>박홍철</t>
    <phoneticPr fontId="1" type="noConversion"/>
  </si>
  <si>
    <t>박철수</t>
    <phoneticPr fontId="1" type="noConversion"/>
  </si>
  <si>
    <t>서울 구로구 구로동 56-30</t>
  </si>
  <si>
    <t>김미진</t>
    <phoneticPr fontId="1" type="noConversion"/>
  </si>
  <si>
    <t>인천 중구 신흥동 3가 300</t>
  </si>
  <si>
    <t>김소라</t>
    <phoneticPr fontId="1" type="noConversion"/>
  </si>
  <si>
    <t>서울 영등포구 문래동 200</t>
  </si>
  <si>
    <t>김미현</t>
    <phoneticPr fontId="1" type="noConversion"/>
  </si>
  <si>
    <t>경기도 수원시 영통구 매탄 104-202</t>
  </si>
  <si>
    <t>김옥희</t>
    <phoneticPr fontId="1" type="noConversion"/>
  </si>
  <si>
    <t>경기도 수원시 영통구 매탄 303</t>
  </si>
  <si>
    <t>강세진</t>
    <phoneticPr fontId="1" type="noConversion"/>
  </si>
  <si>
    <t>서울 구로구 구로동 203</t>
  </si>
  <si>
    <t>강소리</t>
    <phoneticPr fontId="1" type="noConversion"/>
  </si>
  <si>
    <t>강진원</t>
    <phoneticPr fontId="1" type="noConversion"/>
  </si>
  <si>
    <t>인천 남동구 간석 3동 501-100</t>
  </si>
  <si>
    <t>강원주</t>
    <phoneticPr fontId="1" type="noConversion"/>
  </si>
  <si>
    <t>최송철</t>
    <phoneticPr fontId="1" type="noConversion"/>
  </si>
  <si>
    <t>인천 중구 신흥동 3가 110</t>
  </si>
  <si>
    <t>최영중</t>
    <phoneticPr fontId="1" type="noConversion"/>
  </si>
  <si>
    <t>최철국</t>
    <phoneticPr fontId="1" type="noConversion"/>
  </si>
  <si>
    <t>서울 충무로 2가 39-200</t>
  </si>
  <si>
    <t>최난민</t>
    <phoneticPr fontId="1" type="noConversion"/>
  </si>
  <si>
    <t>권옥세</t>
    <phoneticPr fontId="1" type="noConversion"/>
  </si>
  <si>
    <t>서울 구로구 구로동 45-301</t>
  </si>
  <si>
    <t>권진주</t>
    <phoneticPr fontId="1" type="noConversion"/>
  </si>
  <si>
    <t>정홍수</t>
    <phoneticPr fontId="1" type="noConversion"/>
  </si>
  <si>
    <t>정지수</t>
    <phoneticPr fontId="1" type="noConversion"/>
  </si>
  <si>
    <t>서울 구로구 구로동 20-45</t>
  </si>
  <si>
    <t>정혜민</t>
    <phoneticPr fontId="1" type="noConversion"/>
  </si>
  <si>
    <t>정의홍</t>
    <phoneticPr fontId="1" type="noConversion"/>
  </si>
  <si>
    <t>인천 남동구 간석 3동 56-30</t>
  </si>
  <si>
    <t>정세라</t>
    <phoneticPr fontId="1" type="noConversion"/>
  </si>
  <si>
    <t>정미옥</t>
    <phoneticPr fontId="1" type="noConversion"/>
  </si>
  <si>
    <t>민대홍</t>
    <phoneticPr fontId="1" type="noConversion"/>
  </si>
  <si>
    <t>민대철</t>
    <phoneticPr fontId="1" type="noConversion"/>
  </si>
  <si>
    <t>서울 영등포구 문래동 203</t>
  </si>
  <si>
    <t>민수진</t>
    <phoneticPr fontId="1" type="noConversion"/>
  </si>
  <si>
    <t>서울 강남구 삼성동 303</t>
  </si>
  <si>
    <t>민홍라</t>
    <phoneticPr fontId="1" type="noConversion"/>
  </si>
  <si>
    <t>경기도 수원시 영통구 매탄 203</t>
  </si>
  <si>
    <t>민나라</t>
    <phoneticPr fontId="1" type="noConversion"/>
  </si>
  <si>
    <t>서울 강남구 역삼동  39-200</t>
  </si>
  <si>
    <t>민진욱</t>
    <phoneticPr fontId="1" type="noConversion"/>
  </si>
  <si>
    <t>서울 구로구 구로동 501-100</t>
  </si>
  <si>
    <t>전세라</t>
    <phoneticPr fontId="1" type="noConversion"/>
  </si>
  <si>
    <t>서울 강남구 삼성동 45-301</t>
  </si>
  <si>
    <t>전주국</t>
    <phoneticPr fontId="1" type="noConversion"/>
  </si>
  <si>
    <t>서울 충무로 2가 110</t>
  </si>
  <si>
    <t>전철민</t>
    <phoneticPr fontId="1" type="noConversion"/>
  </si>
  <si>
    <t>전상철</t>
    <phoneticPr fontId="1" type="noConversion"/>
  </si>
  <si>
    <t>전태섭</t>
    <phoneticPr fontId="1" type="noConversion"/>
  </si>
  <si>
    <t>전두민</t>
    <phoneticPr fontId="1" type="noConversion"/>
  </si>
  <si>
    <t>송수민</t>
    <phoneticPr fontId="1" type="noConversion"/>
  </si>
  <si>
    <t>인천 남동구 간석 3동 45-301</t>
  </si>
  <si>
    <t>송미라</t>
    <phoneticPr fontId="1" type="noConversion"/>
  </si>
  <si>
    <t>인천 계양구 계산4동 110</t>
  </si>
  <si>
    <t>송구영</t>
    <phoneticPr fontId="1" type="noConversion"/>
  </si>
  <si>
    <t>서울 강남구 삼성동 200</t>
  </si>
  <si>
    <t>송철민</t>
    <phoneticPr fontId="1" type="noConversion"/>
  </si>
  <si>
    <t>경기도 수원시 영통구 매탄 20-45</t>
  </si>
  <si>
    <t>송수정</t>
    <phoneticPr fontId="1" type="noConversion"/>
  </si>
  <si>
    <t>서울 영등포구 문래동 40</t>
  </si>
  <si>
    <t>송정민</t>
    <phoneticPr fontId="1" type="noConversion"/>
  </si>
  <si>
    <t>구서라</t>
    <phoneticPr fontId="1" type="noConversion"/>
  </si>
  <si>
    <t>서울 강남구 역삼동  300</t>
  </si>
  <si>
    <t>구나라</t>
    <phoneticPr fontId="1" type="noConversion"/>
  </si>
  <si>
    <t>서울 구로구 구로동 201</t>
  </si>
  <si>
    <t>구민주</t>
    <phoneticPr fontId="1" type="noConversion"/>
  </si>
  <si>
    <t>구차연</t>
    <phoneticPr fontId="1" type="noConversion"/>
  </si>
  <si>
    <t>서울 영등포구 문래동 303</t>
  </si>
  <si>
    <t>손현주</t>
    <phoneticPr fontId="1" type="noConversion"/>
  </si>
  <si>
    <t>인천 남구 주안동 203</t>
  </si>
  <si>
    <t>손홍희</t>
    <phoneticPr fontId="1" type="noConversion"/>
  </si>
  <si>
    <t>손미라</t>
    <phoneticPr fontId="1" type="noConversion"/>
  </si>
  <si>
    <t>경기도 수원시 영통구 매탄 501-100</t>
  </si>
  <si>
    <t>손철수</t>
    <phoneticPr fontId="1" type="noConversion"/>
  </si>
  <si>
    <t>손진욱</t>
    <phoneticPr fontId="1" type="noConversion"/>
  </si>
  <si>
    <t>인천 남구 학익2동 124</t>
  </si>
  <si>
    <t>안철수</t>
    <phoneticPr fontId="1" type="noConversion"/>
  </si>
  <si>
    <t>인천 남동구 간석 3동 214</t>
  </si>
  <si>
    <t>안미옥</t>
    <phoneticPr fontId="1" type="noConversion"/>
  </si>
  <si>
    <t>안수무</t>
    <phoneticPr fontId="1" type="noConversion"/>
  </si>
  <si>
    <t>이동섭</t>
    <phoneticPr fontId="1" type="noConversion"/>
  </si>
  <si>
    <t>이경희</t>
    <phoneticPr fontId="1" type="noConversion"/>
  </si>
  <si>
    <t>조민철</t>
    <phoneticPr fontId="1" type="noConversion"/>
  </si>
  <si>
    <t>조종환</t>
    <phoneticPr fontId="1" type="noConversion"/>
  </si>
  <si>
    <t>서울 영등포구 문래동 20-45</t>
  </si>
  <si>
    <t>조민지</t>
    <phoneticPr fontId="1" type="noConversion"/>
  </si>
  <si>
    <t>국내영업2팀</t>
  </si>
  <si>
    <t>사원</t>
  </si>
  <si>
    <t>서울 강남구 역삼동 43</t>
  </si>
  <si>
    <t>허용수</t>
    <phoneticPr fontId="1" type="noConversion"/>
  </si>
  <si>
    <t>차장</t>
  </si>
  <si>
    <t>10월 달력</t>
    <phoneticPr fontId="1" type="noConversion"/>
  </si>
  <si>
    <t>김선문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</si>
</sst>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0.0"/>
    <numFmt numFmtId="177" formatCode="mm&quot;월&quot;\ dd&quot;일&quot;"/>
    <numFmt numFmtId="178" formatCode="yyyy&quot;年&quot;\ mm&quot;月&quot;\ dd&quot;日&quot;;@"/>
    <numFmt numFmtId="179" formatCode="@\ &quot;인&quot;"/>
    <numFmt numFmtId="180" formatCode="@\ &quot;貴&quot;&quot;下&quot;"/>
    <numFmt numFmtId="181" formatCode="[&lt;=9999999]###\-####;\(0##\)\ ###\-####"/>
    <numFmt numFmtId="183" formatCode="0_ "/>
    <numFmt numFmtId="184" formatCode="*0General"/>
    <numFmt numFmtId="185" formatCode="000000\-0000000"/>
    <numFmt numFmtId="192" formatCode="[DBNum4][$-412]General\ &quot;원정&quot;"/>
    <numFmt numFmtId="194" formatCode="\(_-&quot;₩&quot;* #,##0\)"/>
    <numFmt numFmtId="198" formatCode="*★0_ "/>
    <numFmt numFmtId="200" formatCode="?.???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42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41" fontId="0" fillId="0" borderId="1" xfId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4" fillId="0" borderId="0" xfId="2" applyFont="1"/>
    <xf numFmtId="0" fontId="11" fillId="5" borderId="5" xfId="2" applyFont="1" applyFill="1" applyBorder="1" applyAlignment="1">
      <alignment vertical="center"/>
    </xf>
    <xf numFmtId="0" fontId="11" fillId="5" borderId="0" xfId="2" applyFont="1" applyFill="1" applyAlignment="1">
      <alignment vertical="center"/>
    </xf>
    <xf numFmtId="178" fontId="11" fillId="5" borderId="0" xfId="2" applyNumberFormat="1" applyFont="1" applyFill="1" applyAlignment="1">
      <alignment vertical="center"/>
    </xf>
    <xf numFmtId="0" fontId="11" fillId="5" borderId="5" xfId="2" applyFont="1" applyFill="1" applyBorder="1" applyAlignment="1">
      <alignment vertical="center" wrapText="1"/>
    </xf>
    <xf numFmtId="180" fontId="11" fillId="5" borderId="0" xfId="2" applyNumberFormat="1" applyFont="1" applyFill="1" applyAlignment="1">
      <alignment vertical="center" shrinkToFit="1"/>
    </xf>
    <xf numFmtId="0" fontId="11" fillId="5" borderId="20" xfId="2" applyFont="1" applyFill="1" applyBorder="1" applyAlignment="1">
      <alignment vertical="center" wrapText="1"/>
    </xf>
    <xf numFmtId="0" fontId="13" fillId="0" borderId="27" xfId="2" applyFont="1" applyBorder="1" applyAlignment="1">
      <alignment horizontal="center" vertical="center"/>
    </xf>
    <xf numFmtId="0" fontId="11" fillId="5" borderId="21" xfId="2" applyFont="1" applyFill="1" applyBorder="1" applyAlignment="1">
      <alignment vertical="center"/>
    </xf>
    <xf numFmtId="0" fontId="11" fillId="5" borderId="6" xfId="2" applyFont="1" applyFill="1" applyBorder="1" applyAlignment="1">
      <alignment horizontal="center" vertical="center" shrinkToFit="1"/>
    </xf>
    <xf numFmtId="0" fontId="15" fillId="6" borderId="29" xfId="2" applyFont="1" applyFill="1" applyBorder="1" applyAlignment="1">
      <alignment vertical="center" shrinkToFit="1"/>
    </xf>
    <xf numFmtId="0" fontId="15" fillId="6" borderId="31" xfId="2" applyFont="1" applyFill="1" applyBorder="1" applyAlignment="1">
      <alignment horizontal="center" vertical="center"/>
    </xf>
    <xf numFmtId="0" fontId="15" fillId="6" borderId="32" xfId="2" applyFont="1" applyFill="1" applyBorder="1" applyAlignment="1">
      <alignment horizontal="center" vertical="center"/>
    </xf>
    <xf numFmtId="0" fontId="4" fillId="0" borderId="34" xfId="2" applyFont="1" applyBorder="1" applyAlignment="1">
      <alignment horizontal="center"/>
    </xf>
    <xf numFmtId="41" fontId="11" fillId="5" borderId="12" xfId="4" applyFont="1" applyFill="1" applyBorder="1" applyAlignment="1">
      <alignment vertical="center"/>
    </xf>
    <xf numFmtId="183" fontId="11" fillId="5" borderId="1" xfId="2" applyNumberFormat="1" applyFont="1" applyFill="1" applyBorder="1" applyAlignment="1">
      <alignment horizontal="center" vertical="center"/>
    </xf>
    <xf numFmtId="41" fontId="11" fillId="5" borderId="37" xfId="4" applyFont="1" applyFill="1" applyBorder="1" applyAlignment="1">
      <alignment vertical="center"/>
    </xf>
    <xf numFmtId="41" fontId="4" fillId="0" borderId="0" xfId="4" applyFont="1"/>
    <xf numFmtId="183" fontId="11" fillId="5" borderId="23" xfId="2" applyNumberFormat="1" applyFont="1" applyFill="1" applyBorder="1" applyAlignment="1">
      <alignment horizontal="center" vertical="center"/>
    </xf>
    <xf numFmtId="41" fontId="11" fillId="5" borderId="42" xfId="4" applyFont="1" applyFill="1" applyBorder="1" applyAlignment="1">
      <alignment vertical="center"/>
    </xf>
    <xf numFmtId="0" fontId="11" fillId="2" borderId="1" xfId="2" applyFont="1" applyFill="1" applyBorder="1" applyAlignment="1">
      <alignment vertical="center" shrinkToFit="1"/>
    </xf>
    <xf numFmtId="0" fontId="8" fillId="0" borderId="0" xfId="2"/>
    <xf numFmtId="0" fontId="11" fillId="5" borderId="1" xfId="2" applyFont="1" applyFill="1" applyBorder="1" applyAlignment="1">
      <alignment vertical="center" shrinkToFit="1"/>
    </xf>
    <xf numFmtId="41" fontId="11" fillId="5" borderId="1" xfId="4" applyFont="1" applyFill="1" applyBorder="1" applyAlignment="1">
      <alignment vertical="center"/>
    </xf>
    <xf numFmtId="0" fontId="11" fillId="5" borderId="1" xfId="2" applyFont="1" applyFill="1" applyBorder="1" applyAlignment="1">
      <alignment vertical="center" wrapText="1" shrinkToFit="1"/>
    </xf>
    <xf numFmtId="184" fontId="4" fillId="0" borderId="0" xfId="2" applyNumberFormat="1" applyFont="1"/>
    <xf numFmtId="0" fontId="0" fillId="0" borderId="50" xfId="0" applyBorder="1">
      <alignment vertical="center"/>
    </xf>
    <xf numFmtId="0" fontId="0" fillId="0" borderId="16" xfId="0" applyBorder="1">
      <alignment vertical="center"/>
    </xf>
    <xf numFmtId="0" fontId="0" fillId="0" borderId="51" xfId="0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52" xfId="0" applyBorder="1">
      <alignment vertical="center"/>
    </xf>
    <xf numFmtId="0" fontId="0" fillId="7" borderId="1" xfId="0" applyFill="1" applyBorder="1" applyAlignment="1">
      <alignment horizontal="distributed" vertical="center" indent="1"/>
    </xf>
    <xf numFmtId="0" fontId="0" fillId="0" borderId="1" xfId="0" applyBorder="1" applyAlignment="1">
      <alignment horizontal="left" vertical="center" indent="1"/>
    </xf>
    <xf numFmtId="0" fontId="0" fillId="7" borderId="1" xfId="0" applyFill="1" applyBorder="1" applyAlignment="1">
      <alignment horizontal="center" vertical="center" wrapText="1"/>
    </xf>
    <xf numFmtId="185" fontId="0" fillId="0" borderId="1" xfId="0" applyNumberFormat="1" applyBorder="1" applyAlignment="1">
      <alignment horizontal="left" vertical="center" indent="1"/>
    </xf>
    <xf numFmtId="0" fontId="0" fillId="0" borderId="39" xfId="0" applyBorder="1" applyAlignment="1">
      <alignment horizontal="left" vertical="center" indent="1"/>
    </xf>
    <xf numFmtId="0" fontId="0" fillId="7" borderId="14" xfId="0" applyFill="1" applyBorder="1" applyAlignment="1">
      <alignment horizontal="distributed" vertical="center" indent="1"/>
    </xf>
    <xf numFmtId="31" fontId="0" fillId="0" borderId="35" xfId="0" applyNumberFormat="1" applyBorder="1" applyAlignment="1">
      <alignment horizontal="center" vertical="center"/>
    </xf>
    <xf numFmtId="0" fontId="0" fillId="0" borderId="18" xfId="0" applyBorder="1">
      <alignment vertical="center"/>
    </xf>
    <xf numFmtId="0" fontId="0" fillId="7" borderId="11" xfId="0" applyFill="1" applyBorder="1" applyAlignment="1">
      <alignment horizontal="distributed" vertical="center" indent="1"/>
    </xf>
    <xf numFmtId="31" fontId="0" fillId="0" borderId="39" xfId="0" applyNumberForma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5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31" fontId="0" fillId="0" borderId="51" xfId="0" applyNumberFormat="1" applyBorder="1">
      <alignment vertical="center"/>
    </xf>
    <xf numFmtId="31" fontId="0" fillId="0" borderId="52" xfId="0" applyNumberFormat="1" applyBorder="1">
      <alignment vertical="center"/>
    </xf>
    <xf numFmtId="0" fontId="18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5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18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9" fillId="5" borderId="3" xfId="2" applyFont="1" applyFill="1" applyBorder="1" applyAlignment="1">
      <alignment horizontal="center" vertical="center"/>
    </xf>
    <xf numFmtId="0" fontId="9" fillId="5" borderId="4" xfId="2" applyFont="1" applyFill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/>
    </xf>
    <xf numFmtId="0" fontId="9" fillId="5" borderId="0" xfId="2" applyFont="1" applyFill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11" fillId="5" borderId="0" xfId="2" applyFont="1" applyFill="1" applyAlignment="1">
      <alignment horizontal="center" vertical="center"/>
    </xf>
    <xf numFmtId="0" fontId="11" fillId="5" borderId="9" xfId="2" applyFont="1" applyFill="1" applyBorder="1" applyAlignment="1">
      <alignment horizontal="center" vertical="center"/>
    </xf>
    <xf numFmtId="178" fontId="11" fillId="5" borderId="0" xfId="2" applyNumberFormat="1" applyFont="1" applyFill="1" applyAlignment="1">
      <alignment horizontal="center" vertical="center"/>
    </xf>
    <xf numFmtId="178" fontId="11" fillId="5" borderId="9" xfId="2" applyNumberFormat="1" applyFont="1" applyFill="1" applyBorder="1" applyAlignment="1">
      <alignment horizontal="center" vertical="center"/>
    </xf>
    <xf numFmtId="0" fontId="11" fillId="6" borderId="7" xfId="2" applyFont="1" applyFill="1" applyBorder="1" applyAlignment="1">
      <alignment horizontal="center" vertical="center" wrapText="1"/>
    </xf>
    <xf numFmtId="0" fontId="11" fillId="6" borderId="10" xfId="2" applyFont="1" applyFill="1" applyBorder="1" applyAlignment="1">
      <alignment horizontal="center" vertical="center" wrapText="1"/>
    </xf>
    <xf numFmtId="0" fontId="11" fillId="6" borderId="22" xfId="2" applyFont="1" applyFill="1" applyBorder="1" applyAlignment="1">
      <alignment horizontal="center" vertical="center" wrapText="1"/>
    </xf>
    <xf numFmtId="0" fontId="11" fillId="5" borderId="8" xfId="2" applyFont="1" applyFill="1" applyBorder="1" applyAlignment="1">
      <alignment horizontal="center" vertical="center"/>
    </xf>
    <xf numFmtId="0" fontId="11" fillId="5" borderId="11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horizontal="center" vertical="center"/>
    </xf>
    <xf numFmtId="0" fontId="11" fillId="5" borderId="4" xfId="2" applyFont="1" applyFill="1" applyBorder="1" applyAlignment="1">
      <alignment horizontal="center" vertical="center"/>
    </xf>
    <xf numFmtId="0" fontId="11" fillId="5" borderId="12" xfId="2" applyFont="1" applyFill="1" applyBorder="1" applyAlignment="1">
      <alignment horizontal="center" vertical="center"/>
    </xf>
    <xf numFmtId="0" fontId="11" fillId="5" borderId="13" xfId="2" applyFont="1" applyFill="1" applyBorder="1" applyAlignment="1">
      <alignment horizontal="center" vertical="center"/>
    </xf>
    <xf numFmtId="0" fontId="11" fillId="5" borderId="14" xfId="2" applyFont="1" applyFill="1" applyBorder="1" applyAlignment="1">
      <alignment horizontal="center" vertical="center" wrapText="1"/>
    </xf>
    <xf numFmtId="0" fontId="11" fillId="5" borderId="11" xfId="2" applyFont="1" applyFill="1" applyBorder="1" applyAlignment="1">
      <alignment horizontal="center" vertical="center" wrapText="1"/>
    </xf>
    <xf numFmtId="0" fontId="11" fillId="5" borderId="15" xfId="2" applyFont="1" applyFill="1" applyBorder="1" applyAlignment="1">
      <alignment horizontal="center" vertical="center" shrinkToFit="1"/>
    </xf>
    <xf numFmtId="0" fontId="11" fillId="5" borderId="16" xfId="2" applyFont="1" applyFill="1" applyBorder="1" applyAlignment="1">
      <alignment horizontal="center" vertical="center" shrinkToFit="1"/>
    </xf>
    <xf numFmtId="0" fontId="11" fillId="5" borderId="12" xfId="2" applyFont="1" applyFill="1" applyBorder="1" applyAlignment="1">
      <alignment horizontal="center" vertical="center" shrinkToFit="1"/>
    </xf>
    <xf numFmtId="0" fontId="11" fillId="5" borderId="18" xfId="2" applyFont="1" applyFill="1" applyBorder="1" applyAlignment="1">
      <alignment horizontal="center" vertical="center" shrinkToFit="1"/>
    </xf>
    <xf numFmtId="0" fontId="11" fillId="5" borderId="1" xfId="2" applyFont="1" applyFill="1" applyBorder="1" applyAlignment="1">
      <alignment horizontal="center" vertical="center"/>
    </xf>
    <xf numFmtId="179" fontId="11" fillId="5" borderId="1" xfId="2" applyNumberFormat="1" applyFont="1" applyFill="1" applyBorder="1" applyAlignment="1">
      <alignment horizontal="center" vertical="center" shrinkToFit="1"/>
    </xf>
    <xf numFmtId="179" fontId="11" fillId="5" borderId="17" xfId="2" applyNumberFormat="1" applyFont="1" applyFill="1" applyBorder="1" applyAlignment="1">
      <alignment horizontal="center" vertical="center" shrinkToFit="1"/>
    </xf>
    <xf numFmtId="0" fontId="11" fillId="5" borderId="0" xfId="2" applyFont="1" applyFill="1" applyAlignment="1">
      <alignment horizontal="center" vertical="center" shrinkToFit="1"/>
    </xf>
    <xf numFmtId="0" fontId="11" fillId="5" borderId="9" xfId="2" applyFont="1" applyFill="1" applyBorder="1" applyAlignment="1">
      <alignment horizontal="center" vertical="center" shrinkToFit="1"/>
    </xf>
    <xf numFmtId="180" fontId="11" fillId="5" borderId="0" xfId="2" applyNumberFormat="1" applyFont="1" applyFill="1" applyAlignment="1">
      <alignment horizontal="center" vertical="center" shrinkToFit="1"/>
    </xf>
    <xf numFmtId="180" fontId="11" fillId="5" borderId="9" xfId="2" applyNumberFormat="1" applyFont="1" applyFill="1" applyBorder="1" applyAlignment="1">
      <alignment horizontal="center" vertical="center" shrinkToFit="1"/>
    </xf>
    <xf numFmtId="0" fontId="11" fillId="5" borderId="19" xfId="2" applyFont="1" applyFill="1" applyBorder="1" applyAlignment="1">
      <alignment horizontal="center" vertical="center" shrinkToFit="1"/>
    </xf>
    <xf numFmtId="0" fontId="11" fillId="5" borderId="13" xfId="2" applyFont="1" applyFill="1" applyBorder="1" applyAlignment="1">
      <alignment horizontal="center" vertical="center" shrinkToFit="1"/>
    </xf>
    <xf numFmtId="0" fontId="11" fillId="5" borderId="0" xfId="2" applyFont="1" applyFill="1" applyAlignment="1">
      <alignment horizontal="left" vertical="center" wrapText="1"/>
    </xf>
    <xf numFmtId="0" fontId="11" fillId="5" borderId="21" xfId="2" applyFont="1" applyFill="1" applyBorder="1" applyAlignment="1">
      <alignment horizontal="left" vertical="center" wrapText="1"/>
    </xf>
    <xf numFmtId="0" fontId="11" fillId="5" borderId="14" xfId="2" applyFont="1" applyFill="1" applyBorder="1" applyAlignment="1">
      <alignment horizontal="center" vertical="center"/>
    </xf>
    <xf numFmtId="0" fontId="11" fillId="5" borderId="24" xfId="2" applyFont="1" applyFill="1" applyBorder="1" applyAlignment="1">
      <alignment horizontal="center" vertical="center"/>
    </xf>
    <xf numFmtId="181" fontId="11" fillId="5" borderId="15" xfId="2" applyNumberFormat="1" applyFont="1" applyFill="1" applyBorder="1" applyAlignment="1">
      <alignment horizontal="center" vertical="center" shrinkToFit="1"/>
    </xf>
    <xf numFmtId="181" fontId="11" fillId="5" borderId="16" xfId="2" applyNumberFormat="1" applyFont="1" applyFill="1" applyBorder="1" applyAlignment="1">
      <alignment horizontal="center" vertical="center" shrinkToFit="1"/>
    </xf>
    <xf numFmtId="181" fontId="11" fillId="5" borderId="21" xfId="2" applyNumberFormat="1" applyFont="1" applyFill="1" applyBorder="1" applyAlignment="1">
      <alignment horizontal="center" vertical="center" shrinkToFit="1"/>
    </xf>
    <xf numFmtId="181" fontId="11" fillId="5" borderId="25" xfId="2" applyNumberFormat="1" applyFont="1" applyFill="1" applyBorder="1" applyAlignment="1">
      <alignment horizontal="center" vertical="center" shrinkToFit="1"/>
    </xf>
    <xf numFmtId="0" fontId="11" fillId="5" borderId="23" xfId="2" applyFont="1" applyFill="1" applyBorder="1" applyAlignment="1">
      <alignment horizontal="center" vertical="center"/>
    </xf>
    <xf numFmtId="181" fontId="11" fillId="5" borderId="1" xfId="2" applyNumberFormat="1" applyFont="1" applyFill="1" applyBorder="1" applyAlignment="1">
      <alignment horizontal="center" vertical="center" shrinkToFit="1"/>
    </xf>
    <xf numFmtId="181" fontId="11" fillId="5" borderId="17" xfId="2" applyNumberFormat="1" applyFont="1" applyFill="1" applyBorder="1" applyAlignment="1">
      <alignment horizontal="center" vertical="center" shrinkToFit="1"/>
    </xf>
    <xf numFmtId="181" fontId="11" fillId="5" borderId="23" xfId="2" applyNumberFormat="1" applyFont="1" applyFill="1" applyBorder="1" applyAlignment="1">
      <alignment horizontal="center" vertical="center" shrinkToFit="1"/>
    </xf>
    <xf numFmtId="181" fontId="11" fillId="5" borderId="26" xfId="2" applyNumberFormat="1" applyFont="1" applyFill="1" applyBorder="1" applyAlignment="1">
      <alignment horizontal="center" vertical="center" shrinkToFit="1"/>
    </xf>
    <xf numFmtId="0" fontId="11" fillId="5" borderId="27" xfId="2" applyFont="1" applyFill="1" applyBorder="1" applyAlignment="1">
      <alignment horizontal="center" vertical="center" wrapText="1"/>
    </xf>
    <xf numFmtId="0" fontId="11" fillId="5" borderId="28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horizontal="center" vertical="center"/>
    </xf>
    <xf numFmtId="0" fontId="15" fillId="6" borderId="28" xfId="2" applyFont="1" applyFill="1" applyBorder="1" applyAlignment="1">
      <alignment horizontal="center" vertical="center"/>
    </xf>
    <xf numFmtId="0" fontId="15" fillId="6" borderId="31" xfId="2" applyFont="1" applyFill="1" applyBorder="1" applyAlignment="1">
      <alignment horizontal="center" vertical="center"/>
    </xf>
    <xf numFmtId="0" fontId="15" fillId="6" borderId="33" xfId="2" applyFont="1" applyFill="1" applyBorder="1" applyAlignment="1">
      <alignment horizontal="center" vertical="center"/>
    </xf>
    <xf numFmtId="0" fontId="11" fillId="5" borderId="47" xfId="2" applyFont="1" applyFill="1" applyBorder="1" applyAlignment="1">
      <alignment vertical="center" shrinkToFit="1"/>
    </xf>
    <xf numFmtId="0" fontId="11" fillId="5" borderId="48" xfId="2" applyFont="1" applyFill="1" applyBorder="1" applyAlignment="1">
      <alignment vertical="center" shrinkToFit="1"/>
    </xf>
    <xf numFmtId="0" fontId="11" fillId="5" borderId="49" xfId="2" applyFont="1" applyFill="1" applyBorder="1" applyAlignment="1">
      <alignment vertical="center" shrinkToFit="1"/>
    </xf>
    <xf numFmtId="41" fontId="11" fillId="5" borderId="35" xfId="4" applyFont="1" applyFill="1" applyBorder="1" applyAlignment="1">
      <alignment vertical="center"/>
    </xf>
    <xf numFmtId="41" fontId="11" fillId="5" borderId="12" xfId="4" applyFont="1" applyFill="1" applyBorder="1" applyAlignment="1">
      <alignment vertical="center"/>
    </xf>
    <xf numFmtId="41" fontId="11" fillId="5" borderId="13" xfId="4" applyFont="1" applyFill="1" applyBorder="1" applyAlignment="1">
      <alignment vertical="center"/>
    </xf>
    <xf numFmtId="41" fontId="11" fillId="5" borderId="36" xfId="2" applyNumberFormat="1" applyFont="1" applyFill="1" applyBorder="1" applyAlignment="1">
      <alignment vertical="center"/>
    </xf>
    <xf numFmtId="0" fontId="11" fillId="5" borderId="12" xfId="2" applyFont="1" applyFill="1" applyBorder="1" applyAlignment="1">
      <alignment vertical="center"/>
    </xf>
    <xf numFmtId="0" fontId="11" fillId="5" borderId="13" xfId="2" applyFont="1" applyFill="1" applyBorder="1" applyAlignment="1">
      <alignment vertical="center"/>
    </xf>
    <xf numFmtId="0" fontId="11" fillId="5" borderId="39" xfId="2" applyFont="1" applyFill="1" applyBorder="1" applyAlignment="1">
      <alignment vertical="center" shrinkToFit="1"/>
    </xf>
    <xf numFmtId="0" fontId="11" fillId="5" borderId="37" xfId="2" applyFont="1" applyFill="1" applyBorder="1" applyAlignment="1">
      <alignment vertical="center" shrinkToFit="1"/>
    </xf>
    <xf numFmtId="0" fontId="11" fillId="5" borderId="38" xfId="2" applyFont="1" applyFill="1" applyBorder="1" applyAlignment="1">
      <alignment vertical="center" shrinkToFit="1"/>
    </xf>
    <xf numFmtId="41" fontId="11" fillId="5" borderId="41" xfId="4" applyFont="1" applyFill="1" applyBorder="1" applyAlignment="1">
      <alignment vertical="center"/>
    </xf>
    <xf numFmtId="41" fontId="11" fillId="5" borderId="37" xfId="4" applyFont="1" applyFill="1" applyBorder="1" applyAlignment="1">
      <alignment vertical="center"/>
    </xf>
    <xf numFmtId="41" fontId="11" fillId="5" borderId="40" xfId="4" applyFont="1" applyFill="1" applyBorder="1" applyAlignment="1">
      <alignment vertical="center"/>
    </xf>
    <xf numFmtId="0" fontId="11" fillId="5" borderId="39" xfId="2" applyFont="1" applyFill="1" applyBorder="1" applyAlignment="1">
      <alignment vertical="center" wrapText="1" shrinkToFit="1"/>
    </xf>
    <xf numFmtId="0" fontId="11" fillId="5" borderId="37" xfId="2" applyFont="1" applyFill="1" applyBorder="1" applyAlignment="1">
      <alignment vertical="center" wrapText="1" shrinkToFit="1"/>
    </xf>
    <xf numFmtId="0" fontId="11" fillId="5" borderId="38" xfId="2" applyFont="1" applyFill="1" applyBorder="1" applyAlignment="1">
      <alignment vertical="center" wrapText="1" shrinkToFit="1"/>
    </xf>
    <xf numFmtId="41" fontId="11" fillId="5" borderId="39" xfId="4" applyFont="1" applyFill="1" applyBorder="1" applyAlignment="1">
      <alignment vertical="center"/>
    </xf>
    <xf numFmtId="0" fontId="11" fillId="5" borderId="44" xfId="2" applyFont="1" applyFill="1" applyBorder="1" applyAlignment="1">
      <alignment vertical="center" shrinkToFit="1"/>
    </xf>
    <xf numFmtId="0" fontId="11" fillId="5" borderId="42" xfId="2" applyFont="1" applyFill="1" applyBorder="1" applyAlignment="1">
      <alignment vertical="center" shrinkToFit="1"/>
    </xf>
    <xf numFmtId="0" fontId="11" fillId="5" borderId="43" xfId="2" applyFont="1" applyFill="1" applyBorder="1" applyAlignment="1">
      <alignment vertical="center" shrinkToFit="1"/>
    </xf>
    <xf numFmtId="41" fontId="11" fillId="5" borderId="44" xfId="4" applyFont="1" applyFill="1" applyBorder="1" applyAlignment="1">
      <alignment vertical="center"/>
    </xf>
    <xf numFmtId="41" fontId="11" fillId="5" borderId="42" xfId="4" applyFont="1" applyFill="1" applyBorder="1" applyAlignment="1">
      <alignment vertical="center"/>
    </xf>
    <xf numFmtId="41" fontId="11" fillId="5" borderId="45" xfId="4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4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5" borderId="41" xfId="4" applyNumberFormat="1" applyFont="1" applyFill="1" applyBorder="1" applyAlignment="1">
      <alignment vertical="center"/>
    </xf>
    <xf numFmtId="0" fontId="11" fillId="5" borderId="46" xfId="4" applyNumberFormat="1" applyFont="1" applyFill="1" applyBorder="1" applyAlignment="1">
      <alignment vertical="center"/>
    </xf>
    <xf numFmtId="192" fontId="14" fillId="5" borderId="28" xfId="2" applyNumberFormat="1" applyFont="1" applyFill="1" applyBorder="1" applyAlignment="1">
      <alignment horizontal="center" vertical="center"/>
    </xf>
    <xf numFmtId="192" fontId="14" fillId="5" borderId="21" xfId="2" applyNumberFormat="1" applyFont="1" applyFill="1" applyBorder="1" applyAlignment="1">
      <alignment horizontal="center" vertical="center"/>
    </xf>
    <xf numFmtId="194" fontId="14" fillId="5" borderId="21" xfId="3" applyNumberFormat="1" applyFont="1" applyFill="1" applyBorder="1" applyAlignment="1">
      <alignment vertical="center" shrinkToFit="1"/>
    </xf>
    <xf numFmtId="198" fontId="11" fillId="5" borderId="11" xfId="2" applyNumberFormat="1" applyFont="1" applyFill="1" applyBorder="1" applyAlignment="1">
      <alignment horizontal="center" vertical="center"/>
    </xf>
    <xf numFmtId="198" fontId="11" fillId="5" borderId="1" xfId="2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200" fontId="0" fillId="0" borderId="0" xfId="0" applyNumberFormat="1">
      <alignment vertical="center"/>
    </xf>
  </cellXfs>
  <cellStyles count="5">
    <cellStyle name="쉼표 [0]" xfId="1" builtinId="6"/>
    <cellStyle name="쉼표 [0] 2" xfId="4"/>
    <cellStyle name="통화 [0] 2" xfId="3"/>
    <cellStyle name="표준" xfId="0" builtinId="0"/>
    <cellStyle name="표준 2" xfId="2"/>
  </cellStyles>
  <dxfs count="11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47625</xdr:rowOff>
    </xdr:from>
    <xdr:to>
      <xdr:col>17</xdr:col>
      <xdr:colOff>323071</xdr:colOff>
      <xdr:row>14</xdr:row>
      <xdr:rowOff>198892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324FAF2-4A5D-97DD-E018-01491E0E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47625"/>
          <a:ext cx="6228571" cy="906666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47626</xdr:colOff>
      <xdr:row>2</xdr:row>
      <xdr:rowOff>9526</xdr:rowOff>
    </xdr:from>
    <xdr:to>
      <xdr:col>16</xdr:col>
      <xdr:colOff>628650</xdr:colOff>
      <xdr:row>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88DFEC-3DAE-BD42-2376-1C53BD37CACE}"/>
            </a:ext>
          </a:extLst>
        </xdr:cNvPr>
        <xdr:cNvSpPr txBox="1"/>
      </xdr:nvSpPr>
      <xdr:spPr>
        <a:xfrm>
          <a:off x="6934201" y="428626"/>
          <a:ext cx="5514974" cy="581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100"/>
            <a:t>수식을 이용하여 단가가 </a:t>
          </a:r>
          <a:r>
            <a:rPr lang="en-US" altLang="ko-KR" sz="1100"/>
            <a:t>350,000</a:t>
          </a:r>
          <a:r>
            <a:rPr lang="ko-KR" altLang="en-US" sz="1100"/>
            <a:t>원 이상인 행전체의 셀 색을 노란색으로 채우시오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분류가 철재인 데이터의 행전체를 빨강 텍스트로 변경하시오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66262</xdr:colOff>
      <xdr:row>15</xdr:row>
      <xdr:rowOff>82828</xdr:rowOff>
    </xdr:from>
    <xdr:to>
      <xdr:col>5</xdr:col>
      <xdr:colOff>447263</xdr:colOff>
      <xdr:row>18</xdr:row>
      <xdr:rowOff>24849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546750-ABAA-4D10-B999-9D4F1D9E6CA5}"/>
            </a:ext>
          </a:extLst>
        </xdr:cNvPr>
        <xdr:cNvSpPr txBox="1"/>
      </xdr:nvSpPr>
      <xdr:spPr>
        <a:xfrm>
          <a:off x="190087" y="3540403"/>
          <a:ext cx="3829051" cy="5706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※ </a:t>
          </a:r>
          <a:r>
            <a:rPr lang="ko-KR" altLang="en-US" sz="1100"/>
            <a:t>짝수행에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색을 노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랑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채우시오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66262</xdr:colOff>
      <xdr:row>15</xdr:row>
      <xdr:rowOff>82828</xdr:rowOff>
    </xdr:from>
    <xdr:to>
      <xdr:col>5</xdr:col>
      <xdr:colOff>447263</xdr:colOff>
      <xdr:row>18</xdr:row>
      <xdr:rowOff>24849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045EE0-0F97-4B77-B163-5ECE881913BE}"/>
            </a:ext>
          </a:extLst>
        </xdr:cNvPr>
        <xdr:cNvSpPr txBox="1"/>
      </xdr:nvSpPr>
      <xdr:spPr>
        <a:xfrm>
          <a:off x="190087" y="3540403"/>
          <a:ext cx="3829051" cy="5706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※ </a:t>
          </a:r>
          <a:r>
            <a:rPr lang="ko-KR" altLang="en-US" sz="1100"/>
            <a:t>홀수열에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색을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주황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채우시오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V27"/>
  <sheetViews>
    <sheetView showGridLines="0" zoomScaleNormal="100" workbookViewId="0">
      <selection activeCell="F14" sqref="F14:F15"/>
    </sheetView>
  </sheetViews>
  <sheetFormatPr defaultRowHeight="16.5" x14ac:dyDescent="0.3"/>
  <cols>
    <col min="1" max="1" width="1.5" style="12" customWidth="1"/>
    <col min="2" max="2" width="3.75" style="12" customWidth="1"/>
    <col min="3" max="3" width="13" style="12" customWidth="1"/>
    <col min="4" max="4" width="5.625" style="12" customWidth="1"/>
    <col min="5" max="5" width="3" style="12" customWidth="1"/>
    <col min="6" max="6" width="11" style="12" customWidth="1"/>
    <col min="7" max="7" width="12.625" style="12" customWidth="1"/>
    <col min="8" max="8" width="4.5" style="12" customWidth="1"/>
    <col min="9" max="9" width="8.5" style="12" customWidth="1"/>
    <col min="10" max="11" width="2.625" style="12" customWidth="1"/>
    <col min="12" max="12" width="4.875" style="12" customWidth="1"/>
    <col min="13" max="13" width="2.625" style="12" customWidth="1"/>
    <col min="14" max="14" width="6.875" style="12" customWidth="1"/>
    <col min="15" max="16" width="2.625" style="12" customWidth="1"/>
    <col min="17" max="17" width="6.375" style="12" customWidth="1"/>
    <col min="18" max="18" width="5.375" style="12" customWidth="1"/>
    <col min="19" max="19" width="13" style="12" customWidth="1"/>
    <col min="20" max="16384" width="9" style="12"/>
  </cols>
  <sheetData>
    <row r="1" spans="2:17" ht="17.25" thickBot="1" x14ac:dyDescent="0.35"/>
    <row r="2" spans="2:17" ht="24.75" customHeight="1" x14ac:dyDescent="0.3">
      <c r="B2" s="67" t="s">
        <v>108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2:17" ht="17.25" thickBot="1" x14ac:dyDescent="0.35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</row>
    <row r="4" spans="2:17" ht="16.5" customHeight="1" x14ac:dyDescent="0.3">
      <c r="B4" s="13"/>
      <c r="C4" s="73" t="s">
        <v>109</v>
      </c>
      <c r="D4" s="75">
        <f ca="1">TODAY()</f>
        <v>45218</v>
      </c>
      <c r="E4" s="75"/>
      <c r="F4" s="75"/>
      <c r="G4" s="75"/>
      <c r="H4" s="77" t="s">
        <v>110</v>
      </c>
      <c r="I4" s="80" t="s">
        <v>111</v>
      </c>
      <c r="J4" s="82" t="s">
        <v>112</v>
      </c>
      <c r="K4" s="82"/>
      <c r="L4" s="82"/>
      <c r="M4" s="82"/>
      <c r="N4" s="82"/>
      <c r="O4" s="82"/>
      <c r="P4" s="82"/>
      <c r="Q4" s="83"/>
    </row>
    <row r="5" spans="2:17" ht="17.25" thickBot="1" x14ac:dyDescent="0.35">
      <c r="B5" s="13"/>
      <c r="C5" s="74"/>
      <c r="D5" s="76"/>
      <c r="E5" s="76"/>
      <c r="F5" s="76"/>
      <c r="G5" s="76"/>
      <c r="H5" s="78"/>
      <c r="I5" s="81"/>
      <c r="J5" s="84"/>
      <c r="K5" s="84"/>
      <c r="L5" s="84"/>
      <c r="M5" s="84"/>
      <c r="N5" s="84"/>
      <c r="O5" s="84"/>
      <c r="P5" s="84"/>
      <c r="Q5" s="85"/>
    </row>
    <row r="6" spans="2:17" ht="16.5" customHeight="1" thickTop="1" x14ac:dyDescent="0.3">
      <c r="B6" s="13"/>
      <c r="C6" s="14"/>
      <c r="D6" s="15"/>
      <c r="E6" s="15"/>
      <c r="F6" s="15"/>
      <c r="G6" s="15"/>
      <c r="H6" s="78"/>
      <c r="I6" s="86" t="s">
        <v>113</v>
      </c>
      <c r="J6" s="88" t="s">
        <v>114</v>
      </c>
      <c r="K6" s="88"/>
      <c r="L6" s="88"/>
      <c r="M6" s="89"/>
      <c r="N6" s="92" t="s">
        <v>115</v>
      </c>
      <c r="O6" s="93" t="s">
        <v>116</v>
      </c>
      <c r="P6" s="93"/>
      <c r="Q6" s="94"/>
    </row>
    <row r="7" spans="2:17" x14ac:dyDescent="0.3">
      <c r="B7" s="16"/>
      <c r="C7" s="95" t="s">
        <v>117</v>
      </c>
      <c r="D7" s="97" t="s">
        <v>118</v>
      </c>
      <c r="E7" s="97"/>
      <c r="F7" s="97"/>
      <c r="G7" s="97"/>
      <c r="H7" s="78"/>
      <c r="I7" s="87"/>
      <c r="J7" s="90"/>
      <c r="K7" s="90"/>
      <c r="L7" s="90"/>
      <c r="M7" s="91"/>
      <c r="N7" s="92"/>
      <c r="O7" s="93"/>
      <c r="P7" s="93"/>
      <c r="Q7" s="94"/>
    </row>
    <row r="8" spans="2:17" ht="16.5" customHeight="1" thickBot="1" x14ac:dyDescent="0.35">
      <c r="B8" s="13"/>
      <c r="C8" s="96"/>
      <c r="D8" s="98"/>
      <c r="E8" s="98"/>
      <c r="F8" s="98"/>
      <c r="G8" s="98"/>
      <c r="H8" s="78"/>
      <c r="I8" s="86" t="s">
        <v>119</v>
      </c>
      <c r="J8" s="88" t="s">
        <v>139</v>
      </c>
      <c r="K8" s="88"/>
      <c r="L8" s="88"/>
      <c r="M8" s="88"/>
      <c r="N8" s="88"/>
      <c r="O8" s="88"/>
      <c r="P8" s="88"/>
      <c r="Q8" s="99"/>
    </row>
    <row r="9" spans="2:17" ht="17.25" thickTop="1" x14ac:dyDescent="0.3">
      <c r="B9" s="13"/>
      <c r="C9" s="14"/>
      <c r="D9" s="17"/>
      <c r="E9" s="17"/>
      <c r="F9" s="17"/>
      <c r="G9" s="17"/>
      <c r="H9" s="78"/>
      <c r="I9" s="87"/>
      <c r="J9" s="90"/>
      <c r="K9" s="90"/>
      <c r="L9" s="90"/>
      <c r="M9" s="90"/>
      <c r="N9" s="90"/>
      <c r="O9" s="90"/>
      <c r="P9" s="90"/>
      <c r="Q9" s="100"/>
    </row>
    <row r="10" spans="2:17" ht="16.5" customHeight="1" x14ac:dyDescent="0.3">
      <c r="B10" s="16"/>
      <c r="C10" s="101" t="s">
        <v>120</v>
      </c>
      <c r="D10" s="101"/>
      <c r="E10" s="101"/>
      <c r="F10" s="101"/>
      <c r="G10" s="101"/>
      <c r="H10" s="78"/>
      <c r="I10" s="103" t="s">
        <v>121</v>
      </c>
      <c r="J10" s="105">
        <v>23354321</v>
      </c>
      <c r="K10" s="105"/>
      <c r="L10" s="105"/>
      <c r="M10" s="106"/>
      <c r="N10" s="92" t="s">
        <v>122</v>
      </c>
      <c r="O10" s="110">
        <v>23354322</v>
      </c>
      <c r="P10" s="110"/>
      <c r="Q10" s="111"/>
    </row>
    <row r="11" spans="2:17" ht="17.25" thickBot="1" x14ac:dyDescent="0.35">
      <c r="B11" s="18"/>
      <c r="C11" s="102"/>
      <c r="D11" s="101"/>
      <c r="E11" s="101"/>
      <c r="F11" s="101"/>
      <c r="G11" s="101"/>
      <c r="H11" s="79"/>
      <c r="I11" s="104"/>
      <c r="J11" s="107"/>
      <c r="K11" s="107"/>
      <c r="L11" s="107"/>
      <c r="M11" s="108"/>
      <c r="N11" s="109"/>
      <c r="O11" s="112"/>
      <c r="P11" s="112"/>
      <c r="Q11" s="113"/>
    </row>
    <row r="12" spans="2:17" ht="39" customHeight="1" thickBot="1" x14ac:dyDescent="0.35">
      <c r="B12" s="114" t="s">
        <v>123</v>
      </c>
      <c r="C12" s="115"/>
      <c r="D12" s="19" t="s">
        <v>124</v>
      </c>
      <c r="E12" s="160">
        <f>SUM(H14:Q27)</f>
        <v>1953270</v>
      </c>
      <c r="F12" s="160"/>
      <c r="G12" s="160"/>
      <c r="H12" s="161"/>
      <c r="I12" s="161"/>
      <c r="J12" s="20"/>
      <c r="K12" s="162">
        <f>E12</f>
        <v>1953270</v>
      </c>
      <c r="L12" s="162"/>
      <c r="M12" s="162"/>
      <c r="N12" s="162"/>
      <c r="O12" s="162"/>
      <c r="P12" s="162"/>
      <c r="Q12" s="21"/>
    </row>
    <row r="13" spans="2:17" ht="28.5" customHeight="1" thickBot="1" x14ac:dyDescent="0.35">
      <c r="B13" s="22" t="s">
        <v>125</v>
      </c>
      <c r="C13" s="116" t="s">
        <v>126</v>
      </c>
      <c r="D13" s="117"/>
      <c r="E13" s="118"/>
      <c r="F13" s="24" t="s">
        <v>127</v>
      </c>
      <c r="G13" s="23" t="s">
        <v>128</v>
      </c>
      <c r="H13" s="116" t="s">
        <v>129</v>
      </c>
      <c r="I13" s="117"/>
      <c r="J13" s="117"/>
      <c r="K13" s="117"/>
      <c r="L13" s="119"/>
      <c r="M13" s="117" t="s">
        <v>130</v>
      </c>
      <c r="N13" s="117"/>
      <c r="O13" s="117"/>
      <c r="P13" s="117"/>
      <c r="Q13" s="119"/>
    </row>
    <row r="14" spans="2:17" ht="22.5" customHeight="1" x14ac:dyDescent="0.3">
      <c r="B14" s="25">
        <f t="shared" ref="B14:B27" si="0">ROW()-13</f>
        <v>1</v>
      </c>
      <c r="C14" s="120" t="s">
        <v>131</v>
      </c>
      <c r="D14" s="121"/>
      <c r="E14" s="122"/>
      <c r="F14" s="163">
        <v>5</v>
      </c>
      <c r="G14" s="26">
        <f>IFERROR(VLOOKUP(C14,공급가,2,FALSE),"")</f>
        <v>110800</v>
      </c>
      <c r="H14" s="123">
        <f t="shared" ref="H14:H27" si="1">IF(OR(F14="",G14=""),"",F14*G14)</f>
        <v>554000</v>
      </c>
      <c r="I14" s="124"/>
      <c r="J14" s="124"/>
      <c r="K14" s="124"/>
      <c r="L14" s="125"/>
      <c r="M14" s="126">
        <f t="shared" ref="M14:M27" si="2">IFERROR(H14*0.1,"")</f>
        <v>55400</v>
      </c>
      <c r="N14" s="127"/>
      <c r="O14" s="127"/>
      <c r="P14" s="127"/>
      <c r="Q14" s="128"/>
    </row>
    <row r="15" spans="2:17" ht="22.5" customHeight="1" x14ac:dyDescent="0.3">
      <c r="B15" s="25">
        <f t="shared" si="0"/>
        <v>2</v>
      </c>
      <c r="C15" s="129" t="s">
        <v>141</v>
      </c>
      <c r="D15" s="130"/>
      <c r="E15" s="131"/>
      <c r="F15" s="164">
        <v>5</v>
      </c>
      <c r="G15" s="28">
        <f>IFERROR(VLOOKUP(C15,공급가,2,FALSE),"")</f>
        <v>62100</v>
      </c>
      <c r="H15" s="138">
        <f t="shared" si="1"/>
        <v>310500</v>
      </c>
      <c r="I15" s="133"/>
      <c r="J15" s="133"/>
      <c r="K15" s="133"/>
      <c r="L15" s="134"/>
      <c r="M15" s="132">
        <f t="shared" si="2"/>
        <v>31050</v>
      </c>
      <c r="N15" s="133"/>
      <c r="O15" s="133"/>
      <c r="P15" s="133"/>
      <c r="Q15" s="134"/>
    </row>
    <row r="16" spans="2:17" ht="22.5" customHeight="1" x14ac:dyDescent="0.3">
      <c r="B16" s="25">
        <f t="shared" si="0"/>
        <v>3</v>
      </c>
      <c r="C16" s="129" t="s">
        <v>131</v>
      </c>
      <c r="D16" s="130"/>
      <c r="E16" s="131"/>
      <c r="F16" s="27">
        <v>1</v>
      </c>
      <c r="G16" s="28">
        <f>IFERROR(VLOOKUP(C16,공급가,2,FALSE),"")</f>
        <v>110800</v>
      </c>
      <c r="H16" s="138">
        <f t="shared" si="1"/>
        <v>110800</v>
      </c>
      <c r="I16" s="133"/>
      <c r="J16" s="133"/>
      <c r="K16" s="133"/>
      <c r="L16" s="134"/>
      <c r="M16" s="132">
        <f t="shared" si="2"/>
        <v>11080</v>
      </c>
      <c r="N16" s="133"/>
      <c r="O16" s="133"/>
      <c r="P16" s="133"/>
      <c r="Q16" s="134"/>
    </row>
    <row r="17" spans="2:22" ht="22.5" customHeight="1" x14ac:dyDescent="0.3">
      <c r="B17" s="25">
        <f t="shared" si="0"/>
        <v>4</v>
      </c>
      <c r="C17" s="129" t="s">
        <v>140</v>
      </c>
      <c r="D17" s="130"/>
      <c r="E17" s="131"/>
      <c r="F17" s="27">
        <v>12</v>
      </c>
      <c r="G17" s="28">
        <f>IFERROR(VLOOKUP(C17,공급가,2,FALSE),"")</f>
        <v>66700</v>
      </c>
      <c r="H17" s="138">
        <f t="shared" si="1"/>
        <v>800400</v>
      </c>
      <c r="I17" s="133"/>
      <c r="J17" s="133"/>
      <c r="K17" s="133"/>
      <c r="L17" s="134"/>
      <c r="M17" s="132">
        <f t="shared" si="2"/>
        <v>80040</v>
      </c>
      <c r="N17" s="133"/>
      <c r="O17" s="133"/>
      <c r="P17" s="133"/>
      <c r="Q17" s="134"/>
    </row>
    <row r="18" spans="2:22" ht="22.5" customHeight="1" x14ac:dyDescent="0.3">
      <c r="B18" s="25">
        <f t="shared" si="0"/>
        <v>5</v>
      </c>
      <c r="C18" s="135"/>
      <c r="D18" s="136"/>
      <c r="E18" s="137"/>
      <c r="F18" s="27"/>
      <c r="G18" s="28" t="str">
        <f>IFERROR(VLOOKUP(C18,공급가,2,FALSE),"")</f>
        <v/>
      </c>
      <c r="H18" s="138" t="str">
        <f t="shared" si="1"/>
        <v/>
      </c>
      <c r="I18" s="133"/>
      <c r="J18" s="133"/>
      <c r="K18" s="133"/>
      <c r="L18" s="134"/>
      <c r="M18" s="158" t="str">
        <f t="shared" si="2"/>
        <v/>
      </c>
      <c r="N18" s="133"/>
      <c r="O18" s="133"/>
      <c r="P18" s="133"/>
      <c r="Q18" s="134"/>
    </row>
    <row r="19" spans="2:22" ht="22.5" customHeight="1" x14ac:dyDescent="0.3">
      <c r="B19" s="25">
        <f t="shared" si="0"/>
        <v>6</v>
      </c>
      <c r="C19" s="129"/>
      <c r="D19" s="130"/>
      <c r="E19" s="131"/>
      <c r="F19" s="27"/>
      <c r="G19" s="28" t="str">
        <f>IFERROR(VLOOKUP(C19,공급가,2,FALSE),"")</f>
        <v/>
      </c>
      <c r="H19" s="138" t="str">
        <f t="shared" si="1"/>
        <v/>
      </c>
      <c r="I19" s="133"/>
      <c r="J19" s="133"/>
      <c r="K19" s="133"/>
      <c r="L19" s="134"/>
      <c r="M19" s="158" t="str">
        <f t="shared" si="2"/>
        <v/>
      </c>
      <c r="N19" s="133"/>
      <c r="O19" s="133"/>
      <c r="P19" s="133"/>
      <c r="Q19" s="134"/>
      <c r="V19" s="29"/>
    </row>
    <row r="20" spans="2:22" ht="22.5" customHeight="1" x14ac:dyDescent="0.3">
      <c r="B20" s="25">
        <f t="shared" si="0"/>
        <v>7</v>
      </c>
      <c r="C20" s="129"/>
      <c r="D20" s="130"/>
      <c r="E20" s="131"/>
      <c r="F20" s="27"/>
      <c r="G20" s="28" t="str">
        <f>IFERROR(VLOOKUP(C20,공급가,2,FALSE),"")</f>
        <v/>
      </c>
      <c r="H20" s="138" t="str">
        <f t="shared" si="1"/>
        <v/>
      </c>
      <c r="I20" s="133"/>
      <c r="J20" s="133"/>
      <c r="K20" s="133"/>
      <c r="L20" s="134"/>
      <c r="M20" s="158" t="str">
        <f t="shared" si="2"/>
        <v/>
      </c>
      <c r="N20" s="133"/>
      <c r="O20" s="133"/>
      <c r="P20" s="133"/>
      <c r="Q20" s="134"/>
      <c r="V20" s="29"/>
    </row>
    <row r="21" spans="2:22" ht="22.5" customHeight="1" x14ac:dyDescent="0.3">
      <c r="B21" s="25">
        <f t="shared" si="0"/>
        <v>8</v>
      </c>
      <c r="C21" s="129"/>
      <c r="D21" s="130"/>
      <c r="E21" s="131"/>
      <c r="F21" s="27"/>
      <c r="G21" s="28" t="str">
        <f>IFERROR(VLOOKUP(C21,공급가,2,FALSE),"")</f>
        <v/>
      </c>
      <c r="H21" s="138" t="str">
        <f t="shared" si="1"/>
        <v/>
      </c>
      <c r="I21" s="133"/>
      <c r="J21" s="133"/>
      <c r="K21" s="133"/>
      <c r="L21" s="134"/>
      <c r="M21" s="158" t="str">
        <f t="shared" si="2"/>
        <v/>
      </c>
      <c r="N21" s="133"/>
      <c r="O21" s="133"/>
      <c r="P21" s="133"/>
      <c r="Q21" s="134"/>
      <c r="V21" s="29"/>
    </row>
    <row r="22" spans="2:22" ht="22.5" customHeight="1" x14ac:dyDescent="0.3">
      <c r="B22" s="25">
        <f t="shared" si="0"/>
        <v>9</v>
      </c>
      <c r="C22" s="129"/>
      <c r="D22" s="130"/>
      <c r="E22" s="131"/>
      <c r="F22" s="27"/>
      <c r="G22" s="28" t="str">
        <f>IFERROR(VLOOKUP(C22,공급가,2,FALSE),"")</f>
        <v/>
      </c>
      <c r="H22" s="138" t="str">
        <f t="shared" si="1"/>
        <v/>
      </c>
      <c r="I22" s="133"/>
      <c r="J22" s="133"/>
      <c r="K22" s="133"/>
      <c r="L22" s="134"/>
      <c r="M22" s="158" t="str">
        <f t="shared" si="2"/>
        <v/>
      </c>
      <c r="N22" s="133"/>
      <c r="O22" s="133"/>
      <c r="P22" s="133"/>
      <c r="Q22" s="134"/>
      <c r="T22" s="37"/>
      <c r="V22" s="29"/>
    </row>
    <row r="23" spans="2:22" ht="22.5" customHeight="1" x14ac:dyDescent="0.3">
      <c r="B23" s="25">
        <f t="shared" si="0"/>
        <v>10</v>
      </c>
      <c r="C23" s="129"/>
      <c r="D23" s="130"/>
      <c r="E23" s="131"/>
      <c r="F23" s="27"/>
      <c r="G23" s="28" t="str">
        <f>IFERROR(VLOOKUP(C23,공급가,2,FALSE),"")</f>
        <v/>
      </c>
      <c r="H23" s="138" t="str">
        <f t="shared" si="1"/>
        <v/>
      </c>
      <c r="I23" s="133"/>
      <c r="J23" s="133"/>
      <c r="K23" s="133"/>
      <c r="L23" s="134"/>
      <c r="M23" s="158" t="str">
        <f t="shared" si="2"/>
        <v/>
      </c>
      <c r="N23" s="133"/>
      <c r="O23" s="133"/>
      <c r="P23" s="133"/>
      <c r="Q23" s="134"/>
      <c r="V23" s="29"/>
    </row>
    <row r="24" spans="2:22" ht="22.5" customHeight="1" x14ac:dyDescent="0.3">
      <c r="B24" s="25">
        <f t="shared" si="0"/>
        <v>11</v>
      </c>
      <c r="C24" s="129"/>
      <c r="D24" s="130"/>
      <c r="E24" s="131"/>
      <c r="F24" s="27"/>
      <c r="G24" s="28" t="str">
        <f>IFERROR(VLOOKUP(C24,공급가,2,FALSE),"")</f>
        <v/>
      </c>
      <c r="H24" s="138" t="str">
        <f t="shared" si="1"/>
        <v/>
      </c>
      <c r="I24" s="133"/>
      <c r="J24" s="133"/>
      <c r="K24" s="133"/>
      <c r="L24" s="134"/>
      <c r="M24" s="158" t="str">
        <f t="shared" si="2"/>
        <v/>
      </c>
      <c r="N24" s="133"/>
      <c r="O24" s="133"/>
      <c r="P24" s="133"/>
      <c r="Q24" s="134"/>
      <c r="V24" s="29"/>
    </row>
    <row r="25" spans="2:22" ht="22.5" customHeight="1" x14ac:dyDescent="0.3">
      <c r="B25" s="25">
        <f t="shared" si="0"/>
        <v>12</v>
      </c>
      <c r="C25" s="129"/>
      <c r="D25" s="130"/>
      <c r="E25" s="131"/>
      <c r="F25" s="27"/>
      <c r="G25" s="28" t="str">
        <f>IFERROR(VLOOKUP(C25,공급가,2,FALSE),"")</f>
        <v/>
      </c>
      <c r="H25" s="138" t="str">
        <f t="shared" si="1"/>
        <v/>
      </c>
      <c r="I25" s="133"/>
      <c r="J25" s="133"/>
      <c r="K25" s="133"/>
      <c r="L25" s="134"/>
      <c r="M25" s="158" t="str">
        <f t="shared" si="2"/>
        <v/>
      </c>
      <c r="N25" s="133"/>
      <c r="O25" s="133"/>
      <c r="P25" s="133"/>
      <c r="Q25" s="134"/>
      <c r="V25" s="29"/>
    </row>
    <row r="26" spans="2:22" ht="22.5" customHeight="1" x14ac:dyDescent="0.3">
      <c r="B26" s="25">
        <f t="shared" si="0"/>
        <v>13</v>
      </c>
      <c r="C26" s="129"/>
      <c r="D26" s="130"/>
      <c r="E26" s="131"/>
      <c r="F26" s="27"/>
      <c r="G26" s="28" t="str">
        <f>IFERROR(VLOOKUP(C26,공급가,2,FALSE),"")</f>
        <v/>
      </c>
      <c r="H26" s="138" t="str">
        <f t="shared" si="1"/>
        <v/>
      </c>
      <c r="I26" s="133"/>
      <c r="J26" s="133"/>
      <c r="K26" s="133"/>
      <c r="L26" s="134"/>
      <c r="M26" s="158" t="str">
        <f t="shared" si="2"/>
        <v/>
      </c>
      <c r="N26" s="133"/>
      <c r="O26" s="133"/>
      <c r="P26" s="133"/>
      <c r="Q26" s="134"/>
    </row>
    <row r="27" spans="2:22" ht="22.5" customHeight="1" thickBot="1" x14ac:dyDescent="0.35">
      <c r="B27" s="25">
        <f t="shared" si="0"/>
        <v>14</v>
      </c>
      <c r="C27" s="139"/>
      <c r="D27" s="140"/>
      <c r="E27" s="141"/>
      <c r="F27" s="30"/>
      <c r="G27" s="31" t="str">
        <f>IFERROR(VLOOKUP(C27,공급가,2,FALSE),"")</f>
        <v/>
      </c>
      <c r="H27" s="142" t="str">
        <f t="shared" si="1"/>
        <v/>
      </c>
      <c r="I27" s="143"/>
      <c r="J27" s="143"/>
      <c r="K27" s="143"/>
      <c r="L27" s="144"/>
      <c r="M27" s="159" t="str">
        <f t="shared" si="2"/>
        <v/>
      </c>
      <c r="N27" s="143"/>
      <c r="O27" s="143"/>
      <c r="P27" s="143"/>
      <c r="Q27" s="144"/>
    </row>
  </sheetData>
  <mergeCells count="67">
    <mergeCell ref="C26:E26"/>
    <mergeCell ref="H26:L26"/>
    <mergeCell ref="M26:Q26"/>
    <mergeCell ref="C27:E27"/>
    <mergeCell ref="H27:L27"/>
    <mergeCell ref="M27:Q27"/>
    <mergeCell ref="C25:E25"/>
    <mergeCell ref="H25:L25"/>
    <mergeCell ref="M25:Q25"/>
    <mergeCell ref="M21:Q21"/>
    <mergeCell ref="M22:Q22"/>
    <mergeCell ref="M23:Q23"/>
    <mergeCell ref="M24:Q24"/>
    <mergeCell ref="H21:L21"/>
    <mergeCell ref="H22:L22"/>
    <mergeCell ref="H23:L23"/>
    <mergeCell ref="H24:L24"/>
    <mergeCell ref="C21:E21"/>
    <mergeCell ref="C22:E22"/>
    <mergeCell ref="C23:E23"/>
    <mergeCell ref="C24:E24"/>
    <mergeCell ref="C19:E19"/>
    <mergeCell ref="H19:L19"/>
    <mergeCell ref="M19:Q19"/>
    <mergeCell ref="C20:E20"/>
    <mergeCell ref="H20:L20"/>
    <mergeCell ref="M20:Q20"/>
    <mergeCell ref="C17:E17"/>
    <mergeCell ref="H17:L17"/>
    <mergeCell ref="M17:Q17"/>
    <mergeCell ref="C18:E18"/>
    <mergeCell ref="H18:L18"/>
    <mergeCell ref="M18:Q18"/>
    <mergeCell ref="C15:E15"/>
    <mergeCell ref="H15:L15"/>
    <mergeCell ref="M15:Q15"/>
    <mergeCell ref="C16:E16"/>
    <mergeCell ref="H16:L16"/>
    <mergeCell ref="M16:Q16"/>
    <mergeCell ref="C13:E13"/>
    <mergeCell ref="H13:L13"/>
    <mergeCell ref="M13:Q13"/>
    <mergeCell ref="C14:E14"/>
    <mergeCell ref="H14:L14"/>
    <mergeCell ref="M14:Q14"/>
    <mergeCell ref="J10:M11"/>
    <mergeCell ref="N10:N11"/>
    <mergeCell ref="O10:Q11"/>
    <mergeCell ref="B12:C12"/>
    <mergeCell ref="E12:I12"/>
    <mergeCell ref="K12:P12"/>
    <mergeCell ref="B2:Q3"/>
    <mergeCell ref="C4:C5"/>
    <mergeCell ref="D4:G5"/>
    <mergeCell ref="H4:H11"/>
    <mergeCell ref="I4:I5"/>
    <mergeCell ref="J4:Q5"/>
    <mergeCell ref="I6:I7"/>
    <mergeCell ref="J6:M7"/>
    <mergeCell ref="N6:N7"/>
    <mergeCell ref="O6:Q7"/>
    <mergeCell ref="C7:C8"/>
    <mergeCell ref="D7:G8"/>
    <mergeCell ref="I8:I9"/>
    <mergeCell ref="J8:Q9"/>
    <mergeCell ref="C10:G11"/>
    <mergeCell ref="I10:I11"/>
  </mergeCells>
  <phoneticPr fontId="1" type="noConversion"/>
  <dataValidations count="1">
    <dataValidation type="list" allowBlank="1" showInputMessage="1" showErrorMessage="1" sqref="C14:E27">
      <formula1>품명</formula1>
    </dataValidation>
  </dataValidations>
  <pageMargins left="0.25" right="0.25" top="0.75" bottom="0.75" header="0.3" footer="0.3"/>
  <pageSetup paperSize="9" orientation="portrait" horizontalDpi="4294967293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abSelected="1" workbookViewId="0">
      <selection activeCell="B5" sqref="B5"/>
    </sheetView>
  </sheetViews>
  <sheetFormatPr defaultRowHeight="16.5" x14ac:dyDescent="0.3"/>
  <cols>
    <col min="2" max="2" width="11.125" bestFit="1" customWidth="1"/>
  </cols>
  <sheetData>
    <row r="3" spans="2:3" x14ac:dyDescent="0.3">
      <c r="B3" s="165">
        <f ca="1">TODAY()</f>
        <v>45218</v>
      </c>
      <c r="C3">
        <f ca="1">WEEKDAY(B3)</f>
        <v>5</v>
      </c>
    </row>
    <row r="5" spans="2:3" x14ac:dyDescent="0.3">
      <c r="B5" s="166">
        <v>12.345000000000001</v>
      </c>
    </row>
    <row r="6" spans="2:3" x14ac:dyDescent="0.3">
      <c r="B6" s="166">
        <v>123.45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8"/>
  <sheetViews>
    <sheetView zoomScale="160" zoomScaleNormal="160" workbookViewId="0">
      <selection activeCell="A2" sqref="A2:B8"/>
    </sheetView>
  </sheetViews>
  <sheetFormatPr defaultRowHeight="13.5" x14ac:dyDescent="0.15"/>
  <cols>
    <col min="1" max="1" width="11.875" style="33" customWidth="1"/>
    <col min="2" max="16384" width="9" style="33"/>
  </cols>
  <sheetData>
    <row r="1" spans="1:2" ht="16.5" x14ac:dyDescent="0.15">
      <c r="A1" s="32" t="s">
        <v>126</v>
      </c>
      <c r="B1" s="32" t="s">
        <v>128</v>
      </c>
    </row>
    <row r="2" spans="1:2" ht="16.5" x14ac:dyDescent="0.15">
      <c r="A2" s="34" t="s">
        <v>132</v>
      </c>
      <c r="B2" s="35">
        <v>895000</v>
      </c>
    </row>
    <row r="3" spans="1:2" ht="16.5" x14ac:dyDescent="0.15">
      <c r="A3" s="34" t="s">
        <v>133</v>
      </c>
      <c r="B3" s="35">
        <v>845600</v>
      </c>
    </row>
    <row r="4" spans="1:2" ht="16.5" x14ac:dyDescent="0.15">
      <c r="A4" s="34" t="s">
        <v>134</v>
      </c>
      <c r="B4" s="35">
        <v>62100</v>
      </c>
    </row>
    <row r="5" spans="1:2" ht="16.5" x14ac:dyDescent="0.15">
      <c r="A5" s="34" t="s">
        <v>135</v>
      </c>
      <c r="B5" s="35">
        <v>66700</v>
      </c>
    </row>
    <row r="6" spans="1:2" ht="16.5" customHeight="1" x14ac:dyDescent="0.15">
      <c r="A6" s="36" t="s">
        <v>136</v>
      </c>
      <c r="B6" s="35">
        <v>25600</v>
      </c>
    </row>
    <row r="7" spans="1:2" ht="16.5" x14ac:dyDescent="0.15">
      <c r="A7" s="34" t="s">
        <v>137</v>
      </c>
      <c r="B7" s="35">
        <v>67800</v>
      </c>
    </row>
    <row r="8" spans="1:2" ht="16.5" x14ac:dyDescent="0.15">
      <c r="A8" s="34" t="s">
        <v>138</v>
      </c>
      <c r="B8" s="35">
        <v>110800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5"/>
  <sheetViews>
    <sheetView showRuler="0" topLeftCell="A7" zoomScaleNormal="100" zoomScalePageLayoutView="80" workbookViewId="0">
      <selection activeCell="C13" sqref="C13:E13"/>
    </sheetView>
  </sheetViews>
  <sheetFormatPr defaultRowHeight="16.5" x14ac:dyDescent="0.3"/>
  <cols>
    <col min="1" max="1" width="2.75" customWidth="1"/>
    <col min="2" max="2" width="13.25" customWidth="1"/>
    <col min="3" max="3" width="24.875" customWidth="1"/>
    <col min="4" max="4" width="14.125" style="41" customWidth="1"/>
    <col min="5" max="5" width="24.625" customWidth="1"/>
    <col min="6" max="6" width="3.125" customWidth="1"/>
  </cols>
  <sheetData>
    <row r="1" spans="1:6" ht="69.75" customHeight="1" x14ac:dyDescent="0.3">
      <c r="A1" s="38"/>
      <c r="B1" s="149" t="s">
        <v>142</v>
      </c>
      <c r="C1" s="149"/>
      <c r="D1" s="149"/>
      <c r="E1" s="149"/>
      <c r="F1" s="39"/>
    </row>
    <row r="2" spans="1:6" x14ac:dyDescent="0.3">
      <c r="A2" s="40"/>
      <c r="F2" s="42"/>
    </row>
    <row r="3" spans="1:6" ht="37.5" customHeight="1" x14ac:dyDescent="0.3">
      <c r="A3" s="40"/>
      <c r="B3" s="43" t="s">
        <v>143</v>
      </c>
      <c r="C3" s="44" t="s">
        <v>376</v>
      </c>
      <c r="D3" s="45" t="s">
        <v>144</v>
      </c>
      <c r="E3" s="46" t="str">
        <f>LEFT(VLOOKUP(C3,사원목록,2,FALSE),6)&amp;"-*******"</f>
        <v>660101-*******</v>
      </c>
      <c r="F3" s="42"/>
    </row>
    <row r="4" spans="1:6" ht="37.5" customHeight="1" x14ac:dyDescent="0.3">
      <c r="A4" s="40"/>
      <c r="B4" s="43" t="s">
        <v>145</v>
      </c>
      <c r="C4" s="47" t="str">
        <f>VLOOKUP(C3,사원목록,5,FALSE)</f>
        <v>인사팀</v>
      </c>
      <c r="D4" s="45" t="s">
        <v>146</v>
      </c>
      <c r="E4" s="44" t="str">
        <f>VLOOKUP(C3,사원목록,6,FALSE)</f>
        <v>사원</v>
      </c>
      <c r="F4" s="42"/>
    </row>
    <row r="5" spans="1:6" ht="21.75" customHeight="1" x14ac:dyDescent="0.3">
      <c r="A5" s="40"/>
      <c r="B5" s="48" t="s">
        <v>147</v>
      </c>
      <c r="C5" s="49">
        <f>VLOOKUP(C3,사원목록,3,0)</f>
        <v>40940</v>
      </c>
      <c r="D5" s="50" t="s">
        <v>148</v>
      </c>
      <c r="E5" s="150" t="str">
        <f ca="1">DATEDIF(C5,C6,"y")&amp;"년 "&amp;DATEDIF(C5,C6,"ym")&amp;"개월 "&amp;DATEDIF(C5,C6,"md")&amp;"일"</f>
        <v>11년 8개월 18일</v>
      </c>
      <c r="F5" s="42"/>
    </row>
    <row r="6" spans="1:6" ht="21.75" customHeight="1" x14ac:dyDescent="0.3">
      <c r="A6" s="40"/>
      <c r="B6" s="51" t="s">
        <v>149</v>
      </c>
      <c r="C6" s="52">
        <f ca="1">IF(VLOOKUP(C3,사원목록,4,0)="",TODAY(),VLOOKUP(C3,사원목록,4,0))</f>
        <v>45218</v>
      </c>
      <c r="D6" s="53" t="s">
        <v>150</v>
      </c>
      <c r="E6" s="151"/>
      <c r="F6" s="42"/>
    </row>
    <row r="7" spans="1:6" ht="37.5" customHeight="1" x14ac:dyDescent="0.3">
      <c r="A7" s="40"/>
      <c r="B7" s="43" t="s">
        <v>151</v>
      </c>
      <c r="C7" s="152" t="str">
        <f>VLOOKUP(C3,사원목록,7,0)</f>
        <v>서울 구로구 구로동 100</v>
      </c>
      <c r="D7" s="152"/>
      <c r="E7" s="152"/>
      <c r="F7" s="42"/>
    </row>
    <row r="8" spans="1:6" ht="152.25" customHeight="1" x14ac:dyDescent="0.3">
      <c r="A8" s="54"/>
      <c r="B8" s="55" t="s">
        <v>152</v>
      </c>
      <c r="C8" s="153" t="str">
        <f ca="1">TEXT(C5,"yyyy년 mm월 dd일부터 ")&amp;TEXT(C6,"yyyy년 mm월 dd일까지")</f>
        <v>2012년 02월 01일부터 2023년 10월 19일까지</v>
      </c>
      <c r="D8" s="153"/>
      <c r="E8" s="56" t="s">
        <v>153</v>
      </c>
      <c r="F8" s="57"/>
    </row>
    <row r="9" spans="1:6" ht="54.75" customHeight="1" x14ac:dyDescent="0.3">
      <c r="A9" s="40"/>
      <c r="B9" s="154" t="s">
        <v>154</v>
      </c>
      <c r="C9" s="154"/>
      <c r="D9" s="154"/>
      <c r="E9" s="154"/>
      <c r="F9" s="42"/>
    </row>
    <row r="10" spans="1:6" ht="102.75" customHeight="1" x14ac:dyDescent="0.3">
      <c r="A10" s="58"/>
      <c r="B10" s="155">
        <f ca="1">TODAY()-1</f>
        <v>45217</v>
      </c>
      <c r="C10" s="155"/>
      <c r="D10" s="155"/>
      <c r="E10" s="155"/>
      <c r="F10" s="59"/>
    </row>
    <row r="11" spans="1:6" ht="37.5" customHeight="1" x14ac:dyDescent="0.3">
      <c r="A11" s="40"/>
      <c r="B11" s="55" t="s">
        <v>155</v>
      </c>
      <c r="C11" s="145" t="s">
        <v>156</v>
      </c>
      <c r="D11" s="145"/>
      <c r="E11" s="145"/>
      <c r="F11" s="42"/>
    </row>
    <row r="12" spans="1:6" ht="37.5" customHeight="1" x14ac:dyDescent="0.3">
      <c r="A12" s="40"/>
      <c r="B12" s="55" t="s">
        <v>157</v>
      </c>
      <c r="C12" s="145" t="s">
        <v>158</v>
      </c>
      <c r="D12" s="145"/>
      <c r="E12" s="145"/>
      <c r="F12" s="42"/>
    </row>
    <row r="13" spans="1:6" ht="37.5" customHeight="1" x14ac:dyDescent="0.3">
      <c r="A13" s="40"/>
      <c r="B13" s="55" t="s">
        <v>159</v>
      </c>
      <c r="C13" s="145" t="s">
        <v>160</v>
      </c>
      <c r="D13" s="145"/>
      <c r="E13" s="145"/>
      <c r="F13" s="42"/>
    </row>
    <row r="14" spans="1:6" ht="37.5" customHeight="1" x14ac:dyDescent="0.3">
      <c r="A14" s="40"/>
      <c r="B14" s="55"/>
      <c r="C14" s="41"/>
      <c r="E14" s="41"/>
      <c r="F14" s="42"/>
    </row>
    <row r="15" spans="1:6" x14ac:dyDescent="0.3">
      <c r="A15" s="146"/>
      <c r="B15" s="147"/>
      <c r="C15" s="147"/>
      <c r="D15" s="147"/>
      <c r="E15" s="147"/>
      <c r="F15" s="148"/>
    </row>
  </sheetData>
  <mergeCells count="10">
    <mergeCell ref="C11:E11"/>
    <mergeCell ref="C12:E12"/>
    <mergeCell ref="C13:E13"/>
    <mergeCell ref="A15:F15"/>
    <mergeCell ref="B1:E1"/>
    <mergeCell ref="E5:E6"/>
    <mergeCell ref="C7:E7"/>
    <mergeCell ref="C8:D8"/>
    <mergeCell ref="B9:E9"/>
    <mergeCell ref="B10:E10"/>
  </mergeCells>
  <phoneticPr fontId="1" type="noConversion"/>
  <dataValidations count="1">
    <dataValidation type="list" allowBlank="1" showInputMessage="1" showErrorMessage="1" sqref="C3">
      <formula1>성명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4294967293" verticalDpi="0" r:id="rId1"/>
  <headerFooter>
    <oddHeader>&amp;C
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G110"/>
  <sheetViews>
    <sheetView topLeftCell="A88" workbookViewId="0">
      <selection activeCell="C97" sqref="C97"/>
    </sheetView>
  </sheetViews>
  <sheetFormatPr defaultRowHeight="16.5" x14ac:dyDescent="0.3"/>
  <cols>
    <col min="1" max="1" width="9" style="1"/>
    <col min="2" max="2" width="15.875" style="1" bestFit="1" customWidth="1"/>
    <col min="3" max="3" width="11.125" bestFit="1" customWidth="1"/>
    <col min="4" max="4" width="11.125" customWidth="1"/>
    <col min="5" max="5" width="11" bestFit="1" customWidth="1"/>
    <col min="7" max="7" width="33.75" bestFit="1" customWidth="1"/>
  </cols>
  <sheetData>
    <row r="2" spans="1:7" x14ac:dyDescent="0.3">
      <c r="A2" s="60" t="s">
        <v>161</v>
      </c>
      <c r="B2" s="60" t="s">
        <v>162</v>
      </c>
      <c r="C2" s="60" t="s">
        <v>163</v>
      </c>
      <c r="D2" s="60" t="s">
        <v>164</v>
      </c>
      <c r="E2" s="60" t="s">
        <v>145</v>
      </c>
      <c r="F2" s="60" t="s">
        <v>165</v>
      </c>
      <c r="G2" s="60" t="s">
        <v>151</v>
      </c>
    </row>
    <row r="3" spans="1:7" x14ac:dyDescent="0.3">
      <c r="A3" s="61" t="s">
        <v>166</v>
      </c>
      <c r="B3" s="62">
        <v>6601011234567</v>
      </c>
      <c r="C3" s="63">
        <v>40940</v>
      </c>
      <c r="D3" s="63"/>
      <c r="E3" s="3" t="s">
        <v>167</v>
      </c>
      <c r="F3" s="3" t="s">
        <v>168</v>
      </c>
      <c r="G3" s="64" t="s">
        <v>169</v>
      </c>
    </row>
    <row r="4" spans="1:7" x14ac:dyDescent="0.3">
      <c r="A4" s="61" t="s">
        <v>170</v>
      </c>
      <c r="B4" s="62">
        <v>7012202545612</v>
      </c>
      <c r="C4" s="63">
        <v>40453</v>
      </c>
      <c r="D4" s="63"/>
      <c r="E4" s="3" t="s">
        <v>171</v>
      </c>
      <c r="F4" s="3" t="s">
        <v>168</v>
      </c>
      <c r="G4" s="64" t="s">
        <v>172</v>
      </c>
    </row>
    <row r="5" spans="1:7" x14ac:dyDescent="0.3">
      <c r="A5" s="61" t="s">
        <v>173</v>
      </c>
      <c r="B5" s="62">
        <v>7506061567891</v>
      </c>
      <c r="C5" s="63">
        <v>39936</v>
      </c>
      <c r="D5" s="63">
        <v>41486</v>
      </c>
      <c r="E5" s="3" t="s">
        <v>174</v>
      </c>
      <c r="F5" s="3" t="s">
        <v>175</v>
      </c>
      <c r="G5" s="64" t="s">
        <v>176</v>
      </c>
    </row>
    <row r="6" spans="1:7" x14ac:dyDescent="0.3">
      <c r="A6" s="61" t="s">
        <v>177</v>
      </c>
      <c r="B6" s="62">
        <v>8005042085741</v>
      </c>
      <c r="C6" s="63">
        <v>39784</v>
      </c>
      <c r="D6" s="63">
        <v>41333</v>
      </c>
      <c r="E6" s="3" t="s">
        <v>178</v>
      </c>
      <c r="F6" s="3" t="s">
        <v>175</v>
      </c>
      <c r="G6" s="64" t="s">
        <v>179</v>
      </c>
    </row>
    <row r="7" spans="1:7" x14ac:dyDescent="0.3">
      <c r="A7" s="61" t="s">
        <v>180</v>
      </c>
      <c r="B7" s="62">
        <v>7705051245781</v>
      </c>
      <c r="C7" s="63">
        <v>38413</v>
      </c>
      <c r="D7" s="63"/>
      <c r="E7" s="3" t="s">
        <v>181</v>
      </c>
      <c r="F7" s="3" t="s">
        <v>182</v>
      </c>
      <c r="G7" s="64" t="s">
        <v>183</v>
      </c>
    </row>
    <row r="8" spans="1:7" x14ac:dyDescent="0.3">
      <c r="A8" s="61" t="s">
        <v>184</v>
      </c>
      <c r="B8" s="62">
        <v>6005301045777</v>
      </c>
      <c r="C8" s="63">
        <v>39264</v>
      </c>
      <c r="D8" s="63">
        <v>40816</v>
      </c>
      <c r="E8" s="3" t="s">
        <v>185</v>
      </c>
      <c r="F8" s="3" t="s">
        <v>182</v>
      </c>
      <c r="G8" s="64" t="s">
        <v>186</v>
      </c>
    </row>
    <row r="9" spans="1:7" x14ac:dyDescent="0.3">
      <c r="A9" s="61" t="s">
        <v>187</v>
      </c>
      <c r="B9" s="62">
        <v>6504072145678</v>
      </c>
      <c r="C9" s="63">
        <v>38447</v>
      </c>
      <c r="D9" s="63"/>
      <c r="E9" s="3" t="s">
        <v>188</v>
      </c>
      <c r="F9" s="3" t="s">
        <v>182</v>
      </c>
      <c r="G9" s="64" t="s">
        <v>189</v>
      </c>
    </row>
    <row r="10" spans="1:7" x14ac:dyDescent="0.3">
      <c r="A10" s="61" t="s">
        <v>190</v>
      </c>
      <c r="B10" s="62">
        <v>7911051020112</v>
      </c>
      <c r="C10" s="63">
        <v>35828</v>
      </c>
      <c r="D10" s="63"/>
      <c r="E10" s="3" t="s">
        <v>191</v>
      </c>
      <c r="F10" s="3" t="s">
        <v>192</v>
      </c>
      <c r="G10" s="64" t="s">
        <v>193</v>
      </c>
    </row>
    <row r="11" spans="1:7" x14ac:dyDescent="0.3">
      <c r="A11" s="61" t="s">
        <v>194</v>
      </c>
      <c r="B11" s="62">
        <v>7508251546789</v>
      </c>
      <c r="C11" s="63">
        <v>40513</v>
      </c>
      <c r="D11" s="63"/>
      <c r="E11" s="3" t="s">
        <v>195</v>
      </c>
      <c r="F11" s="3" t="s">
        <v>168</v>
      </c>
      <c r="G11" s="64" t="s">
        <v>196</v>
      </c>
    </row>
    <row r="12" spans="1:7" x14ac:dyDescent="0.3">
      <c r="A12" s="61" t="s">
        <v>197</v>
      </c>
      <c r="B12" s="62">
        <v>8007121546891</v>
      </c>
      <c r="C12" s="63">
        <v>37043</v>
      </c>
      <c r="D12" s="63"/>
      <c r="E12" s="3" t="s">
        <v>198</v>
      </c>
      <c r="F12" s="3" t="s">
        <v>199</v>
      </c>
      <c r="G12" s="64" t="s">
        <v>200</v>
      </c>
    </row>
    <row r="13" spans="1:7" x14ac:dyDescent="0.3">
      <c r="A13" s="61" t="s">
        <v>201</v>
      </c>
      <c r="B13" s="62">
        <v>6001082085741</v>
      </c>
      <c r="C13" s="63">
        <v>32295</v>
      </c>
      <c r="D13" s="63"/>
      <c r="E13" s="3" t="s">
        <v>202</v>
      </c>
      <c r="F13" s="3" t="s">
        <v>192</v>
      </c>
      <c r="G13" s="64" t="s">
        <v>203</v>
      </c>
    </row>
    <row r="14" spans="1:7" x14ac:dyDescent="0.3">
      <c r="A14" s="61" t="s">
        <v>204</v>
      </c>
      <c r="B14" s="62">
        <v>6905302545698</v>
      </c>
      <c r="C14" s="63">
        <v>34824</v>
      </c>
      <c r="D14" s="63"/>
      <c r="E14" s="3" t="s">
        <v>205</v>
      </c>
      <c r="F14" s="3" t="s">
        <v>199</v>
      </c>
      <c r="G14" s="64" t="s">
        <v>206</v>
      </c>
    </row>
    <row r="15" spans="1:7" x14ac:dyDescent="0.3">
      <c r="A15" s="61" t="s">
        <v>207</v>
      </c>
      <c r="B15" s="62">
        <v>7412081045678</v>
      </c>
      <c r="C15" s="63">
        <v>34854</v>
      </c>
      <c r="D15" s="63"/>
      <c r="E15" s="3" t="s">
        <v>208</v>
      </c>
      <c r="F15" s="3" t="s">
        <v>192</v>
      </c>
      <c r="G15" s="64" t="s">
        <v>209</v>
      </c>
    </row>
    <row r="16" spans="1:7" x14ac:dyDescent="0.3">
      <c r="A16" s="61" t="s">
        <v>210</v>
      </c>
      <c r="B16" s="62">
        <v>7503061587988</v>
      </c>
      <c r="C16" s="63">
        <v>36130</v>
      </c>
      <c r="D16" s="63"/>
      <c r="E16" s="3" t="s">
        <v>211</v>
      </c>
      <c r="F16" s="3" t="s">
        <v>182</v>
      </c>
      <c r="G16" s="64" t="s">
        <v>212</v>
      </c>
    </row>
    <row r="17" spans="1:7" x14ac:dyDescent="0.3">
      <c r="A17" s="61" t="s">
        <v>213</v>
      </c>
      <c r="B17" s="62">
        <v>8109142078788</v>
      </c>
      <c r="C17" s="63">
        <v>39115</v>
      </c>
      <c r="D17" s="63">
        <v>39568</v>
      </c>
      <c r="E17" s="3" t="s">
        <v>167</v>
      </c>
      <c r="F17" s="3" t="s">
        <v>168</v>
      </c>
      <c r="G17" s="64" t="s">
        <v>214</v>
      </c>
    </row>
    <row r="18" spans="1:7" x14ac:dyDescent="0.3">
      <c r="A18" s="61" t="s">
        <v>215</v>
      </c>
      <c r="B18" s="65">
        <v>8503021234567</v>
      </c>
      <c r="C18" s="66">
        <v>40970</v>
      </c>
      <c r="D18" s="63"/>
      <c r="E18" s="3" t="s">
        <v>171</v>
      </c>
      <c r="F18" s="3" t="s">
        <v>168</v>
      </c>
      <c r="G18" s="64" t="s">
        <v>216</v>
      </c>
    </row>
    <row r="19" spans="1:7" x14ac:dyDescent="0.3">
      <c r="A19" s="61" t="s">
        <v>217</v>
      </c>
      <c r="B19" s="65">
        <v>8311012545612</v>
      </c>
      <c r="C19" s="66">
        <v>40483</v>
      </c>
      <c r="D19" s="63">
        <v>40939</v>
      </c>
      <c r="E19" s="3" t="s">
        <v>174</v>
      </c>
      <c r="F19" s="3" t="s">
        <v>175</v>
      </c>
      <c r="G19" s="64" t="s">
        <v>218</v>
      </c>
    </row>
    <row r="20" spans="1:7" x14ac:dyDescent="0.3">
      <c r="A20" s="61" t="s">
        <v>219</v>
      </c>
      <c r="B20" s="65">
        <v>8206021567891</v>
      </c>
      <c r="C20" s="66">
        <v>39966</v>
      </c>
      <c r="D20" s="63">
        <v>41152</v>
      </c>
      <c r="E20" s="3" t="s">
        <v>178</v>
      </c>
      <c r="F20" s="3" t="s">
        <v>175</v>
      </c>
      <c r="G20" s="64" t="s">
        <v>220</v>
      </c>
    </row>
    <row r="21" spans="1:7" x14ac:dyDescent="0.3">
      <c r="A21" s="61" t="s">
        <v>221</v>
      </c>
      <c r="B21" s="65">
        <v>8201012085741</v>
      </c>
      <c r="C21" s="66">
        <v>39814</v>
      </c>
      <c r="D21" s="63">
        <v>41364</v>
      </c>
      <c r="E21" s="3" t="s">
        <v>181</v>
      </c>
      <c r="F21" s="3" t="s">
        <v>168</v>
      </c>
      <c r="G21" s="64" t="s">
        <v>222</v>
      </c>
    </row>
    <row r="22" spans="1:7" x14ac:dyDescent="0.3">
      <c r="A22" s="61" t="s">
        <v>223</v>
      </c>
      <c r="B22" s="65">
        <v>7804011245781</v>
      </c>
      <c r="C22" s="66">
        <v>38443</v>
      </c>
      <c r="D22" s="63"/>
      <c r="E22" s="3" t="s">
        <v>185</v>
      </c>
      <c r="F22" s="3" t="s">
        <v>175</v>
      </c>
      <c r="G22" s="64" t="s">
        <v>224</v>
      </c>
    </row>
    <row r="23" spans="1:7" x14ac:dyDescent="0.3">
      <c r="A23" s="61" t="s">
        <v>225</v>
      </c>
      <c r="B23" s="65">
        <v>8007311045777</v>
      </c>
      <c r="C23" s="66">
        <v>39294</v>
      </c>
      <c r="D23" s="63"/>
      <c r="E23" s="3" t="s">
        <v>188</v>
      </c>
      <c r="F23" s="3" t="s">
        <v>175</v>
      </c>
      <c r="G23" s="64" t="s">
        <v>226</v>
      </c>
    </row>
    <row r="24" spans="1:7" x14ac:dyDescent="0.3">
      <c r="A24" s="61" t="s">
        <v>227</v>
      </c>
      <c r="B24" s="65">
        <v>7805052145678</v>
      </c>
      <c r="C24" s="66">
        <v>38477</v>
      </c>
      <c r="D24" s="63"/>
      <c r="E24" s="3" t="s">
        <v>191</v>
      </c>
      <c r="F24" s="3" t="s">
        <v>175</v>
      </c>
      <c r="G24" s="64" t="s">
        <v>228</v>
      </c>
    </row>
    <row r="25" spans="1:7" x14ac:dyDescent="0.3">
      <c r="A25" s="61" t="s">
        <v>229</v>
      </c>
      <c r="B25" s="65">
        <v>7103041020112</v>
      </c>
      <c r="C25" s="66">
        <v>35858</v>
      </c>
      <c r="D25" s="63"/>
      <c r="E25" s="3" t="s">
        <v>195</v>
      </c>
      <c r="F25" s="3" t="s">
        <v>192</v>
      </c>
      <c r="G25" s="64" t="s">
        <v>203</v>
      </c>
    </row>
    <row r="26" spans="1:7" x14ac:dyDescent="0.3">
      <c r="A26" s="61" t="s">
        <v>230</v>
      </c>
      <c r="B26" s="65">
        <v>7312311546789</v>
      </c>
      <c r="C26" s="66">
        <v>36891</v>
      </c>
      <c r="D26" s="63"/>
      <c r="E26" s="3" t="s">
        <v>198</v>
      </c>
      <c r="F26" s="3" t="s">
        <v>192</v>
      </c>
      <c r="G26" s="64" t="s">
        <v>231</v>
      </c>
    </row>
    <row r="27" spans="1:7" x14ac:dyDescent="0.3">
      <c r="A27" s="61" t="s">
        <v>232</v>
      </c>
      <c r="B27" s="65">
        <v>7407011546891</v>
      </c>
      <c r="C27" s="66">
        <v>37073</v>
      </c>
      <c r="D27" s="63"/>
      <c r="E27" s="3" t="s">
        <v>202</v>
      </c>
      <c r="F27" s="3" t="s">
        <v>192</v>
      </c>
      <c r="G27" s="64" t="s">
        <v>233</v>
      </c>
    </row>
    <row r="28" spans="1:7" x14ac:dyDescent="0.3">
      <c r="A28" s="61" t="s">
        <v>234</v>
      </c>
      <c r="B28" s="65">
        <v>6107012085741</v>
      </c>
      <c r="C28" s="66">
        <v>32325</v>
      </c>
      <c r="D28" s="63"/>
      <c r="E28" s="3" t="s">
        <v>205</v>
      </c>
      <c r="F28" s="3" t="s">
        <v>192</v>
      </c>
      <c r="G28" s="64" t="s">
        <v>235</v>
      </c>
    </row>
    <row r="29" spans="1:7" x14ac:dyDescent="0.3">
      <c r="A29" s="61" t="s">
        <v>236</v>
      </c>
      <c r="B29" s="65">
        <v>6806042545698</v>
      </c>
      <c r="C29" s="66">
        <v>34854</v>
      </c>
      <c r="D29" s="63">
        <v>36403</v>
      </c>
      <c r="E29" s="3" t="s">
        <v>208</v>
      </c>
      <c r="F29" s="3" t="s">
        <v>192</v>
      </c>
      <c r="G29" s="64" t="s">
        <v>237</v>
      </c>
    </row>
    <row r="30" spans="1:7" x14ac:dyDescent="0.3">
      <c r="A30" s="61" t="s">
        <v>238</v>
      </c>
      <c r="B30" s="65">
        <v>6807041045678</v>
      </c>
      <c r="C30" s="66">
        <v>34884</v>
      </c>
      <c r="D30" s="63">
        <v>36433</v>
      </c>
      <c r="E30" s="3" t="s">
        <v>211</v>
      </c>
      <c r="F30" s="3" t="s">
        <v>182</v>
      </c>
      <c r="G30" s="64" t="s">
        <v>239</v>
      </c>
    </row>
    <row r="31" spans="1:7" x14ac:dyDescent="0.3">
      <c r="A31" s="61" t="s">
        <v>240</v>
      </c>
      <c r="B31" s="65">
        <v>7112311587988</v>
      </c>
      <c r="C31" s="66">
        <v>36160</v>
      </c>
      <c r="D31" s="63">
        <v>37680</v>
      </c>
      <c r="E31" s="3" t="s">
        <v>167</v>
      </c>
      <c r="F31" s="3" t="s">
        <v>168</v>
      </c>
      <c r="G31" s="64" t="s">
        <v>241</v>
      </c>
    </row>
    <row r="32" spans="1:7" x14ac:dyDescent="0.3">
      <c r="A32" s="61" t="s">
        <v>242</v>
      </c>
      <c r="B32" s="65">
        <v>7703032078788</v>
      </c>
      <c r="C32" s="66">
        <v>38049</v>
      </c>
      <c r="D32" s="63"/>
      <c r="E32" s="3" t="s">
        <v>171</v>
      </c>
      <c r="F32" s="3" t="s">
        <v>168</v>
      </c>
      <c r="G32" s="64" t="s">
        <v>243</v>
      </c>
    </row>
    <row r="33" spans="1:7" x14ac:dyDescent="0.3">
      <c r="A33" s="61" t="s">
        <v>244</v>
      </c>
      <c r="B33" s="65">
        <v>8504011234567</v>
      </c>
      <c r="C33" s="66">
        <v>41000</v>
      </c>
      <c r="D33" s="63"/>
      <c r="E33" s="3" t="s">
        <v>174</v>
      </c>
      <c r="F33" s="3" t="s">
        <v>175</v>
      </c>
      <c r="G33" s="64" t="s">
        <v>245</v>
      </c>
    </row>
    <row r="34" spans="1:7" x14ac:dyDescent="0.3">
      <c r="A34" s="61" t="s">
        <v>246</v>
      </c>
      <c r="B34" s="65">
        <v>8312012545612</v>
      </c>
      <c r="C34" s="66">
        <v>40513</v>
      </c>
      <c r="D34" s="63"/>
      <c r="E34" s="3" t="s">
        <v>178</v>
      </c>
      <c r="F34" s="3" t="s">
        <v>175</v>
      </c>
      <c r="G34" s="64" t="s">
        <v>247</v>
      </c>
    </row>
    <row r="35" spans="1:7" x14ac:dyDescent="0.3">
      <c r="A35" s="61" t="s">
        <v>248</v>
      </c>
      <c r="B35" s="65">
        <v>8207021567891</v>
      </c>
      <c r="C35" s="66">
        <v>39996</v>
      </c>
      <c r="D35" s="63"/>
      <c r="E35" s="3" t="s">
        <v>181</v>
      </c>
      <c r="F35" s="3" t="s">
        <v>182</v>
      </c>
      <c r="G35" s="64" t="s">
        <v>249</v>
      </c>
    </row>
    <row r="36" spans="1:7" x14ac:dyDescent="0.3">
      <c r="A36" s="61" t="s">
        <v>250</v>
      </c>
      <c r="B36" s="65">
        <v>8201312085741</v>
      </c>
      <c r="C36" s="66">
        <v>39844</v>
      </c>
      <c r="D36" s="63"/>
      <c r="E36" s="3" t="s">
        <v>185</v>
      </c>
      <c r="F36" s="3" t="s">
        <v>182</v>
      </c>
      <c r="G36" s="64" t="s">
        <v>251</v>
      </c>
    </row>
    <row r="37" spans="1:7" x14ac:dyDescent="0.3">
      <c r="A37" s="61" t="s">
        <v>252</v>
      </c>
      <c r="B37" s="65">
        <v>7805011245781</v>
      </c>
      <c r="C37" s="66">
        <v>38473</v>
      </c>
      <c r="D37" s="63"/>
      <c r="E37" s="3" t="s">
        <v>188</v>
      </c>
      <c r="F37" s="3" t="s">
        <v>182</v>
      </c>
      <c r="G37" s="64" t="s">
        <v>253</v>
      </c>
    </row>
    <row r="38" spans="1:7" x14ac:dyDescent="0.3">
      <c r="A38" s="61" t="s">
        <v>254</v>
      </c>
      <c r="B38" s="65">
        <v>8008301045777</v>
      </c>
      <c r="C38" s="66">
        <v>39324</v>
      </c>
      <c r="D38" s="63"/>
      <c r="E38" s="3" t="s">
        <v>191</v>
      </c>
      <c r="F38" s="3" t="s">
        <v>192</v>
      </c>
      <c r="G38" s="64" t="s">
        <v>255</v>
      </c>
    </row>
    <row r="39" spans="1:7" x14ac:dyDescent="0.3">
      <c r="A39" s="2" t="s">
        <v>256</v>
      </c>
      <c r="B39" s="65">
        <v>7806042145678</v>
      </c>
      <c r="C39" s="66">
        <v>38507</v>
      </c>
      <c r="D39" s="63"/>
      <c r="E39" s="3" t="s">
        <v>195</v>
      </c>
      <c r="F39" s="3" t="s">
        <v>192</v>
      </c>
      <c r="G39" s="64" t="s">
        <v>193</v>
      </c>
    </row>
    <row r="40" spans="1:7" x14ac:dyDescent="0.3">
      <c r="A40" s="2" t="s">
        <v>257</v>
      </c>
      <c r="B40" s="65">
        <v>7104031020112</v>
      </c>
      <c r="C40" s="66">
        <v>35888</v>
      </c>
      <c r="D40" s="63"/>
      <c r="E40" s="3" t="s">
        <v>198</v>
      </c>
      <c r="F40" s="3" t="s">
        <v>192</v>
      </c>
      <c r="G40" s="64" t="s">
        <v>258</v>
      </c>
    </row>
    <row r="41" spans="1:7" x14ac:dyDescent="0.3">
      <c r="A41" s="2" t="s">
        <v>259</v>
      </c>
      <c r="B41" s="65">
        <v>7401301546789</v>
      </c>
      <c r="C41" s="66">
        <v>36921</v>
      </c>
      <c r="D41" s="63"/>
      <c r="E41" s="3" t="s">
        <v>202</v>
      </c>
      <c r="F41" s="3" t="s">
        <v>192</v>
      </c>
      <c r="G41" s="64" t="s">
        <v>260</v>
      </c>
    </row>
    <row r="42" spans="1:7" x14ac:dyDescent="0.3">
      <c r="A42" s="2" t="s">
        <v>261</v>
      </c>
      <c r="B42" s="65">
        <v>7407311546891</v>
      </c>
      <c r="C42" s="66">
        <v>37103</v>
      </c>
      <c r="D42" s="63"/>
      <c r="E42" s="3" t="s">
        <v>205</v>
      </c>
      <c r="F42" s="3" t="s">
        <v>192</v>
      </c>
      <c r="G42" s="64" t="s">
        <v>262</v>
      </c>
    </row>
    <row r="43" spans="1:7" x14ac:dyDescent="0.3">
      <c r="A43" s="2" t="s">
        <v>263</v>
      </c>
      <c r="B43" s="65">
        <v>6107312085741</v>
      </c>
      <c r="C43" s="66">
        <v>32355</v>
      </c>
      <c r="D43" s="63"/>
      <c r="E43" s="3" t="s">
        <v>208</v>
      </c>
      <c r="F43" s="3" t="s">
        <v>192</v>
      </c>
      <c r="G43" s="64" t="s">
        <v>264</v>
      </c>
    </row>
    <row r="44" spans="1:7" x14ac:dyDescent="0.3">
      <c r="A44" s="2" t="s">
        <v>265</v>
      </c>
      <c r="B44" s="65">
        <v>7707042545698</v>
      </c>
      <c r="C44" s="66">
        <v>38172</v>
      </c>
      <c r="D44" s="63"/>
      <c r="E44" s="3" t="s">
        <v>211</v>
      </c>
      <c r="F44" s="3" t="s">
        <v>182</v>
      </c>
      <c r="G44" s="64" t="s">
        <v>266</v>
      </c>
    </row>
    <row r="45" spans="1:7" x14ac:dyDescent="0.3">
      <c r="A45" s="2" t="s">
        <v>267</v>
      </c>
      <c r="B45" s="65">
        <v>8008031045678</v>
      </c>
      <c r="C45" s="66">
        <v>39297</v>
      </c>
      <c r="D45" s="63"/>
      <c r="E45" s="3" t="s">
        <v>167</v>
      </c>
      <c r="F45" s="3" t="s">
        <v>168</v>
      </c>
      <c r="G45" s="64" t="s">
        <v>231</v>
      </c>
    </row>
    <row r="46" spans="1:7" x14ac:dyDescent="0.3">
      <c r="A46" s="2" t="s">
        <v>268</v>
      </c>
      <c r="B46" s="65">
        <v>8101301587988</v>
      </c>
      <c r="C46" s="66">
        <v>39477</v>
      </c>
      <c r="D46" s="63">
        <v>40268</v>
      </c>
      <c r="E46" s="3" t="s">
        <v>171</v>
      </c>
      <c r="F46" s="3" t="s">
        <v>168</v>
      </c>
      <c r="G46" s="64" t="s">
        <v>269</v>
      </c>
    </row>
    <row r="47" spans="1:7" x14ac:dyDescent="0.3">
      <c r="A47" s="2" t="s">
        <v>270</v>
      </c>
      <c r="B47" s="65">
        <v>7704022078788</v>
      </c>
      <c r="C47" s="66">
        <v>38079</v>
      </c>
      <c r="D47" s="63">
        <v>39629</v>
      </c>
      <c r="E47" s="3" t="s">
        <v>174</v>
      </c>
      <c r="F47" s="3" t="s">
        <v>175</v>
      </c>
      <c r="G47" s="64" t="s">
        <v>271</v>
      </c>
    </row>
    <row r="48" spans="1:7" x14ac:dyDescent="0.3">
      <c r="A48" s="2" t="s">
        <v>272</v>
      </c>
      <c r="B48" s="65">
        <v>8505011234567</v>
      </c>
      <c r="C48" s="66">
        <v>39203</v>
      </c>
      <c r="D48" s="63">
        <v>40390</v>
      </c>
      <c r="E48" s="3" t="s">
        <v>178</v>
      </c>
      <c r="F48" s="3" t="s">
        <v>175</v>
      </c>
      <c r="G48" s="64" t="s">
        <v>273</v>
      </c>
    </row>
    <row r="49" spans="1:7" x14ac:dyDescent="0.3">
      <c r="A49" s="2" t="s">
        <v>274</v>
      </c>
      <c r="B49" s="65">
        <v>8312312545612</v>
      </c>
      <c r="C49" s="66">
        <v>40543</v>
      </c>
      <c r="D49" s="63"/>
      <c r="E49" s="3" t="s">
        <v>181</v>
      </c>
      <c r="F49" s="3" t="s">
        <v>182</v>
      </c>
      <c r="G49" s="64" t="s">
        <v>275</v>
      </c>
    </row>
    <row r="50" spans="1:7" x14ac:dyDescent="0.3">
      <c r="A50" s="2" t="s">
        <v>276</v>
      </c>
      <c r="B50" s="65">
        <v>8208011567891</v>
      </c>
      <c r="C50" s="66">
        <v>40026</v>
      </c>
      <c r="D50" s="63"/>
      <c r="E50" s="3" t="s">
        <v>185</v>
      </c>
      <c r="F50" s="3" t="s">
        <v>182</v>
      </c>
      <c r="G50" s="64" t="s">
        <v>277</v>
      </c>
    </row>
    <row r="51" spans="1:7" x14ac:dyDescent="0.3">
      <c r="A51" s="2" t="s">
        <v>278</v>
      </c>
      <c r="B51" s="65">
        <v>8203022085741</v>
      </c>
      <c r="C51" s="66">
        <v>39874</v>
      </c>
      <c r="D51" s="63"/>
      <c r="E51" s="3" t="s">
        <v>188</v>
      </c>
      <c r="F51" s="3" t="s">
        <v>182</v>
      </c>
      <c r="G51" s="64" t="s">
        <v>218</v>
      </c>
    </row>
    <row r="52" spans="1:7" x14ac:dyDescent="0.3">
      <c r="A52" s="2" t="s">
        <v>279</v>
      </c>
      <c r="B52" s="65">
        <v>7805311245781</v>
      </c>
      <c r="C52" s="66">
        <v>38503</v>
      </c>
      <c r="D52" s="63"/>
      <c r="E52" s="3" t="s">
        <v>191</v>
      </c>
      <c r="F52" s="3" t="s">
        <v>192</v>
      </c>
      <c r="G52" s="64" t="s">
        <v>280</v>
      </c>
    </row>
    <row r="53" spans="1:7" x14ac:dyDescent="0.3">
      <c r="A53" s="2" t="s">
        <v>281</v>
      </c>
      <c r="B53" s="65">
        <v>8009291045777</v>
      </c>
      <c r="C53" s="66">
        <v>39354</v>
      </c>
      <c r="D53" s="63"/>
      <c r="E53" s="3" t="s">
        <v>195</v>
      </c>
      <c r="F53" s="3" t="s">
        <v>182</v>
      </c>
      <c r="G53" s="64" t="s">
        <v>214</v>
      </c>
    </row>
    <row r="54" spans="1:7" x14ac:dyDescent="0.3">
      <c r="A54" s="2" t="s">
        <v>282</v>
      </c>
      <c r="B54" s="65">
        <v>6806042145678</v>
      </c>
      <c r="C54" s="66">
        <v>34854</v>
      </c>
      <c r="D54" s="63"/>
      <c r="E54" s="3" t="s">
        <v>198</v>
      </c>
      <c r="F54" s="3" t="s">
        <v>199</v>
      </c>
      <c r="G54" s="64" t="s">
        <v>283</v>
      </c>
    </row>
    <row r="55" spans="1:7" x14ac:dyDescent="0.3">
      <c r="A55" s="2" t="s">
        <v>284</v>
      </c>
      <c r="B55" s="65">
        <v>7104031020112</v>
      </c>
      <c r="C55" s="66">
        <v>35888</v>
      </c>
      <c r="D55" s="63"/>
      <c r="E55" s="3" t="s">
        <v>202</v>
      </c>
      <c r="F55" s="3" t="s">
        <v>199</v>
      </c>
      <c r="G55" s="64" t="s">
        <v>285</v>
      </c>
    </row>
    <row r="56" spans="1:7" x14ac:dyDescent="0.3">
      <c r="A56" s="2" t="s">
        <v>286</v>
      </c>
      <c r="B56" s="65">
        <v>8001301546789</v>
      </c>
      <c r="C56" s="66">
        <v>39112</v>
      </c>
      <c r="D56" s="63"/>
      <c r="E56" s="3" t="s">
        <v>205</v>
      </c>
      <c r="F56" s="3" t="s">
        <v>168</v>
      </c>
      <c r="G56" s="64" t="s">
        <v>287</v>
      </c>
    </row>
    <row r="57" spans="1:7" x14ac:dyDescent="0.3">
      <c r="A57" s="2" t="s">
        <v>288</v>
      </c>
      <c r="B57" s="65">
        <v>8107311546891</v>
      </c>
      <c r="C57" s="66">
        <v>39660</v>
      </c>
      <c r="D57" s="63"/>
      <c r="E57" s="3" t="s">
        <v>208</v>
      </c>
      <c r="F57" s="3" t="s">
        <v>168</v>
      </c>
      <c r="G57" s="64" t="s">
        <v>289</v>
      </c>
    </row>
    <row r="58" spans="1:7" x14ac:dyDescent="0.3">
      <c r="A58" s="2" t="s">
        <v>290</v>
      </c>
      <c r="B58" s="65">
        <v>7107312085741</v>
      </c>
      <c r="C58" s="66">
        <v>36007</v>
      </c>
      <c r="D58" s="63"/>
      <c r="E58" s="3" t="s">
        <v>211</v>
      </c>
      <c r="F58" s="3" t="s">
        <v>182</v>
      </c>
      <c r="G58" s="64" t="s">
        <v>291</v>
      </c>
    </row>
    <row r="59" spans="1:7" x14ac:dyDescent="0.3">
      <c r="A59" s="2" t="s">
        <v>292</v>
      </c>
      <c r="B59" s="65">
        <v>7807042545698</v>
      </c>
      <c r="C59" s="66">
        <v>38537</v>
      </c>
      <c r="D59" s="63"/>
      <c r="E59" s="3" t="s">
        <v>167</v>
      </c>
      <c r="F59" s="3" t="s">
        <v>168</v>
      </c>
      <c r="G59" s="64" t="s">
        <v>293</v>
      </c>
    </row>
    <row r="60" spans="1:7" x14ac:dyDescent="0.3">
      <c r="A60" s="2" t="s">
        <v>294</v>
      </c>
      <c r="B60" s="65">
        <v>8008031045678</v>
      </c>
      <c r="C60" s="66">
        <v>39297</v>
      </c>
      <c r="D60" s="63"/>
      <c r="E60" s="3" t="s">
        <v>171</v>
      </c>
      <c r="F60" s="3" t="s">
        <v>168</v>
      </c>
      <c r="G60" s="64" t="s">
        <v>226</v>
      </c>
    </row>
    <row r="61" spans="1:7" x14ac:dyDescent="0.3">
      <c r="A61" s="2" t="s">
        <v>295</v>
      </c>
      <c r="B61" s="65">
        <v>7201301587988</v>
      </c>
      <c r="C61" s="66">
        <v>36190</v>
      </c>
      <c r="D61" s="63"/>
      <c r="E61" s="3" t="s">
        <v>174</v>
      </c>
      <c r="F61" s="3" t="s">
        <v>175</v>
      </c>
      <c r="G61" s="64" t="s">
        <v>296</v>
      </c>
    </row>
    <row r="62" spans="1:7" x14ac:dyDescent="0.3">
      <c r="A62" s="2" t="s">
        <v>297</v>
      </c>
      <c r="B62" s="65">
        <v>7704022078788</v>
      </c>
      <c r="C62" s="66">
        <v>38079</v>
      </c>
      <c r="D62" s="63"/>
      <c r="E62" s="3" t="s">
        <v>178</v>
      </c>
      <c r="F62" s="3" t="s">
        <v>175</v>
      </c>
      <c r="G62" s="64" t="s">
        <v>266</v>
      </c>
    </row>
    <row r="63" spans="1:7" x14ac:dyDescent="0.3">
      <c r="A63" s="2" t="s">
        <v>298</v>
      </c>
      <c r="B63" s="65">
        <v>6304221234567</v>
      </c>
      <c r="C63" s="66">
        <v>32985</v>
      </c>
      <c r="D63" s="63">
        <v>34515</v>
      </c>
      <c r="E63" s="3" t="s">
        <v>181</v>
      </c>
      <c r="F63" s="3" t="s">
        <v>182</v>
      </c>
      <c r="G63" s="64" t="s">
        <v>299</v>
      </c>
    </row>
    <row r="64" spans="1:7" x14ac:dyDescent="0.3">
      <c r="A64" s="2" t="s">
        <v>300</v>
      </c>
      <c r="B64" s="65">
        <v>6912212545612</v>
      </c>
      <c r="C64" s="66">
        <v>35420</v>
      </c>
      <c r="D64" s="63"/>
      <c r="E64" s="3" t="s">
        <v>185</v>
      </c>
      <c r="F64" s="3" t="s">
        <v>182</v>
      </c>
      <c r="G64" s="64" t="s">
        <v>193</v>
      </c>
    </row>
    <row r="65" spans="1:7" x14ac:dyDescent="0.3">
      <c r="A65" s="2" t="s">
        <v>301</v>
      </c>
      <c r="B65" s="65">
        <v>7107221567891</v>
      </c>
      <c r="C65" s="66">
        <v>35998</v>
      </c>
      <c r="D65" s="63"/>
      <c r="E65" s="3" t="s">
        <v>188</v>
      </c>
      <c r="F65" s="3" t="s">
        <v>182</v>
      </c>
      <c r="G65" s="64" t="s">
        <v>302</v>
      </c>
    </row>
    <row r="66" spans="1:7" x14ac:dyDescent="0.3">
      <c r="A66" s="2" t="s">
        <v>303</v>
      </c>
      <c r="B66" s="65">
        <v>7302202085741</v>
      </c>
      <c r="C66" s="66">
        <v>36576</v>
      </c>
      <c r="D66" s="63"/>
      <c r="E66" s="3" t="s">
        <v>191</v>
      </c>
      <c r="F66" s="3" t="s">
        <v>192</v>
      </c>
      <c r="G66" s="64" t="s">
        <v>264</v>
      </c>
    </row>
    <row r="67" spans="1:7" x14ac:dyDescent="0.3">
      <c r="A67" s="2" t="s">
        <v>304</v>
      </c>
      <c r="B67" s="65">
        <v>8305211245781</v>
      </c>
      <c r="C67" s="66">
        <v>40319</v>
      </c>
      <c r="D67" s="63"/>
      <c r="E67" s="3" t="s">
        <v>195</v>
      </c>
      <c r="F67" s="3" t="s">
        <v>168</v>
      </c>
      <c r="G67" s="64" t="s">
        <v>305</v>
      </c>
    </row>
    <row r="68" spans="1:7" x14ac:dyDescent="0.3">
      <c r="A68" s="2" t="s">
        <v>306</v>
      </c>
      <c r="B68" s="65">
        <v>8009191045777</v>
      </c>
      <c r="C68" s="66">
        <v>39344</v>
      </c>
      <c r="D68" s="63"/>
      <c r="E68" s="3" t="s">
        <v>198</v>
      </c>
      <c r="F68" s="3" t="s">
        <v>168</v>
      </c>
      <c r="G68" s="64" t="s">
        <v>231</v>
      </c>
    </row>
    <row r="69" spans="1:7" x14ac:dyDescent="0.3">
      <c r="A69" s="2" t="s">
        <v>307</v>
      </c>
      <c r="B69" s="65">
        <v>6806242145678</v>
      </c>
      <c r="C69" s="66">
        <v>34874</v>
      </c>
      <c r="D69" s="63">
        <v>36403</v>
      </c>
      <c r="E69" s="3" t="s">
        <v>202</v>
      </c>
      <c r="F69" s="3" t="s">
        <v>192</v>
      </c>
      <c r="G69" s="64" t="s">
        <v>243</v>
      </c>
    </row>
    <row r="70" spans="1:7" x14ac:dyDescent="0.3">
      <c r="A70" s="2" t="s">
        <v>308</v>
      </c>
      <c r="B70" s="65">
        <v>7104231020112</v>
      </c>
      <c r="C70" s="66">
        <v>35908</v>
      </c>
      <c r="D70" s="63">
        <v>37437</v>
      </c>
      <c r="E70" s="3" t="s">
        <v>205</v>
      </c>
      <c r="F70" s="3" t="s">
        <v>192</v>
      </c>
      <c r="G70" s="64" t="s">
        <v>309</v>
      </c>
    </row>
    <row r="71" spans="1:7" x14ac:dyDescent="0.3">
      <c r="A71" s="2" t="s">
        <v>310</v>
      </c>
      <c r="B71" s="65">
        <v>7402191546789</v>
      </c>
      <c r="C71" s="66">
        <v>36941</v>
      </c>
      <c r="D71" s="63"/>
      <c r="E71" s="3" t="s">
        <v>208</v>
      </c>
      <c r="F71" s="3" t="s">
        <v>192</v>
      </c>
      <c r="G71" s="64" t="s">
        <v>247</v>
      </c>
    </row>
    <row r="72" spans="1:7" x14ac:dyDescent="0.3">
      <c r="A72" s="2" t="s">
        <v>311</v>
      </c>
      <c r="B72" s="65">
        <v>7408201546891</v>
      </c>
      <c r="C72" s="66">
        <v>37123</v>
      </c>
      <c r="D72" s="63"/>
      <c r="E72" s="3" t="s">
        <v>211</v>
      </c>
      <c r="F72" s="3" t="s">
        <v>182</v>
      </c>
      <c r="G72" s="64" t="s">
        <v>312</v>
      </c>
    </row>
    <row r="73" spans="1:7" x14ac:dyDescent="0.3">
      <c r="A73" s="2" t="s">
        <v>313</v>
      </c>
      <c r="B73" s="65">
        <v>6108202085741</v>
      </c>
      <c r="C73" s="66">
        <v>32375</v>
      </c>
      <c r="D73" s="63"/>
      <c r="E73" s="3" t="s">
        <v>202</v>
      </c>
      <c r="F73" s="3" t="s">
        <v>192</v>
      </c>
      <c r="G73" s="64" t="s">
        <v>218</v>
      </c>
    </row>
    <row r="74" spans="1:7" x14ac:dyDescent="0.3">
      <c r="A74" s="2" t="s">
        <v>314</v>
      </c>
      <c r="B74" s="65">
        <v>6807242545698</v>
      </c>
      <c r="C74" s="66">
        <v>34904</v>
      </c>
      <c r="D74" s="63"/>
      <c r="E74" s="3" t="s">
        <v>205</v>
      </c>
      <c r="F74" s="3" t="s">
        <v>192</v>
      </c>
      <c r="G74" s="64" t="s">
        <v>253</v>
      </c>
    </row>
    <row r="75" spans="1:7" x14ac:dyDescent="0.3">
      <c r="A75" s="2" t="s">
        <v>315</v>
      </c>
      <c r="B75" s="65">
        <v>6808231045678</v>
      </c>
      <c r="C75" s="66">
        <v>34934</v>
      </c>
      <c r="D75" s="63"/>
      <c r="E75" s="3" t="s">
        <v>208</v>
      </c>
      <c r="F75" s="3" t="s">
        <v>192</v>
      </c>
      <c r="G75" s="64" t="s">
        <v>255</v>
      </c>
    </row>
    <row r="76" spans="1:7" x14ac:dyDescent="0.3">
      <c r="A76" s="2" t="s">
        <v>316</v>
      </c>
      <c r="B76" s="65">
        <v>7202191587988</v>
      </c>
      <c r="C76" s="66">
        <v>36210</v>
      </c>
      <c r="D76" s="63"/>
      <c r="E76" s="3" t="s">
        <v>211</v>
      </c>
      <c r="F76" s="3" t="s">
        <v>182</v>
      </c>
      <c r="G76" s="64" t="s">
        <v>317</v>
      </c>
    </row>
    <row r="77" spans="1:7" x14ac:dyDescent="0.3">
      <c r="A77" s="2" t="s">
        <v>318</v>
      </c>
      <c r="B77" s="65">
        <v>7704222078788</v>
      </c>
      <c r="C77" s="66">
        <v>38099</v>
      </c>
      <c r="D77" s="63"/>
      <c r="E77" s="3" t="s">
        <v>167</v>
      </c>
      <c r="F77" s="3" t="s">
        <v>168</v>
      </c>
      <c r="G77" s="64" t="s">
        <v>319</v>
      </c>
    </row>
    <row r="78" spans="1:7" x14ac:dyDescent="0.3">
      <c r="A78" s="2" t="s">
        <v>320</v>
      </c>
      <c r="B78" s="65">
        <v>6305121234567</v>
      </c>
      <c r="C78" s="66">
        <v>33005</v>
      </c>
      <c r="D78" s="63"/>
      <c r="E78" s="3" t="s">
        <v>171</v>
      </c>
      <c r="F78" s="3" t="s">
        <v>168</v>
      </c>
      <c r="G78" s="64" t="s">
        <v>321</v>
      </c>
    </row>
    <row r="79" spans="1:7" x14ac:dyDescent="0.3">
      <c r="A79" s="2" t="s">
        <v>322</v>
      </c>
      <c r="B79" s="65">
        <v>7001102545612</v>
      </c>
      <c r="C79" s="66">
        <v>35440</v>
      </c>
      <c r="D79" s="63"/>
      <c r="E79" s="3" t="s">
        <v>174</v>
      </c>
      <c r="F79" s="3" t="s">
        <v>175</v>
      </c>
      <c r="G79" s="64" t="s">
        <v>323</v>
      </c>
    </row>
    <row r="80" spans="1:7" x14ac:dyDescent="0.3">
      <c r="A80" s="2" t="s">
        <v>324</v>
      </c>
      <c r="B80" s="65">
        <v>7108111567891</v>
      </c>
      <c r="C80" s="66">
        <v>36018</v>
      </c>
      <c r="D80" s="63"/>
      <c r="E80" s="3" t="s">
        <v>178</v>
      </c>
      <c r="F80" s="3" t="s">
        <v>175</v>
      </c>
      <c r="G80" s="64" t="s">
        <v>325</v>
      </c>
    </row>
    <row r="81" spans="1:7" x14ac:dyDescent="0.3">
      <c r="A81" s="2" t="s">
        <v>326</v>
      </c>
      <c r="B81" s="65">
        <v>7303112085741</v>
      </c>
      <c r="C81" s="66">
        <v>36596</v>
      </c>
      <c r="D81" s="63"/>
      <c r="E81" s="3" t="s">
        <v>181</v>
      </c>
      <c r="F81" s="3" t="s">
        <v>175</v>
      </c>
      <c r="G81" s="64" t="s">
        <v>327</v>
      </c>
    </row>
    <row r="82" spans="1:7" x14ac:dyDescent="0.3">
      <c r="A82" s="2" t="s">
        <v>328</v>
      </c>
      <c r="B82" s="65">
        <v>7306101245781</v>
      </c>
      <c r="C82" s="66">
        <v>36687</v>
      </c>
      <c r="D82" s="63"/>
      <c r="E82" s="3" t="s">
        <v>185</v>
      </c>
      <c r="F82" s="3" t="s">
        <v>175</v>
      </c>
      <c r="G82" s="64" t="s">
        <v>329</v>
      </c>
    </row>
    <row r="83" spans="1:7" x14ac:dyDescent="0.3">
      <c r="A83" s="2" t="s">
        <v>330</v>
      </c>
      <c r="B83" s="65">
        <v>6010091045777</v>
      </c>
      <c r="C83" s="66">
        <v>32059</v>
      </c>
      <c r="D83" s="63"/>
      <c r="E83" s="3" t="s">
        <v>188</v>
      </c>
      <c r="F83" s="3" t="s">
        <v>182</v>
      </c>
      <c r="G83" s="64" t="s">
        <v>293</v>
      </c>
    </row>
    <row r="84" spans="1:7" x14ac:dyDescent="0.3">
      <c r="A84" s="2" t="s">
        <v>331</v>
      </c>
      <c r="B84" s="65">
        <v>6807142145678</v>
      </c>
      <c r="C84" s="66">
        <v>34894</v>
      </c>
      <c r="D84" s="63">
        <v>36433</v>
      </c>
      <c r="E84" s="3" t="s">
        <v>191</v>
      </c>
      <c r="F84" s="3" t="s">
        <v>192</v>
      </c>
      <c r="G84" s="64" t="s">
        <v>235</v>
      </c>
    </row>
    <row r="85" spans="1:7" x14ac:dyDescent="0.3">
      <c r="A85" s="2" t="s">
        <v>332</v>
      </c>
      <c r="B85" s="65">
        <v>7105131020112</v>
      </c>
      <c r="C85" s="66">
        <v>35928</v>
      </c>
      <c r="D85" s="63">
        <v>37468</v>
      </c>
      <c r="E85" s="3" t="s">
        <v>195</v>
      </c>
      <c r="F85" s="3" t="s">
        <v>192</v>
      </c>
      <c r="G85" s="64" t="s">
        <v>262</v>
      </c>
    </row>
    <row r="86" spans="1:7" x14ac:dyDescent="0.3">
      <c r="A86" s="2" t="s">
        <v>333</v>
      </c>
      <c r="B86" s="65">
        <v>7403111546789</v>
      </c>
      <c r="C86" s="66">
        <v>36961</v>
      </c>
      <c r="D86" s="63">
        <v>38503</v>
      </c>
      <c r="E86" s="3" t="s">
        <v>198</v>
      </c>
      <c r="F86" s="3" t="s">
        <v>192</v>
      </c>
      <c r="G86" s="64" t="s">
        <v>237</v>
      </c>
    </row>
    <row r="87" spans="1:7" x14ac:dyDescent="0.3">
      <c r="A87" s="2" t="s">
        <v>334</v>
      </c>
      <c r="B87" s="65">
        <v>7409091546891</v>
      </c>
      <c r="C87" s="66">
        <v>37143</v>
      </c>
      <c r="D87" s="63">
        <v>38686</v>
      </c>
      <c r="E87" s="3" t="s">
        <v>202</v>
      </c>
      <c r="F87" s="3" t="s">
        <v>192</v>
      </c>
      <c r="G87" s="64" t="s">
        <v>335</v>
      </c>
    </row>
    <row r="88" spans="1:7" x14ac:dyDescent="0.3">
      <c r="A88" s="2" t="s">
        <v>336</v>
      </c>
      <c r="B88" s="65">
        <v>6109092085741</v>
      </c>
      <c r="C88" s="66">
        <v>32395</v>
      </c>
      <c r="D88" s="63"/>
      <c r="E88" s="3" t="s">
        <v>205</v>
      </c>
      <c r="F88" s="3" t="s">
        <v>192</v>
      </c>
      <c r="G88" s="64" t="s">
        <v>337</v>
      </c>
    </row>
    <row r="89" spans="1:7" x14ac:dyDescent="0.3">
      <c r="A89" s="2" t="s">
        <v>338</v>
      </c>
      <c r="B89" s="65">
        <v>6808132545698</v>
      </c>
      <c r="C89" s="66">
        <v>34924</v>
      </c>
      <c r="D89" s="63"/>
      <c r="E89" s="3" t="s">
        <v>208</v>
      </c>
      <c r="F89" s="3" t="s">
        <v>192</v>
      </c>
      <c r="G89" s="64" t="s">
        <v>339</v>
      </c>
    </row>
    <row r="90" spans="1:7" x14ac:dyDescent="0.3">
      <c r="A90" s="2" t="s">
        <v>340</v>
      </c>
      <c r="B90" s="65">
        <v>6809121045678</v>
      </c>
      <c r="C90" s="66">
        <v>34954</v>
      </c>
      <c r="D90" s="63"/>
      <c r="E90" s="3" t="s">
        <v>211</v>
      </c>
      <c r="F90" s="3" t="s">
        <v>182</v>
      </c>
      <c r="G90" s="64" t="s">
        <v>341</v>
      </c>
    </row>
    <row r="91" spans="1:7" x14ac:dyDescent="0.3">
      <c r="A91" s="2" t="s">
        <v>342</v>
      </c>
      <c r="B91" s="65">
        <v>7203111587988</v>
      </c>
      <c r="C91" s="66">
        <v>36230</v>
      </c>
      <c r="D91" s="63"/>
      <c r="E91" s="3" t="s">
        <v>202</v>
      </c>
      <c r="F91" s="3" t="s">
        <v>192</v>
      </c>
      <c r="G91" s="64" t="s">
        <v>343</v>
      </c>
    </row>
    <row r="92" spans="1:7" x14ac:dyDescent="0.3">
      <c r="A92" s="2" t="s">
        <v>344</v>
      </c>
      <c r="B92" s="65">
        <v>7705122078788</v>
      </c>
      <c r="C92" s="66">
        <v>38119</v>
      </c>
      <c r="D92" s="63"/>
      <c r="E92" s="3" t="s">
        <v>205</v>
      </c>
      <c r="F92" s="3" t="s">
        <v>192</v>
      </c>
      <c r="G92" s="64" t="s">
        <v>249</v>
      </c>
    </row>
    <row r="93" spans="1:7" x14ac:dyDescent="0.3">
      <c r="A93" s="2" t="s">
        <v>345</v>
      </c>
      <c r="B93" s="65">
        <v>6306011234567</v>
      </c>
      <c r="C93" s="66">
        <v>33025</v>
      </c>
      <c r="D93" s="63"/>
      <c r="E93" s="3" t="s">
        <v>208</v>
      </c>
      <c r="F93" s="3" t="s">
        <v>192</v>
      </c>
      <c r="G93" s="64" t="s">
        <v>346</v>
      </c>
    </row>
    <row r="94" spans="1:7" x14ac:dyDescent="0.3">
      <c r="A94" s="2" t="s">
        <v>347</v>
      </c>
      <c r="B94" s="65">
        <v>7001302545612</v>
      </c>
      <c r="C94" s="66">
        <v>35460</v>
      </c>
      <c r="D94" s="63"/>
      <c r="E94" s="3" t="s">
        <v>211</v>
      </c>
      <c r="F94" s="3" t="s">
        <v>182</v>
      </c>
      <c r="G94" s="64" t="s">
        <v>348</v>
      </c>
    </row>
    <row r="95" spans="1:7" x14ac:dyDescent="0.3">
      <c r="A95" s="2" t="s">
        <v>349</v>
      </c>
      <c r="B95" s="65">
        <v>7108311567891</v>
      </c>
      <c r="C95" s="66">
        <v>36038</v>
      </c>
      <c r="D95" s="63"/>
      <c r="E95" s="3" t="s">
        <v>167</v>
      </c>
      <c r="F95" s="3" t="s">
        <v>168</v>
      </c>
      <c r="G95" s="64" t="s">
        <v>220</v>
      </c>
    </row>
    <row r="96" spans="1:7" x14ac:dyDescent="0.3">
      <c r="A96" s="2" t="s">
        <v>350</v>
      </c>
      <c r="B96" s="65">
        <v>8403312085741</v>
      </c>
      <c r="C96" s="66">
        <v>40633</v>
      </c>
      <c r="D96" s="63"/>
      <c r="E96" s="3" t="s">
        <v>171</v>
      </c>
      <c r="F96" s="3" t="s">
        <v>168</v>
      </c>
      <c r="G96" s="64" t="s">
        <v>351</v>
      </c>
    </row>
    <row r="97" spans="1:7" x14ac:dyDescent="0.3">
      <c r="A97" s="2" t="s">
        <v>352</v>
      </c>
      <c r="B97" s="65">
        <v>7806301245781</v>
      </c>
      <c r="C97" s="66">
        <v>38533</v>
      </c>
      <c r="D97" s="63"/>
      <c r="E97" s="3" t="s">
        <v>174</v>
      </c>
      <c r="F97" s="3" t="s">
        <v>175</v>
      </c>
      <c r="G97" s="64" t="s">
        <v>353</v>
      </c>
    </row>
    <row r="98" spans="1:7" x14ac:dyDescent="0.3">
      <c r="A98" s="2" t="s">
        <v>354</v>
      </c>
      <c r="B98" s="65">
        <v>8010291045777</v>
      </c>
      <c r="C98" s="66">
        <v>39384</v>
      </c>
      <c r="D98" s="63"/>
      <c r="E98" s="3" t="s">
        <v>178</v>
      </c>
      <c r="F98" s="3" t="s">
        <v>175</v>
      </c>
      <c r="G98" s="64" t="s">
        <v>235</v>
      </c>
    </row>
    <row r="99" spans="1:7" x14ac:dyDescent="0.3">
      <c r="A99" s="2" t="s">
        <v>355</v>
      </c>
      <c r="B99" s="65">
        <v>6808032145678</v>
      </c>
      <c r="C99" s="66">
        <v>34914</v>
      </c>
      <c r="D99" s="63"/>
      <c r="E99" s="3" t="s">
        <v>181</v>
      </c>
      <c r="F99" s="3" t="s">
        <v>182</v>
      </c>
      <c r="G99" s="64" t="s">
        <v>356</v>
      </c>
    </row>
    <row r="100" spans="1:7" x14ac:dyDescent="0.3">
      <c r="A100" s="2" t="s">
        <v>357</v>
      </c>
      <c r="B100" s="65">
        <v>7106021020112</v>
      </c>
      <c r="C100" s="66">
        <v>35948</v>
      </c>
      <c r="D100" s="63"/>
      <c r="E100" s="3" t="s">
        <v>185</v>
      </c>
      <c r="F100" s="3" t="s">
        <v>182</v>
      </c>
      <c r="G100" s="64" t="s">
        <v>266</v>
      </c>
    </row>
    <row r="101" spans="1:7" x14ac:dyDescent="0.3">
      <c r="A101" s="2" t="s">
        <v>358</v>
      </c>
      <c r="B101" s="65">
        <v>8203311546789</v>
      </c>
      <c r="C101" s="66">
        <v>39903</v>
      </c>
      <c r="D101" s="63"/>
      <c r="E101" s="3" t="s">
        <v>188</v>
      </c>
      <c r="F101" s="3" t="s">
        <v>168</v>
      </c>
      <c r="G101" s="64" t="s">
        <v>359</v>
      </c>
    </row>
    <row r="102" spans="1:7" x14ac:dyDescent="0.3">
      <c r="A102" s="2" t="s">
        <v>360</v>
      </c>
      <c r="B102" s="65">
        <v>7409291546891</v>
      </c>
      <c r="C102" s="66">
        <v>37163</v>
      </c>
      <c r="D102" s="63"/>
      <c r="E102" s="3" t="s">
        <v>191</v>
      </c>
      <c r="F102" s="3" t="s">
        <v>175</v>
      </c>
      <c r="G102" s="64" t="s">
        <v>361</v>
      </c>
    </row>
    <row r="103" spans="1:7" x14ac:dyDescent="0.3">
      <c r="A103" s="2" t="s">
        <v>362</v>
      </c>
      <c r="B103" s="65">
        <v>8109292085741</v>
      </c>
      <c r="C103" s="66">
        <v>39720</v>
      </c>
      <c r="D103" s="63"/>
      <c r="E103" s="3" t="s">
        <v>195</v>
      </c>
      <c r="F103" s="3" t="s">
        <v>175</v>
      </c>
      <c r="G103" s="64" t="s">
        <v>262</v>
      </c>
    </row>
    <row r="104" spans="1:7" x14ac:dyDescent="0.3">
      <c r="A104" s="2" t="s">
        <v>363</v>
      </c>
      <c r="B104" s="65">
        <v>7809022545698</v>
      </c>
      <c r="C104" s="66">
        <v>38597</v>
      </c>
      <c r="D104" s="63"/>
      <c r="E104" s="3" t="s">
        <v>198</v>
      </c>
      <c r="F104" s="3" t="s">
        <v>175</v>
      </c>
      <c r="G104" s="64" t="s">
        <v>325</v>
      </c>
    </row>
    <row r="105" spans="1:7" x14ac:dyDescent="0.3">
      <c r="A105" s="2" t="s">
        <v>364</v>
      </c>
      <c r="B105" s="65">
        <v>6810021045678</v>
      </c>
      <c r="C105" s="66">
        <v>34974</v>
      </c>
      <c r="D105" s="63">
        <v>36525</v>
      </c>
      <c r="E105" s="3" t="s">
        <v>202</v>
      </c>
      <c r="F105" s="3" t="s">
        <v>192</v>
      </c>
      <c r="G105" s="64" t="s">
        <v>266</v>
      </c>
    </row>
    <row r="106" spans="1:7" x14ac:dyDescent="0.3">
      <c r="A106" s="2" t="s">
        <v>365</v>
      </c>
      <c r="B106" s="65">
        <v>7203311587988</v>
      </c>
      <c r="C106" s="66">
        <v>36250</v>
      </c>
      <c r="D106" s="63">
        <v>37772</v>
      </c>
      <c r="E106" s="3" t="s">
        <v>205</v>
      </c>
      <c r="F106" s="3" t="s">
        <v>192</v>
      </c>
      <c r="G106" s="64" t="s">
        <v>206</v>
      </c>
    </row>
    <row r="107" spans="1:7" x14ac:dyDescent="0.3">
      <c r="A107" s="2" t="s">
        <v>366</v>
      </c>
      <c r="B107" s="65">
        <v>7706012078788</v>
      </c>
      <c r="C107" s="66">
        <v>38139</v>
      </c>
      <c r="D107" s="63">
        <v>39691</v>
      </c>
      <c r="E107" s="3" t="s">
        <v>208</v>
      </c>
      <c r="F107" s="3" t="s">
        <v>182</v>
      </c>
      <c r="G107" s="64" t="s">
        <v>243</v>
      </c>
    </row>
    <row r="108" spans="1:7" x14ac:dyDescent="0.3">
      <c r="A108" s="2" t="s">
        <v>367</v>
      </c>
      <c r="B108" s="65">
        <v>6306211234567</v>
      </c>
      <c r="C108" s="66">
        <v>33045</v>
      </c>
      <c r="D108" s="63">
        <v>34577</v>
      </c>
      <c r="E108" s="3" t="s">
        <v>211</v>
      </c>
      <c r="F108" s="3" t="s">
        <v>182</v>
      </c>
      <c r="G108" s="64" t="s">
        <v>368</v>
      </c>
    </row>
    <row r="109" spans="1:7" x14ac:dyDescent="0.3">
      <c r="A109" s="2" t="s">
        <v>369</v>
      </c>
      <c r="B109" s="65">
        <v>8002192545612</v>
      </c>
      <c r="C109" s="66">
        <v>39132</v>
      </c>
      <c r="D109" s="63"/>
      <c r="E109" s="3" t="s">
        <v>370</v>
      </c>
      <c r="F109" s="3" t="s">
        <v>371</v>
      </c>
      <c r="G109" s="64" t="s">
        <v>372</v>
      </c>
    </row>
    <row r="110" spans="1:7" x14ac:dyDescent="0.3">
      <c r="A110" s="2" t="s">
        <v>373</v>
      </c>
      <c r="B110" s="65">
        <v>7109201567891</v>
      </c>
      <c r="C110" s="66">
        <v>36058</v>
      </c>
      <c r="D110" s="63"/>
      <c r="E110" s="3" t="s">
        <v>211</v>
      </c>
      <c r="F110" s="3" t="s">
        <v>374</v>
      </c>
      <c r="G110" s="64" t="s">
        <v>283</v>
      </c>
    </row>
  </sheetData>
  <phoneticPr fontId="1" type="noConversion"/>
  <conditionalFormatting sqref="A3:A110">
    <cfRule type="duplicateValues" dxfId="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2"/>
  <sheetViews>
    <sheetView workbookViewId="0">
      <selection activeCell="A4" sqref="A4:H32"/>
    </sheetView>
  </sheetViews>
  <sheetFormatPr defaultRowHeight="16.5" x14ac:dyDescent="0.3"/>
  <cols>
    <col min="1" max="5" width="10.5" customWidth="1"/>
    <col min="6" max="6" width="7.5" customWidth="1"/>
    <col min="7" max="7" width="11.75" customWidth="1"/>
    <col min="8" max="8" width="15" customWidth="1"/>
    <col min="9" max="9" width="3.625" customWidth="1"/>
    <col min="11" max="11" width="10.75" customWidth="1"/>
  </cols>
  <sheetData>
    <row r="1" spans="1:11" x14ac:dyDescent="0.3">
      <c r="A1" s="154" t="s">
        <v>0</v>
      </c>
      <c r="B1" s="154"/>
      <c r="C1" s="154"/>
      <c r="D1" s="154"/>
      <c r="E1" s="154"/>
      <c r="F1" s="154"/>
      <c r="G1" s="154"/>
      <c r="H1" s="154"/>
      <c r="J1" s="1"/>
      <c r="K1" s="1"/>
    </row>
    <row r="3" spans="1:11" x14ac:dyDescent="0.3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</row>
    <row r="4" spans="1:11" x14ac:dyDescent="0.3">
      <c r="A4" s="3" t="s">
        <v>23</v>
      </c>
      <c r="B4" s="3" t="s">
        <v>10</v>
      </c>
      <c r="C4" s="3" t="s">
        <v>18</v>
      </c>
      <c r="D4" s="3" t="s">
        <v>19</v>
      </c>
      <c r="E4" s="3" t="s">
        <v>24</v>
      </c>
      <c r="F4" s="6">
        <v>1</v>
      </c>
      <c r="G4" s="4">
        <f>VLOOKUP(E4,단가표,2,FALSE)</f>
        <v>400000</v>
      </c>
      <c r="H4" s="5">
        <f>PRODUCT(F4:G4)</f>
        <v>400000</v>
      </c>
    </row>
    <row r="5" spans="1:11" x14ac:dyDescent="0.3">
      <c r="A5" s="3" t="s">
        <v>25</v>
      </c>
      <c r="B5" s="3" t="s">
        <v>10</v>
      </c>
      <c r="C5" s="3" t="s">
        <v>18</v>
      </c>
      <c r="D5" s="3" t="s">
        <v>19</v>
      </c>
      <c r="E5" s="3" t="s">
        <v>20</v>
      </c>
      <c r="F5" s="6">
        <v>1</v>
      </c>
      <c r="G5" s="4">
        <f>VLOOKUP(E5,단가표,2,FALSE)</f>
        <v>270000</v>
      </c>
      <c r="H5" s="5">
        <f>PRODUCT(F5:G5)</f>
        <v>270000</v>
      </c>
      <c r="J5" s="1"/>
      <c r="K5" s="1"/>
    </row>
    <row r="6" spans="1:11" x14ac:dyDescent="0.3">
      <c r="A6" s="3" t="s">
        <v>48</v>
      </c>
      <c r="B6" s="3" t="s">
        <v>45</v>
      </c>
      <c r="C6" s="3" t="s">
        <v>46</v>
      </c>
      <c r="D6" s="3" t="s">
        <v>12</v>
      </c>
      <c r="E6" s="3" t="s">
        <v>13</v>
      </c>
      <c r="F6" s="6">
        <v>1</v>
      </c>
      <c r="G6" s="4">
        <f>VLOOKUP(E6,단가표,2,FALSE)</f>
        <v>300000</v>
      </c>
      <c r="H6" s="5">
        <f>PRODUCT(F6:G6)</f>
        <v>300000</v>
      </c>
    </row>
    <row r="7" spans="1:11" x14ac:dyDescent="0.3">
      <c r="A7" s="3" t="s">
        <v>49</v>
      </c>
      <c r="B7" s="3" t="s">
        <v>45</v>
      </c>
      <c r="C7" s="3" t="s">
        <v>46</v>
      </c>
      <c r="D7" s="3" t="s">
        <v>19</v>
      </c>
      <c r="E7" s="3" t="s">
        <v>20</v>
      </c>
      <c r="F7" s="6">
        <v>1</v>
      </c>
      <c r="G7" s="4">
        <f>VLOOKUP(E7,단가표,2,FALSE)</f>
        <v>270000</v>
      </c>
      <c r="H7" s="5">
        <f>PRODUCT(F7:G7)</f>
        <v>270000</v>
      </c>
    </row>
    <row r="8" spans="1:11" x14ac:dyDescent="0.3">
      <c r="A8" s="3" t="s">
        <v>22</v>
      </c>
      <c r="B8" s="3" t="s">
        <v>10</v>
      </c>
      <c r="C8" s="3" t="s">
        <v>18</v>
      </c>
      <c r="D8" s="3" t="s">
        <v>12</v>
      </c>
      <c r="E8" s="3" t="s">
        <v>15</v>
      </c>
      <c r="F8" s="6">
        <v>2</v>
      </c>
      <c r="G8" s="4">
        <f>VLOOKUP(E8,단가표,2,FALSE)</f>
        <v>350000</v>
      </c>
      <c r="H8" s="5">
        <f>PRODUCT(F8:G8)</f>
        <v>700000</v>
      </c>
    </row>
    <row r="9" spans="1:11" x14ac:dyDescent="0.3">
      <c r="A9" s="3" t="s">
        <v>37</v>
      </c>
      <c r="B9" s="3" t="s">
        <v>34</v>
      </c>
      <c r="C9" s="3" t="s">
        <v>35</v>
      </c>
      <c r="D9" s="3" t="s">
        <v>12</v>
      </c>
      <c r="E9" s="3" t="s">
        <v>13</v>
      </c>
      <c r="F9" s="6">
        <v>2</v>
      </c>
      <c r="G9" s="4">
        <f>VLOOKUP(E9,단가표,2,FALSE)</f>
        <v>300000</v>
      </c>
      <c r="H9" s="5">
        <f>PRODUCT(F9:G9)</f>
        <v>600000</v>
      </c>
    </row>
    <row r="10" spans="1:11" x14ac:dyDescent="0.3">
      <c r="A10" s="3" t="s">
        <v>38</v>
      </c>
      <c r="B10" s="3" t="s">
        <v>34</v>
      </c>
      <c r="C10" s="3" t="s">
        <v>35</v>
      </c>
      <c r="D10" s="3" t="s">
        <v>12</v>
      </c>
      <c r="E10" s="3" t="s">
        <v>13</v>
      </c>
      <c r="F10" s="6">
        <v>2</v>
      </c>
      <c r="G10" s="4">
        <f>VLOOKUP(E10,단가표,2,FALSE)</f>
        <v>300000</v>
      </c>
      <c r="H10" s="5">
        <f>PRODUCT(F10:G10)</f>
        <v>600000</v>
      </c>
    </row>
    <row r="11" spans="1:11" x14ac:dyDescent="0.3">
      <c r="A11" s="3" t="s">
        <v>47</v>
      </c>
      <c r="B11" s="3" t="s">
        <v>45</v>
      </c>
      <c r="C11" s="3" t="s">
        <v>46</v>
      </c>
      <c r="D11" s="3" t="s">
        <v>19</v>
      </c>
      <c r="E11" s="3" t="s">
        <v>28</v>
      </c>
      <c r="F11" s="6">
        <v>2</v>
      </c>
      <c r="G11" s="4">
        <f>VLOOKUP(E11,단가표,2,FALSE)</f>
        <v>320000</v>
      </c>
      <c r="H11" s="5">
        <f>PRODUCT(F11:G11)</f>
        <v>640000</v>
      </c>
    </row>
    <row r="12" spans="1:11" x14ac:dyDescent="0.3">
      <c r="A12" s="3" t="s">
        <v>21</v>
      </c>
      <c r="B12" s="3" t="s">
        <v>10</v>
      </c>
      <c r="C12" s="3" t="s">
        <v>18</v>
      </c>
      <c r="D12" s="3" t="s">
        <v>19</v>
      </c>
      <c r="E12" s="3" t="s">
        <v>20</v>
      </c>
      <c r="F12" s="6">
        <v>3</v>
      </c>
      <c r="G12" s="4">
        <f>VLOOKUP(E12,단가표,2,FALSE)</f>
        <v>270000</v>
      </c>
      <c r="H12" s="5">
        <f>PRODUCT(F12:G12)</f>
        <v>810000</v>
      </c>
    </row>
    <row r="13" spans="1:11" x14ac:dyDescent="0.3">
      <c r="A13" s="3" t="s">
        <v>36</v>
      </c>
      <c r="B13" s="3" t="s">
        <v>34</v>
      </c>
      <c r="C13" s="3" t="s">
        <v>35</v>
      </c>
      <c r="D13" s="3" t="s">
        <v>19</v>
      </c>
      <c r="E13" s="3" t="s">
        <v>28</v>
      </c>
      <c r="F13" s="6">
        <v>3</v>
      </c>
      <c r="G13" s="4">
        <f>VLOOKUP(E13,단가표,2,FALSE)</f>
        <v>320000</v>
      </c>
      <c r="H13" s="5">
        <f>PRODUCT(F13:G13)</f>
        <v>960000</v>
      </c>
    </row>
    <row r="14" spans="1:11" x14ac:dyDescent="0.3">
      <c r="A14" s="3" t="s">
        <v>43</v>
      </c>
      <c r="B14" s="3" t="s">
        <v>34</v>
      </c>
      <c r="C14" s="3" t="s">
        <v>40</v>
      </c>
      <c r="D14" s="3" t="s">
        <v>19</v>
      </c>
      <c r="E14" s="3" t="s">
        <v>28</v>
      </c>
      <c r="F14" s="6">
        <v>3</v>
      </c>
      <c r="G14" s="4">
        <f>VLOOKUP(E14,단가표,2,FALSE)</f>
        <v>320000</v>
      </c>
      <c r="H14" s="5">
        <f>PRODUCT(F14:G14)</f>
        <v>960000</v>
      </c>
    </row>
    <row r="15" spans="1:11" x14ac:dyDescent="0.3">
      <c r="A15" s="3" t="s">
        <v>55</v>
      </c>
      <c r="B15" s="3" t="s">
        <v>51</v>
      </c>
      <c r="C15" s="3" t="s">
        <v>52</v>
      </c>
      <c r="D15" s="3" t="s">
        <v>19</v>
      </c>
      <c r="E15" s="3" t="s">
        <v>53</v>
      </c>
      <c r="F15" s="6">
        <v>3</v>
      </c>
      <c r="G15" s="4">
        <f>VLOOKUP(E15,단가표,2,FALSE)</f>
        <v>250000</v>
      </c>
      <c r="H15" s="5">
        <f>PRODUCT(F15:G15)</f>
        <v>750000</v>
      </c>
    </row>
    <row r="16" spans="1:11" x14ac:dyDescent="0.3">
      <c r="A16" s="3" t="s">
        <v>56</v>
      </c>
      <c r="B16" s="3" t="s">
        <v>51</v>
      </c>
      <c r="C16" s="3" t="s">
        <v>52</v>
      </c>
      <c r="D16" s="3" t="s">
        <v>12</v>
      </c>
      <c r="E16" s="3" t="s">
        <v>53</v>
      </c>
      <c r="F16" s="6">
        <v>3</v>
      </c>
      <c r="G16" s="4">
        <f>VLOOKUP(E16,단가표,2,FALSE)</f>
        <v>250000</v>
      </c>
      <c r="H16" s="5">
        <f>PRODUCT(F16:G16)</f>
        <v>750000</v>
      </c>
    </row>
    <row r="17" spans="1:8" x14ac:dyDescent="0.3">
      <c r="A17" s="3" t="s">
        <v>31</v>
      </c>
      <c r="B17" s="3" t="s">
        <v>10</v>
      </c>
      <c r="C17" s="3" t="s">
        <v>27</v>
      </c>
      <c r="D17" s="3" t="s">
        <v>19</v>
      </c>
      <c r="E17" s="3" t="s">
        <v>24</v>
      </c>
      <c r="F17" s="6">
        <v>4</v>
      </c>
      <c r="G17" s="4">
        <f>VLOOKUP(E17,단가표,2,FALSE)</f>
        <v>400000</v>
      </c>
      <c r="H17" s="5">
        <f>PRODUCT(F17:G17)</f>
        <v>1600000</v>
      </c>
    </row>
    <row r="18" spans="1:8" x14ac:dyDescent="0.3">
      <c r="A18" s="3" t="s">
        <v>17</v>
      </c>
      <c r="B18" s="3" t="s">
        <v>10</v>
      </c>
      <c r="C18" s="3" t="s">
        <v>18</v>
      </c>
      <c r="D18" s="3" t="s">
        <v>19</v>
      </c>
      <c r="E18" s="3" t="s">
        <v>20</v>
      </c>
      <c r="F18" s="6">
        <v>5</v>
      </c>
      <c r="G18" s="4">
        <f>VLOOKUP(E18,단가표,2,FALSE)</f>
        <v>270000</v>
      </c>
      <c r="H18" s="5">
        <f>PRODUCT(F18:G18)</f>
        <v>1350000</v>
      </c>
    </row>
    <row r="19" spans="1:8" x14ac:dyDescent="0.3">
      <c r="A19" s="3" t="s">
        <v>32</v>
      </c>
      <c r="B19" s="3" t="s">
        <v>10</v>
      </c>
      <c r="C19" s="3" t="s">
        <v>27</v>
      </c>
      <c r="D19" s="3" t="s">
        <v>12</v>
      </c>
      <c r="E19" s="3" t="s">
        <v>13</v>
      </c>
      <c r="F19" s="6">
        <v>5</v>
      </c>
      <c r="G19" s="4">
        <f>VLOOKUP(E19,단가표,2,FALSE)</f>
        <v>300000</v>
      </c>
      <c r="H19" s="5">
        <f>PRODUCT(F19:G19)</f>
        <v>1500000</v>
      </c>
    </row>
    <row r="20" spans="1:8" x14ac:dyDescent="0.3">
      <c r="A20" s="3" t="s">
        <v>33</v>
      </c>
      <c r="B20" s="3" t="s">
        <v>34</v>
      </c>
      <c r="C20" s="3" t="s">
        <v>35</v>
      </c>
      <c r="D20" s="3" t="s">
        <v>19</v>
      </c>
      <c r="E20" s="3" t="s">
        <v>24</v>
      </c>
      <c r="F20" s="6">
        <v>5</v>
      </c>
      <c r="G20" s="4">
        <f>VLOOKUP(E20,단가표,2,FALSE)</f>
        <v>400000</v>
      </c>
      <c r="H20" s="5">
        <f>PRODUCT(F20:G20)</f>
        <v>2000000</v>
      </c>
    </row>
    <row r="21" spans="1:8" x14ac:dyDescent="0.3">
      <c r="A21" s="3" t="s">
        <v>41</v>
      </c>
      <c r="B21" s="3" t="s">
        <v>34</v>
      </c>
      <c r="C21" s="3" t="s">
        <v>40</v>
      </c>
      <c r="D21" s="3" t="s">
        <v>19</v>
      </c>
      <c r="E21" s="3" t="s">
        <v>24</v>
      </c>
      <c r="F21" s="6">
        <v>5</v>
      </c>
      <c r="G21" s="4">
        <f>VLOOKUP(E21,단가표,2,FALSE)</f>
        <v>400000</v>
      </c>
      <c r="H21" s="5">
        <f>PRODUCT(F21:G21)</f>
        <v>2000000</v>
      </c>
    </row>
    <row r="22" spans="1:8" x14ac:dyDescent="0.3">
      <c r="A22" s="3" t="s">
        <v>42</v>
      </c>
      <c r="B22" s="3" t="s">
        <v>34</v>
      </c>
      <c r="C22" s="3" t="s">
        <v>40</v>
      </c>
      <c r="D22" s="3" t="s">
        <v>12</v>
      </c>
      <c r="E22" s="3" t="s">
        <v>13</v>
      </c>
      <c r="F22" s="6">
        <v>5</v>
      </c>
      <c r="G22" s="4">
        <f>VLOOKUP(E22,단가표,2,FALSE)</f>
        <v>300000</v>
      </c>
      <c r="H22" s="5">
        <f>PRODUCT(F22:G22)</f>
        <v>1500000</v>
      </c>
    </row>
    <row r="23" spans="1:8" x14ac:dyDescent="0.3">
      <c r="A23" s="3" t="s">
        <v>44</v>
      </c>
      <c r="B23" s="3" t="s">
        <v>45</v>
      </c>
      <c r="C23" s="3" t="s">
        <v>46</v>
      </c>
      <c r="D23" s="3" t="s">
        <v>19</v>
      </c>
      <c r="E23" s="3" t="s">
        <v>20</v>
      </c>
      <c r="F23" s="6">
        <v>5</v>
      </c>
      <c r="G23" s="4">
        <f>VLOOKUP(E23,단가표,2,FALSE)</f>
        <v>270000</v>
      </c>
      <c r="H23" s="5">
        <f>PRODUCT(F23:G23)</f>
        <v>1350000</v>
      </c>
    </row>
    <row r="24" spans="1:8" x14ac:dyDescent="0.3">
      <c r="A24" s="3" t="s">
        <v>16</v>
      </c>
      <c r="B24" s="3" t="s">
        <v>10</v>
      </c>
      <c r="C24" s="3" t="s">
        <v>11</v>
      </c>
      <c r="D24" s="3" t="s">
        <v>12</v>
      </c>
      <c r="E24" s="3" t="s">
        <v>15</v>
      </c>
      <c r="F24" s="3">
        <v>6</v>
      </c>
      <c r="G24" s="4">
        <f>VLOOKUP(E24,단가표,2,FALSE)</f>
        <v>350000</v>
      </c>
      <c r="H24" s="5">
        <f>PRODUCT(F24:G24)</f>
        <v>2100000</v>
      </c>
    </row>
    <row r="25" spans="1:8" x14ac:dyDescent="0.3">
      <c r="A25" s="3" t="s">
        <v>29</v>
      </c>
      <c r="B25" s="3" t="s">
        <v>10</v>
      </c>
      <c r="C25" s="3" t="s">
        <v>27</v>
      </c>
      <c r="D25" s="3" t="s">
        <v>19</v>
      </c>
      <c r="E25" s="3" t="s">
        <v>28</v>
      </c>
      <c r="F25" s="6">
        <v>6</v>
      </c>
      <c r="G25" s="4">
        <f>VLOOKUP(E25,단가표,2,FALSE)</f>
        <v>320000</v>
      </c>
      <c r="H25" s="5">
        <f>PRODUCT(F25:G25)</f>
        <v>1920000</v>
      </c>
    </row>
    <row r="26" spans="1:8" x14ac:dyDescent="0.3">
      <c r="A26" s="3" t="s">
        <v>30</v>
      </c>
      <c r="B26" s="3" t="s">
        <v>10</v>
      </c>
      <c r="C26" s="3" t="s">
        <v>27</v>
      </c>
      <c r="D26" s="3" t="s">
        <v>19</v>
      </c>
      <c r="E26" s="3" t="s">
        <v>20</v>
      </c>
      <c r="F26" s="6">
        <v>6</v>
      </c>
      <c r="G26" s="4">
        <f>VLOOKUP(E26,단가표,2,FALSE)</f>
        <v>270000</v>
      </c>
      <c r="H26" s="5">
        <f>PRODUCT(F26:G26)</f>
        <v>1620000</v>
      </c>
    </row>
    <row r="27" spans="1:8" x14ac:dyDescent="0.3">
      <c r="A27" s="3" t="s">
        <v>39</v>
      </c>
      <c r="B27" s="3" t="s">
        <v>34</v>
      </c>
      <c r="C27" s="3" t="s">
        <v>40</v>
      </c>
      <c r="D27" s="3" t="s">
        <v>19</v>
      </c>
      <c r="E27" s="3" t="s">
        <v>24</v>
      </c>
      <c r="F27" s="6">
        <v>6</v>
      </c>
      <c r="G27" s="4">
        <f>VLOOKUP(E27,단가표,2,FALSE)</f>
        <v>400000</v>
      </c>
      <c r="H27" s="5">
        <f>PRODUCT(F27:G27)</f>
        <v>2400000</v>
      </c>
    </row>
    <row r="28" spans="1:8" x14ac:dyDescent="0.3">
      <c r="A28" s="3" t="s">
        <v>14</v>
      </c>
      <c r="B28" s="3" t="s">
        <v>10</v>
      </c>
      <c r="C28" s="3" t="s">
        <v>11</v>
      </c>
      <c r="D28" s="3" t="s">
        <v>12</v>
      </c>
      <c r="E28" s="3" t="s">
        <v>15</v>
      </c>
      <c r="F28" s="3">
        <v>7</v>
      </c>
      <c r="G28" s="4">
        <f>VLOOKUP(E28,단가표,2,FALSE)</f>
        <v>350000</v>
      </c>
      <c r="H28" s="5">
        <f>PRODUCT(F28:G28)</f>
        <v>2450000</v>
      </c>
    </row>
    <row r="29" spans="1:8" x14ac:dyDescent="0.3">
      <c r="A29" s="3" t="s">
        <v>9</v>
      </c>
      <c r="B29" s="3" t="s">
        <v>10</v>
      </c>
      <c r="C29" s="3" t="s">
        <v>11</v>
      </c>
      <c r="D29" s="3" t="s">
        <v>12</v>
      </c>
      <c r="E29" s="3" t="s">
        <v>28</v>
      </c>
      <c r="F29" s="3">
        <v>11</v>
      </c>
      <c r="G29" s="4">
        <f>VLOOKUP(E29,단가표,2,FALSE)</f>
        <v>320000</v>
      </c>
      <c r="H29" s="5">
        <f>PRODUCT(F29:G29)</f>
        <v>3520000</v>
      </c>
    </row>
    <row r="30" spans="1:8" x14ac:dyDescent="0.3">
      <c r="A30" s="3" t="s">
        <v>26</v>
      </c>
      <c r="B30" s="3" t="s">
        <v>10</v>
      </c>
      <c r="C30" s="3" t="s">
        <v>27</v>
      </c>
      <c r="D30" s="3" t="s">
        <v>19</v>
      </c>
      <c r="E30" s="3" t="s">
        <v>28</v>
      </c>
      <c r="F30" s="6">
        <v>12</v>
      </c>
      <c r="G30" s="4">
        <f>VLOOKUP(E30,단가표,2,FALSE)</f>
        <v>320000</v>
      </c>
      <c r="H30" s="5">
        <f>PRODUCT(F30:G30)</f>
        <v>3840000</v>
      </c>
    </row>
    <row r="31" spans="1:8" x14ac:dyDescent="0.3">
      <c r="A31" s="3" t="s">
        <v>50</v>
      </c>
      <c r="B31" s="3" t="s">
        <v>51</v>
      </c>
      <c r="C31" s="3" t="s">
        <v>52</v>
      </c>
      <c r="D31" s="3" t="s">
        <v>12</v>
      </c>
      <c r="E31" s="3" t="s">
        <v>53</v>
      </c>
      <c r="F31" s="6">
        <v>15</v>
      </c>
      <c r="G31" s="4">
        <f>VLOOKUP(E31,단가표,2,FALSE)</f>
        <v>250000</v>
      </c>
      <c r="H31" s="5">
        <f>PRODUCT(F31:G31)</f>
        <v>3750000</v>
      </c>
    </row>
    <row r="32" spans="1:8" x14ac:dyDescent="0.3">
      <c r="A32" s="3" t="s">
        <v>54</v>
      </c>
      <c r="B32" s="3" t="s">
        <v>51</v>
      </c>
      <c r="C32" s="3" t="s">
        <v>52</v>
      </c>
      <c r="D32" s="3" t="s">
        <v>12</v>
      </c>
      <c r="E32" s="3" t="s">
        <v>53</v>
      </c>
      <c r="F32" s="6">
        <v>15</v>
      </c>
      <c r="G32" s="4">
        <f>VLOOKUP(E32,단가표,2,FALSE)</f>
        <v>250000</v>
      </c>
      <c r="H32" s="5">
        <f>PRODUCT(F32:G32)</f>
        <v>3750000</v>
      </c>
    </row>
  </sheetData>
  <sortState ref="A4:H32">
    <sortCondition ref="F3"/>
  </sortState>
  <mergeCells count="1">
    <mergeCell ref="A1:H1"/>
  </mergeCells>
  <phoneticPr fontId="1" type="noConversion"/>
  <conditionalFormatting sqref="A4:H32">
    <cfRule type="expression" dxfId="8" priority="2">
      <formula>$G4&gt;=350000</formula>
    </cfRule>
    <cfRule type="expression" dxfId="7" priority="1">
      <formula>$D4="철재"</formula>
    </cfRule>
  </conditionalFormatting>
  <dataValidations count="1">
    <dataValidation type="whole" operator="greaterThan" allowBlank="1" showInputMessage="1" showErrorMessage="1" errorTitle="수량 오류" error="수량은 양수로 입력해야 합니다." sqref="F4:F32">
      <formula1>0</formula1>
    </dataValidation>
  </dataValidations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품번 오류" error="입력한 품번이 단가표에 없습니다.">
          <x14:formula1>
            <xm:f>단가표!$A$4:$A$9</xm:f>
          </x14:formula1>
          <xm:sqref>E4:E32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B9"/>
  <sheetViews>
    <sheetView workbookViewId="0">
      <selection activeCell="A4" sqref="A4:B9"/>
    </sheetView>
  </sheetViews>
  <sheetFormatPr defaultRowHeight="16.5" x14ac:dyDescent="0.3"/>
  <cols>
    <col min="1" max="1" width="10.625" customWidth="1"/>
    <col min="2" max="2" width="11.125" customWidth="1"/>
  </cols>
  <sheetData>
    <row r="3" spans="1:2" x14ac:dyDescent="0.3">
      <c r="A3" s="2" t="s">
        <v>5</v>
      </c>
      <c r="B3" s="2" t="s">
        <v>57</v>
      </c>
    </row>
    <row r="4" spans="1:2" x14ac:dyDescent="0.3">
      <c r="A4" s="2" t="s">
        <v>24</v>
      </c>
      <c r="B4" s="7">
        <v>400000</v>
      </c>
    </row>
    <row r="5" spans="1:2" x14ac:dyDescent="0.3">
      <c r="A5" s="2" t="s">
        <v>13</v>
      </c>
      <c r="B5" s="7">
        <v>300000</v>
      </c>
    </row>
    <row r="6" spans="1:2" x14ac:dyDescent="0.3">
      <c r="A6" s="2" t="s">
        <v>15</v>
      </c>
      <c r="B6" s="7">
        <v>350000</v>
      </c>
    </row>
    <row r="7" spans="1:2" x14ac:dyDescent="0.3">
      <c r="A7" s="2" t="s">
        <v>28</v>
      </c>
      <c r="B7" s="7">
        <v>320000</v>
      </c>
    </row>
    <row r="8" spans="1:2" x14ac:dyDescent="0.3">
      <c r="A8" s="2" t="s">
        <v>20</v>
      </c>
      <c r="B8" s="7">
        <v>270000</v>
      </c>
    </row>
    <row r="9" spans="1:2" x14ac:dyDescent="0.3">
      <c r="A9" s="2" t="s">
        <v>53</v>
      </c>
      <c r="B9" s="7">
        <v>250000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115" zoomScaleNormal="115" workbookViewId="0">
      <selection activeCell="F16" sqref="F16"/>
    </sheetView>
  </sheetViews>
  <sheetFormatPr defaultRowHeight="16.5" x14ac:dyDescent="0.3"/>
  <cols>
    <col min="1" max="1" width="1.625" customWidth="1"/>
    <col min="2" max="2" width="10.75" customWidth="1"/>
    <col min="3" max="3" width="11.625" customWidth="1"/>
    <col min="4" max="4" width="11.75" customWidth="1"/>
    <col min="5" max="5" width="11.125" customWidth="1"/>
    <col min="6" max="6" width="13.625" customWidth="1"/>
    <col min="7" max="7" width="15.375" customWidth="1"/>
  </cols>
  <sheetData>
    <row r="2" spans="2:9" ht="36.75" customHeight="1" x14ac:dyDescent="0.3">
      <c r="B2" s="156" t="s">
        <v>58</v>
      </c>
      <c r="C2" s="157"/>
      <c r="D2" s="157"/>
      <c r="E2" s="157"/>
      <c r="F2" s="157"/>
      <c r="G2" s="157"/>
      <c r="H2" s="157"/>
      <c r="I2" s="157"/>
    </row>
    <row r="4" spans="2:9" ht="17.25" customHeight="1" x14ac:dyDescent="0.3">
      <c r="B4" s="9" t="s">
        <v>59</v>
      </c>
      <c r="C4" s="10" t="s">
        <v>60</v>
      </c>
      <c r="D4" s="10" t="s">
        <v>61</v>
      </c>
      <c r="E4" s="10" t="s">
        <v>62</v>
      </c>
      <c r="F4" s="10" t="s">
        <v>63</v>
      </c>
      <c r="G4" s="10" t="s">
        <v>64</v>
      </c>
      <c r="H4" s="10" t="s">
        <v>65</v>
      </c>
      <c r="I4" s="10" t="s">
        <v>66</v>
      </c>
    </row>
    <row r="5" spans="2:9" ht="17.25" customHeight="1" x14ac:dyDescent="0.3">
      <c r="B5" s="3" t="s">
        <v>67</v>
      </c>
      <c r="C5" s="3" t="s">
        <v>68</v>
      </c>
      <c r="D5" s="3" t="s">
        <v>69</v>
      </c>
      <c r="E5" s="3" t="s">
        <v>70</v>
      </c>
      <c r="F5" s="8">
        <v>42778</v>
      </c>
      <c r="G5" s="3" t="s">
        <v>71</v>
      </c>
      <c r="H5" s="4">
        <v>45000</v>
      </c>
      <c r="I5" s="3" t="s">
        <v>72</v>
      </c>
    </row>
    <row r="6" spans="2:9" ht="17.25" customHeight="1" x14ac:dyDescent="0.3">
      <c r="B6" s="3" t="s">
        <v>73</v>
      </c>
      <c r="C6" s="3" t="s">
        <v>74</v>
      </c>
      <c r="D6" s="3" t="s">
        <v>75</v>
      </c>
      <c r="E6" s="3" t="s">
        <v>76</v>
      </c>
      <c r="F6" s="8">
        <v>42769</v>
      </c>
      <c r="G6" s="3" t="s">
        <v>77</v>
      </c>
      <c r="H6" s="4">
        <v>48000</v>
      </c>
      <c r="I6" s="3" t="s">
        <v>72</v>
      </c>
    </row>
    <row r="7" spans="2:9" ht="17.25" customHeight="1" x14ac:dyDescent="0.3">
      <c r="B7" s="3" t="s">
        <v>78</v>
      </c>
      <c r="C7" s="3" t="s">
        <v>79</v>
      </c>
      <c r="D7" s="3" t="s">
        <v>69</v>
      </c>
      <c r="E7" s="3" t="s">
        <v>80</v>
      </c>
      <c r="F7" s="8">
        <v>42781</v>
      </c>
      <c r="G7" s="3" t="s">
        <v>81</v>
      </c>
      <c r="H7" s="4">
        <v>42000</v>
      </c>
      <c r="I7" s="3" t="s">
        <v>82</v>
      </c>
    </row>
    <row r="8" spans="2:9" ht="17.25" customHeight="1" x14ac:dyDescent="0.3">
      <c r="B8" s="3" t="s">
        <v>83</v>
      </c>
      <c r="C8" s="3" t="s">
        <v>84</v>
      </c>
      <c r="D8" s="3" t="s">
        <v>75</v>
      </c>
      <c r="E8" s="3" t="s">
        <v>85</v>
      </c>
      <c r="F8" s="8">
        <v>42774</v>
      </c>
      <c r="G8" s="3" t="s">
        <v>86</v>
      </c>
      <c r="H8" s="4">
        <v>45000</v>
      </c>
      <c r="I8" s="3" t="s">
        <v>72</v>
      </c>
    </row>
    <row r="9" spans="2:9" ht="17.25" customHeight="1" x14ac:dyDescent="0.3">
      <c r="B9" s="3" t="s">
        <v>87</v>
      </c>
      <c r="C9" s="3" t="s">
        <v>88</v>
      </c>
      <c r="D9" s="3" t="s">
        <v>69</v>
      </c>
      <c r="E9" s="3" t="s">
        <v>70</v>
      </c>
      <c r="F9" s="8">
        <v>42793</v>
      </c>
      <c r="G9" s="3" t="s">
        <v>89</v>
      </c>
      <c r="H9" s="4">
        <v>45000</v>
      </c>
      <c r="I9" s="3" t="s">
        <v>82</v>
      </c>
    </row>
    <row r="10" spans="2:9" x14ac:dyDescent="0.3">
      <c r="B10" s="3" t="s">
        <v>90</v>
      </c>
      <c r="C10" s="3" t="s">
        <v>91</v>
      </c>
      <c r="D10" s="3" t="s">
        <v>75</v>
      </c>
      <c r="E10" s="3" t="s">
        <v>80</v>
      </c>
      <c r="F10" s="8">
        <v>42796</v>
      </c>
      <c r="G10" s="3" t="s">
        <v>92</v>
      </c>
      <c r="H10" s="4">
        <v>48000</v>
      </c>
      <c r="I10" s="3" t="s">
        <v>72</v>
      </c>
    </row>
    <row r="11" spans="2:9" x14ac:dyDescent="0.3">
      <c r="B11" s="3" t="s">
        <v>93</v>
      </c>
      <c r="C11" s="3" t="s">
        <v>94</v>
      </c>
      <c r="D11" s="3" t="s">
        <v>69</v>
      </c>
      <c r="E11" s="3" t="s">
        <v>70</v>
      </c>
      <c r="F11" s="8">
        <v>42795</v>
      </c>
      <c r="G11" s="3" t="s">
        <v>95</v>
      </c>
      <c r="H11" s="4">
        <v>45000</v>
      </c>
      <c r="I11" s="3" t="s">
        <v>72</v>
      </c>
    </row>
    <row r="12" spans="2:9" x14ac:dyDescent="0.3">
      <c r="B12" s="3" t="s">
        <v>96</v>
      </c>
      <c r="C12" s="3" t="s">
        <v>97</v>
      </c>
      <c r="D12" s="3" t="s">
        <v>75</v>
      </c>
      <c r="E12" s="3" t="s">
        <v>70</v>
      </c>
      <c r="F12" s="8">
        <v>42796</v>
      </c>
      <c r="G12" s="3" t="s">
        <v>98</v>
      </c>
      <c r="H12" s="4">
        <v>45000</v>
      </c>
      <c r="I12" s="3" t="s">
        <v>82</v>
      </c>
    </row>
    <row r="13" spans="2:9" x14ac:dyDescent="0.3">
      <c r="B13" s="3" t="s">
        <v>99</v>
      </c>
      <c r="C13" s="3" t="s">
        <v>100</v>
      </c>
      <c r="D13" s="3" t="s">
        <v>69</v>
      </c>
      <c r="E13" s="3" t="s">
        <v>76</v>
      </c>
      <c r="F13" s="8">
        <v>42797</v>
      </c>
      <c r="G13" s="3" t="s">
        <v>101</v>
      </c>
      <c r="H13" s="4">
        <v>48000</v>
      </c>
      <c r="I13" s="3" t="s">
        <v>72</v>
      </c>
    </row>
    <row r="14" spans="2:9" x14ac:dyDescent="0.3">
      <c r="B14" s="3" t="s">
        <v>102</v>
      </c>
      <c r="C14" s="3" t="s">
        <v>103</v>
      </c>
      <c r="D14" s="3" t="s">
        <v>75</v>
      </c>
      <c r="E14" s="3" t="s">
        <v>80</v>
      </c>
      <c r="F14" s="8">
        <v>42798</v>
      </c>
      <c r="G14" s="3" t="s">
        <v>104</v>
      </c>
      <c r="H14" s="4">
        <v>48000</v>
      </c>
      <c r="I14" s="3" t="s">
        <v>82</v>
      </c>
    </row>
    <row r="15" spans="2:9" x14ac:dyDescent="0.3">
      <c r="B15" s="3" t="s">
        <v>105</v>
      </c>
      <c r="C15" s="3" t="s">
        <v>106</v>
      </c>
      <c r="D15" s="3" t="s">
        <v>69</v>
      </c>
      <c r="E15" s="3" t="s">
        <v>85</v>
      </c>
      <c r="F15" s="8">
        <v>42796</v>
      </c>
      <c r="G15" s="3" t="s">
        <v>107</v>
      </c>
      <c r="H15" s="4">
        <v>45000</v>
      </c>
      <c r="I15" s="3" t="s">
        <v>72</v>
      </c>
    </row>
  </sheetData>
  <mergeCells count="1">
    <mergeCell ref="B2:I2"/>
  </mergeCells>
  <phoneticPr fontId="1" type="noConversion"/>
  <conditionalFormatting sqref="B5:I15">
    <cfRule type="expression" dxfId="4" priority="1">
      <formula>MOD(ROW(),2)=0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115" zoomScaleNormal="115" workbookViewId="0">
      <selection activeCell="B5" sqref="B5:I15"/>
    </sheetView>
  </sheetViews>
  <sheetFormatPr defaultRowHeight="16.5" x14ac:dyDescent="0.3"/>
  <cols>
    <col min="1" max="1" width="1.625" customWidth="1"/>
    <col min="2" max="2" width="10.75" customWidth="1"/>
    <col min="3" max="3" width="11.625" customWidth="1"/>
    <col min="4" max="4" width="11.75" customWidth="1"/>
    <col min="5" max="5" width="11.125" customWidth="1"/>
    <col min="6" max="6" width="13.625" customWidth="1"/>
    <col min="7" max="7" width="15.375" customWidth="1"/>
  </cols>
  <sheetData>
    <row r="2" spans="2:9" ht="36.75" customHeight="1" x14ac:dyDescent="0.3">
      <c r="B2" s="156" t="s">
        <v>58</v>
      </c>
      <c r="C2" s="157"/>
      <c r="D2" s="157"/>
      <c r="E2" s="157"/>
      <c r="F2" s="157"/>
      <c r="G2" s="157"/>
      <c r="H2" s="157"/>
      <c r="I2" s="157"/>
    </row>
    <row r="4" spans="2:9" ht="17.25" customHeight="1" x14ac:dyDescent="0.3">
      <c r="B4" s="9" t="s">
        <v>59</v>
      </c>
      <c r="C4" s="10" t="s">
        <v>60</v>
      </c>
      <c r="D4" s="10" t="s">
        <v>61</v>
      </c>
      <c r="E4" s="10" t="s">
        <v>62</v>
      </c>
      <c r="F4" s="10" t="s">
        <v>63</v>
      </c>
      <c r="G4" s="10" t="s">
        <v>64</v>
      </c>
      <c r="H4" s="10" t="s">
        <v>65</v>
      </c>
      <c r="I4" s="10" t="s">
        <v>66</v>
      </c>
    </row>
    <row r="5" spans="2:9" ht="17.25" customHeight="1" x14ac:dyDescent="0.3">
      <c r="B5" s="3" t="s">
        <v>67</v>
      </c>
      <c r="C5" s="3" t="s">
        <v>68</v>
      </c>
      <c r="D5" s="3" t="s">
        <v>69</v>
      </c>
      <c r="E5" s="3" t="s">
        <v>70</v>
      </c>
      <c r="F5" s="8">
        <v>42778</v>
      </c>
      <c r="G5" s="3" t="s">
        <v>71</v>
      </c>
      <c r="H5" s="4">
        <v>45000</v>
      </c>
      <c r="I5" s="3" t="s">
        <v>72</v>
      </c>
    </row>
    <row r="6" spans="2:9" ht="17.25" customHeight="1" x14ac:dyDescent="0.3">
      <c r="B6" s="3" t="s">
        <v>73</v>
      </c>
      <c r="C6" s="3" t="s">
        <v>74</v>
      </c>
      <c r="D6" s="3" t="s">
        <v>75</v>
      </c>
      <c r="E6" s="3" t="s">
        <v>76</v>
      </c>
      <c r="F6" s="8">
        <v>42769</v>
      </c>
      <c r="G6" s="3" t="s">
        <v>77</v>
      </c>
      <c r="H6" s="4">
        <v>48000</v>
      </c>
      <c r="I6" s="3" t="s">
        <v>72</v>
      </c>
    </row>
    <row r="7" spans="2:9" ht="17.25" customHeight="1" x14ac:dyDescent="0.3">
      <c r="B7" s="3" t="s">
        <v>78</v>
      </c>
      <c r="C7" s="3" t="s">
        <v>79</v>
      </c>
      <c r="D7" s="3" t="s">
        <v>69</v>
      </c>
      <c r="E7" s="3" t="s">
        <v>80</v>
      </c>
      <c r="F7" s="8">
        <v>42781</v>
      </c>
      <c r="G7" s="3" t="s">
        <v>81</v>
      </c>
      <c r="H7" s="4">
        <v>42000</v>
      </c>
      <c r="I7" s="3" t="s">
        <v>82</v>
      </c>
    </row>
    <row r="8" spans="2:9" ht="17.25" customHeight="1" x14ac:dyDescent="0.3">
      <c r="B8" s="3" t="s">
        <v>83</v>
      </c>
      <c r="C8" s="3" t="s">
        <v>84</v>
      </c>
      <c r="D8" s="3" t="s">
        <v>75</v>
      </c>
      <c r="E8" s="3" t="s">
        <v>85</v>
      </c>
      <c r="F8" s="8">
        <v>42774</v>
      </c>
      <c r="G8" s="3" t="s">
        <v>86</v>
      </c>
      <c r="H8" s="4">
        <v>45000</v>
      </c>
      <c r="I8" s="3" t="s">
        <v>72</v>
      </c>
    </row>
    <row r="9" spans="2:9" ht="17.25" customHeight="1" x14ac:dyDescent="0.3">
      <c r="B9" s="3" t="s">
        <v>87</v>
      </c>
      <c r="C9" s="3" t="s">
        <v>88</v>
      </c>
      <c r="D9" s="3" t="s">
        <v>69</v>
      </c>
      <c r="E9" s="3" t="s">
        <v>70</v>
      </c>
      <c r="F9" s="8">
        <v>42793</v>
      </c>
      <c r="G9" s="3" t="s">
        <v>89</v>
      </c>
      <c r="H9" s="4">
        <v>45000</v>
      </c>
      <c r="I9" s="3" t="s">
        <v>82</v>
      </c>
    </row>
    <row r="10" spans="2:9" x14ac:dyDescent="0.3">
      <c r="B10" s="3" t="s">
        <v>90</v>
      </c>
      <c r="C10" s="3" t="s">
        <v>91</v>
      </c>
      <c r="D10" s="3" t="s">
        <v>75</v>
      </c>
      <c r="E10" s="3" t="s">
        <v>80</v>
      </c>
      <c r="F10" s="8">
        <v>42796</v>
      </c>
      <c r="G10" s="3" t="s">
        <v>92</v>
      </c>
      <c r="H10" s="4">
        <v>48000</v>
      </c>
      <c r="I10" s="3" t="s">
        <v>72</v>
      </c>
    </row>
    <row r="11" spans="2:9" x14ac:dyDescent="0.3">
      <c r="B11" s="3" t="s">
        <v>93</v>
      </c>
      <c r="C11" s="3" t="s">
        <v>94</v>
      </c>
      <c r="D11" s="3" t="s">
        <v>69</v>
      </c>
      <c r="E11" s="3" t="s">
        <v>70</v>
      </c>
      <c r="F11" s="8">
        <v>42795</v>
      </c>
      <c r="G11" s="3" t="s">
        <v>95</v>
      </c>
      <c r="H11" s="4">
        <v>45000</v>
      </c>
      <c r="I11" s="3" t="s">
        <v>72</v>
      </c>
    </row>
    <row r="12" spans="2:9" x14ac:dyDescent="0.3">
      <c r="B12" s="3" t="s">
        <v>96</v>
      </c>
      <c r="C12" s="3" t="s">
        <v>97</v>
      </c>
      <c r="D12" s="3" t="s">
        <v>75</v>
      </c>
      <c r="E12" s="3" t="s">
        <v>70</v>
      </c>
      <c r="F12" s="8">
        <v>42796</v>
      </c>
      <c r="G12" s="3" t="s">
        <v>98</v>
      </c>
      <c r="H12" s="4">
        <v>45000</v>
      </c>
      <c r="I12" s="3" t="s">
        <v>82</v>
      </c>
    </row>
    <row r="13" spans="2:9" x14ac:dyDescent="0.3">
      <c r="B13" s="3" t="s">
        <v>99</v>
      </c>
      <c r="C13" s="3" t="s">
        <v>100</v>
      </c>
      <c r="D13" s="3" t="s">
        <v>69</v>
      </c>
      <c r="E13" s="3" t="s">
        <v>76</v>
      </c>
      <c r="F13" s="8">
        <v>42797</v>
      </c>
      <c r="G13" s="3" t="s">
        <v>101</v>
      </c>
      <c r="H13" s="4">
        <v>48000</v>
      </c>
      <c r="I13" s="3" t="s">
        <v>72</v>
      </c>
    </row>
    <row r="14" spans="2:9" x14ac:dyDescent="0.3">
      <c r="B14" s="3" t="s">
        <v>102</v>
      </c>
      <c r="C14" s="3" t="s">
        <v>103</v>
      </c>
      <c r="D14" s="3" t="s">
        <v>75</v>
      </c>
      <c r="E14" s="3" t="s">
        <v>80</v>
      </c>
      <c r="F14" s="8">
        <v>42798</v>
      </c>
      <c r="G14" s="3" t="s">
        <v>104</v>
      </c>
      <c r="H14" s="4">
        <v>48000</v>
      </c>
      <c r="I14" s="3" t="s">
        <v>82</v>
      </c>
    </row>
    <row r="15" spans="2:9" x14ac:dyDescent="0.3">
      <c r="B15" s="3" t="s">
        <v>105</v>
      </c>
      <c r="C15" s="3" t="s">
        <v>106</v>
      </c>
      <c r="D15" s="3" t="s">
        <v>69</v>
      </c>
      <c r="E15" s="3" t="s">
        <v>85</v>
      </c>
      <c r="F15" s="8">
        <v>42796</v>
      </c>
      <c r="G15" s="3" t="s">
        <v>107</v>
      </c>
      <c r="H15" s="4">
        <v>45000</v>
      </c>
      <c r="I15" s="3" t="s">
        <v>72</v>
      </c>
    </row>
  </sheetData>
  <mergeCells count="1">
    <mergeCell ref="B2:I2"/>
  </mergeCells>
  <phoneticPr fontId="1" type="noConversion"/>
  <conditionalFormatting sqref="B5:I15">
    <cfRule type="expression" dxfId="3" priority="1">
      <formula>MOD(COLUMN(),2)=1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5"/>
  <sheetViews>
    <sheetView topLeftCell="B1" workbookViewId="0">
      <selection activeCell="D17" sqref="D17"/>
    </sheetView>
  </sheetViews>
  <sheetFormatPr defaultRowHeight="16.5" x14ac:dyDescent="0.3"/>
  <cols>
    <col min="1" max="1" width="1.875" customWidth="1"/>
    <col min="2" max="32" width="4.125" customWidth="1"/>
    <col min="33" max="35" width="4.625" customWidth="1"/>
  </cols>
  <sheetData>
    <row r="2" spans="2:32" x14ac:dyDescent="0.3">
      <c r="B2" t="s">
        <v>375</v>
      </c>
    </row>
    <row r="4" spans="2:32" x14ac:dyDescent="0.3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</row>
    <row r="5" spans="2:32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2:32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2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2:32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2:32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2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2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2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2:32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</sheetData>
  <phoneticPr fontId="1" type="noConversion"/>
  <conditionalFormatting sqref="B4:AF15">
    <cfRule type="expression" dxfId="2" priority="2">
      <formula>WEEKDAY(DATE(2023,10,B$4))=1</formula>
    </cfRule>
    <cfRule type="expression" dxfId="1" priority="1">
      <formula>WEEKDAY(DATE(2023,10,B$4))=7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5</vt:i4>
      </vt:variant>
    </vt:vector>
  </HeadingPairs>
  <TitlesOfParts>
    <vt:vector size="15" baseType="lpstr">
      <vt:lpstr>견적서</vt:lpstr>
      <vt:lpstr>공급가</vt:lpstr>
      <vt:lpstr>경력증명서</vt:lpstr>
      <vt:lpstr>사원목록</vt:lpstr>
      <vt:lpstr>조건부서식_판매목록</vt:lpstr>
      <vt:lpstr>단가표</vt:lpstr>
      <vt:lpstr>조건부서식(짝수행)</vt:lpstr>
      <vt:lpstr>조건부서식(홀수열)</vt:lpstr>
      <vt:lpstr>조건부서식(일요일 열)</vt:lpstr>
      <vt:lpstr>Sheet1</vt:lpstr>
      <vt:lpstr>공급가</vt:lpstr>
      <vt:lpstr>단가표</vt:lpstr>
      <vt:lpstr>사원목록</vt:lpstr>
      <vt:lpstr>성명</vt:lpstr>
      <vt:lpstr>품명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YUHAN</cp:lastModifiedBy>
  <cp:lastPrinted>2023-10-19T06:31:44Z</cp:lastPrinted>
  <dcterms:created xsi:type="dcterms:W3CDTF">2015-01-15T08:52:49Z</dcterms:created>
  <dcterms:modified xsi:type="dcterms:W3CDTF">2023-10-19T06:53:51Z</dcterms:modified>
</cp:coreProperties>
</file>