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HAN\Desktop\"/>
    </mc:Choice>
  </mc:AlternateContent>
  <bookViews>
    <workbookView xWindow="1095" yWindow="1680" windowWidth="25590" windowHeight="14745" tabRatio="944" firstSheet="4" activeTab="15"/>
  </bookViews>
  <sheets>
    <sheet name="표서식(도서)" sheetId="14" r:id="rId1"/>
    <sheet name="Sheet2" sheetId="30" r:id="rId2"/>
    <sheet name="Sheet1" sheetId="28" r:id="rId3"/>
    <sheet name="피벗(매출)" sheetId="15" r:id="rId4"/>
    <sheet name="피벗(판매실적표)" sheetId="22" r:id="rId5"/>
    <sheet name="목표값(임금)" sheetId="16" r:id="rId6"/>
    <sheet name="목표값(판매가격)" sheetId="19" r:id="rId7"/>
    <sheet name="시나리오 요약" sheetId="34" r:id="rId8"/>
    <sheet name="시나리오(지출)" sheetId="17" r:id="rId9"/>
    <sheet name="시나리오 요약 2" sheetId="35" r:id="rId10"/>
    <sheet name="시나리오(환율변동)" sheetId="18" r:id="rId11"/>
    <sheet name="데이터표(자동차할부금1)" sheetId="23" r:id="rId12"/>
    <sheet name="데이터표(자동차할부금2)" sheetId="24" r:id="rId13"/>
    <sheet name="통합(판매금액평균)" sheetId="25" r:id="rId14"/>
    <sheet name="통합(1분기월평균)" sheetId="26" r:id="rId15"/>
    <sheet name="통합(세무관련)" sheetId="27" r:id="rId16"/>
  </sheets>
  <definedNames>
    <definedName name="광고비">'시나리오(지출)'!$D$14</definedName>
    <definedName name="부서">#REF!</definedName>
    <definedName name="소모품비">'시나리오(지출)'!$D$11</definedName>
    <definedName name="수선비">'시나리오(지출)'!$D$13</definedName>
    <definedName name="수수료">'시나리오(지출)'!$D$12</definedName>
    <definedName name="순이익">'시나리오(지출)'!$D$16</definedName>
    <definedName name="슬라이서_출판사">#N/A</definedName>
    <definedName name="식재료비">'시나리오(지출)'!$D$10</definedName>
    <definedName name="총구매액">'시나리오(환율변동)'!$H$4</definedName>
    <definedName name="총원">#REF!</definedName>
    <definedName name="환율">'시나리오(환율변동)'!$H$2</definedName>
  </definedNames>
  <calcPr calcId="162913"/>
  <pivotCaches>
    <pivotCache cacheId="12" r:id="rId17"/>
    <pivotCache cacheId="17" r:id="rId18"/>
  </pivotCaches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7" l="1"/>
  <c r="E4" i="27"/>
  <c r="E5" i="27"/>
  <c r="E6" i="27"/>
  <c r="H3" i="16"/>
  <c r="H4" i="16"/>
  <c r="H5" i="16"/>
  <c r="H6" i="16"/>
  <c r="H7" i="16"/>
  <c r="H9" i="16"/>
  <c r="H10" i="16"/>
  <c r="H11" i="16"/>
  <c r="H12" i="16"/>
  <c r="G3" i="16"/>
  <c r="G4" i="16"/>
  <c r="G5" i="16"/>
  <c r="G6" i="16"/>
  <c r="G7" i="16"/>
  <c r="G8" i="16"/>
  <c r="H8" i="16" s="1"/>
  <c r="G9" i="16"/>
  <c r="G10" i="16"/>
  <c r="G11" i="16"/>
  <c r="G12" i="16"/>
  <c r="F2" i="14" l="1"/>
  <c r="F3" i="14"/>
  <c r="F4" i="14"/>
  <c r="F5" i="14"/>
  <c r="F6" i="14"/>
  <c r="F7" i="14"/>
  <c r="F8" i="14"/>
  <c r="F9" i="14"/>
  <c r="F10" i="14"/>
  <c r="F11" i="14"/>
  <c r="F12" i="14"/>
  <c r="F13" i="14"/>
  <c r="F14" i="14"/>
  <c r="D15" i="14"/>
  <c r="B15" i="14"/>
  <c r="E15" i="14"/>
  <c r="F15" i="14" l="1"/>
  <c r="E22" i="26"/>
  <c r="E21" i="26"/>
  <c r="E20" i="26"/>
  <c r="E19" i="26"/>
  <c r="E18" i="26"/>
  <c r="E17" i="26"/>
  <c r="E16" i="26"/>
  <c r="J11" i="26"/>
  <c r="E11" i="26"/>
  <c r="J10" i="26"/>
  <c r="E10" i="26"/>
  <c r="J9" i="26"/>
  <c r="E9" i="26"/>
  <c r="J8" i="26"/>
  <c r="E8" i="26"/>
  <c r="J7" i="26"/>
  <c r="E7" i="26"/>
  <c r="J6" i="26"/>
  <c r="E6" i="26"/>
  <c r="J5" i="26"/>
  <c r="E5" i="26"/>
  <c r="J4" i="26"/>
  <c r="E4" i="26"/>
  <c r="B9" i="24" l="1"/>
  <c r="C12" i="24" s="1"/>
  <c r="B4" i="23" l="1"/>
  <c r="B7" i="23" s="1"/>
  <c r="B11" i="23" s="1"/>
  <c r="G12" i="22"/>
  <c r="G11" i="22"/>
  <c r="G10" i="22"/>
  <c r="G9" i="22"/>
  <c r="G8" i="22"/>
  <c r="G7" i="22"/>
  <c r="G6" i="22"/>
  <c r="G5" i="22"/>
  <c r="G4" i="22"/>
  <c r="D4" i="19" l="1"/>
  <c r="E7" i="18"/>
  <c r="E6" i="18"/>
  <c r="E5" i="18"/>
  <c r="E4" i="18"/>
  <c r="E3" i="18"/>
  <c r="E8" i="18" s="1"/>
  <c r="H4" i="18" s="1"/>
  <c r="D15" i="17" l="1"/>
  <c r="D16" i="17" s="1"/>
</calcChain>
</file>

<file path=xl/sharedStrings.xml><?xml version="1.0" encoding="utf-8"?>
<sst xmlns="http://schemas.openxmlformats.org/spreadsheetml/2006/main" count="415" uniqueCount="227">
  <si>
    <t>북하우스</t>
  </si>
  <si>
    <t>교양인</t>
  </si>
  <si>
    <t>레버리지</t>
  </si>
  <si>
    <t>책은 도끼다</t>
  </si>
  <si>
    <t>경제학자의 생각법</t>
  </si>
  <si>
    <t>엄마 수업</t>
  </si>
  <si>
    <t>책먹는 여우</t>
  </si>
  <si>
    <t>생각읽기</t>
  </si>
  <si>
    <t>출판사</t>
  </si>
  <si>
    <t>입고량</t>
  </si>
  <si>
    <t>판매량</t>
  </si>
  <si>
    <t>한빛</t>
  </si>
  <si>
    <t>도서번호</t>
    <phoneticPr fontId="1" type="noConversion"/>
  </si>
  <si>
    <t>도서명</t>
    <phoneticPr fontId="1" type="noConversion"/>
  </si>
  <si>
    <t>이지 유럽</t>
    <phoneticPr fontId="1" type="noConversion"/>
  </si>
  <si>
    <t>떠나고 싶을때</t>
    <phoneticPr fontId="1" type="noConversion"/>
  </si>
  <si>
    <t>이야기 한국사</t>
    <phoneticPr fontId="1" type="noConversion"/>
  </si>
  <si>
    <t>과학혁명의 구조</t>
    <phoneticPr fontId="1" type="noConversion"/>
  </si>
  <si>
    <t>로맨틱 한시</t>
    <phoneticPr fontId="1" type="noConversion"/>
  </si>
  <si>
    <t>뇌물의 역사</t>
    <phoneticPr fontId="1" type="noConversion"/>
  </si>
  <si>
    <t>자본주의</t>
    <phoneticPr fontId="1" type="noConversion"/>
  </si>
  <si>
    <t>월별 매출 현황</t>
    <phoneticPr fontId="1" type="noConversion"/>
  </si>
  <si>
    <t>날짜</t>
    <phoneticPr fontId="5" type="noConversion"/>
  </si>
  <si>
    <t>종류</t>
    <phoneticPr fontId="1" type="noConversion"/>
  </si>
  <si>
    <t>건수</t>
    <phoneticPr fontId="1" type="noConversion"/>
  </si>
  <si>
    <t>금액</t>
    <phoneticPr fontId="5" type="noConversion"/>
  </si>
  <si>
    <t>일반</t>
    <phoneticPr fontId="5" type="noConversion"/>
  </si>
  <si>
    <t>보통</t>
  </si>
  <si>
    <t>특수</t>
    <phoneticPr fontId="5" type="noConversion"/>
  </si>
  <si>
    <t>등기</t>
  </si>
  <si>
    <t>임금 산출</t>
    <phoneticPr fontId="1" type="noConversion"/>
  </si>
  <si>
    <t>이름</t>
    <phoneticPr fontId="1" type="noConversion"/>
  </si>
  <si>
    <t>기본급</t>
    <phoneticPr fontId="1" type="noConversion"/>
  </si>
  <si>
    <t>직책수당</t>
    <phoneticPr fontId="1" type="noConversion"/>
  </si>
  <si>
    <t>가족수당</t>
    <phoneticPr fontId="1" type="noConversion"/>
  </si>
  <si>
    <t>근속수당</t>
    <phoneticPr fontId="1" type="noConversion"/>
  </si>
  <si>
    <t>상여금</t>
    <phoneticPr fontId="1" type="noConversion"/>
  </si>
  <si>
    <t>임금총액</t>
    <phoneticPr fontId="1" type="noConversion"/>
  </si>
  <si>
    <t>월평균보수</t>
    <phoneticPr fontId="1" type="noConversion"/>
  </si>
  <si>
    <t>김강우</t>
    <phoneticPr fontId="1" type="noConversion"/>
  </si>
  <si>
    <t>이경수</t>
    <phoneticPr fontId="1" type="noConversion"/>
  </si>
  <si>
    <t>은혜상</t>
    <phoneticPr fontId="1" type="noConversion"/>
  </si>
  <si>
    <t>남가을</t>
    <phoneticPr fontId="1" type="noConversion"/>
  </si>
  <si>
    <t>정선미</t>
    <phoneticPr fontId="1" type="noConversion"/>
  </si>
  <si>
    <t>최민아</t>
    <phoneticPr fontId="1" type="noConversion"/>
  </si>
  <si>
    <t>한지호</t>
    <phoneticPr fontId="1" type="noConversion"/>
  </si>
  <si>
    <t>조해영</t>
    <phoneticPr fontId="1" type="noConversion"/>
  </si>
  <si>
    <t>김은수</t>
    <phoneticPr fontId="1" type="noConversion"/>
  </si>
  <si>
    <t>박상호</t>
    <phoneticPr fontId="1" type="noConversion"/>
  </si>
  <si>
    <t>지출 관리</t>
    <phoneticPr fontId="1" type="noConversion"/>
  </si>
  <si>
    <t>총수입</t>
    <phoneticPr fontId="1" type="noConversion"/>
  </si>
  <si>
    <t>고정지출</t>
    <phoneticPr fontId="1" type="noConversion"/>
  </si>
  <si>
    <t>인건비</t>
    <phoneticPr fontId="1" type="noConversion"/>
  </si>
  <si>
    <t>수도요금</t>
    <phoneticPr fontId="1" type="noConversion"/>
  </si>
  <si>
    <t>전기요금</t>
    <phoneticPr fontId="1" type="noConversion"/>
  </si>
  <si>
    <t>통신비</t>
    <phoneticPr fontId="1" type="noConversion"/>
  </si>
  <si>
    <t>보험료</t>
    <phoneticPr fontId="1" type="noConversion"/>
  </si>
  <si>
    <t>임대료</t>
    <phoneticPr fontId="1" type="noConversion"/>
  </si>
  <si>
    <t>기타경비</t>
    <phoneticPr fontId="1" type="noConversion"/>
  </si>
  <si>
    <t>변동지출</t>
    <phoneticPr fontId="1" type="noConversion"/>
  </si>
  <si>
    <t>식재료비</t>
    <phoneticPr fontId="1" type="noConversion"/>
  </si>
  <si>
    <t>소모품비</t>
    <phoneticPr fontId="1" type="noConversion"/>
  </si>
  <si>
    <t>수수료</t>
    <phoneticPr fontId="1" type="noConversion"/>
  </si>
  <si>
    <t>수선비</t>
    <phoneticPr fontId="1" type="noConversion"/>
  </si>
  <si>
    <t>광고비</t>
    <phoneticPr fontId="1" type="noConversion"/>
  </si>
  <si>
    <t>총지출</t>
    <phoneticPr fontId="1" type="noConversion"/>
  </si>
  <si>
    <t>순이익</t>
    <phoneticPr fontId="1" type="noConversion"/>
  </si>
  <si>
    <t>구매물품 목록</t>
    <phoneticPr fontId="1" type="noConversion"/>
  </si>
  <si>
    <t>물품</t>
    <phoneticPr fontId="1" type="noConversion"/>
  </si>
  <si>
    <t>단가</t>
    <phoneticPr fontId="1" type="noConversion"/>
  </si>
  <si>
    <t>개수</t>
    <phoneticPr fontId="1" type="noConversion"/>
  </si>
  <si>
    <t>금액</t>
    <phoneticPr fontId="1" type="noConversion"/>
  </si>
  <si>
    <t>환율(원/달러)</t>
    <phoneticPr fontId="1" type="noConversion"/>
  </si>
  <si>
    <t>Big gift set</t>
    <phoneticPr fontId="1" type="noConversion"/>
  </si>
  <si>
    <t>Foaming soap</t>
    <phoneticPr fontId="1" type="noConversion"/>
  </si>
  <si>
    <t>총 구매액(원)</t>
    <phoneticPr fontId="1" type="noConversion"/>
  </si>
  <si>
    <t>Soap sleeve</t>
    <phoneticPr fontId="1" type="noConversion"/>
  </si>
  <si>
    <t>Hand lotion</t>
    <phoneticPr fontId="1" type="noConversion"/>
  </si>
  <si>
    <t>Beach candle</t>
    <phoneticPr fontId="1" type="noConversion"/>
  </si>
  <si>
    <t xml:space="preserve">총 구매액(달러) </t>
    <phoneticPr fontId="1" type="noConversion"/>
  </si>
  <si>
    <t>할인율</t>
    <phoneticPr fontId="1" type="noConversion"/>
  </si>
  <si>
    <t>품명</t>
    <phoneticPr fontId="1" type="noConversion"/>
  </si>
  <si>
    <t>수량</t>
    <phoneticPr fontId="1" type="noConversion"/>
  </si>
  <si>
    <t>판매가격</t>
    <phoneticPr fontId="1" type="noConversion"/>
  </si>
  <si>
    <t>마우스</t>
    <phoneticPr fontId="1" type="noConversion"/>
  </si>
  <si>
    <t>컴퓨터 부품 판매 실적표</t>
    <phoneticPr fontId="13" type="noConversion"/>
  </si>
  <si>
    <t>분류코드</t>
    <phoneticPr fontId="13" type="noConversion"/>
  </si>
  <si>
    <t>주문날짜</t>
    <phoneticPr fontId="13" type="noConversion"/>
  </si>
  <si>
    <t>제조회사</t>
  </si>
  <si>
    <t>생산원가</t>
    <phoneticPr fontId="13" type="noConversion"/>
  </si>
  <si>
    <t>판매가</t>
  </si>
  <si>
    <t>이익금</t>
    <phoneticPr fontId="13" type="noConversion"/>
  </si>
  <si>
    <t>CP001</t>
    <phoneticPr fontId="13" type="noConversion"/>
  </si>
  <si>
    <t>성일전자</t>
    <phoneticPr fontId="13" type="noConversion"/>
  </si>
  <si>
    <t>MA001</t>
    <phoneticPr fontId="13" type="noConversion"/>
  </si>
  <si>
    <t>영진전자</t>
    <phoneticPr fontId="13" type="noConversion"/>
  </si>
  <si>
    <t>천지전자</t>
    <phoneticPr fontId="13" type="noConversion"/>
  </si>
  <si>
    <t>HDD001</t>
    <phoneticPr fontId="13" type="noConversion"/>
  </si>
  <si>
    <t>영하전자</t>
    <phoneticPr fontId="13" type="noConversion"/>
  </si>
  <si>
    <t>자동차 할부금 계산표</t>
    <phoneticPr fontId="13" type="noConversion"/>
  </si>
  <si>
    <t>차량금액</t>
    <phoneticPr fontId="13" type="noConversion"/>
  </si>
  <si>
    <t>인도금</t>
    <phoneticPr fontId="13" type="noConversion"/>
  </si>
  <si>
    <t>할부원금</t>
    <phoneticPr fontId="13" type="noConversion"/>
  </si>
  <si>
    <t>연이율</t>
    <phoneticPr fontId="13" type="noConversion"/>
  </si>
  <si>
    <t>상환기간(월)</t>
    <phoneticPr fontId="13" type="noConversion"/>
  </si>
  <si>
    <t>월납입금액</t>
    <phoneticPr fontId="13" type="noConversion"/>
  </si>
  <si>
    <t>월 납입금액</t>
    <phoneticPr fontId="13" type="noConversion"/>
  </si>
  <si>
    <t>(연)이율</t>
    <phoneticPr fontId="13" type="noConversion"/>
  </si>
  <si>
    <t>자동차 할부금 납입표</t>
    <phoneticPr fontId="1" type="noConversion"/>
  </si>
  <si>
    <t>차량총액</t>
    <phoneticPr fontId="1" type="noConversion"/>
  </si>
  <si>
    <t>계약금</t>
    <phoneticPr fontId="1" type="noConversion"/>
  </si>
  <si>
    <t>인도금</t>
    <phoneticPr fontId="1" type="noConversion"/>
  </si>
  <si>
    <t>할부원금</t>
    <phoneticPr fontId="1" type="noConversion"/>
  </si>
  <si>
    <t>이율(년)</t>
    <phoneticPr fontId="1" type="noConversion"/>
  </si>
  <si>
    <t>납입기간(월)</t>
    <phoneticPr fontId="1" type="noConversion"/>
  </si>
  <si>
    <t>월납입액</t>
    <phoneticPr fontId="1" type="noConversion"/>
  </si>
  <si>
    <t>[표1]</t>
    <phoneticPr fontId="13" type="noConversion"/>
  </si>
  <si>
    <t>1월 판매금액</t>
    <phoneticPr fontId="13" type="noConversion"/>
  </si>
  <si>
    <t>[표2]</t>
    <phoneticPr fontId="13" type="noConversion"/>
  </si>
  <si>
    <t>2월 판매금액</t>
    <phoneticPr fontId="13" type="noConversion"/>
  </si>
  <si>
    <t>품명</t>
    <phoneticPr fontId="13" type="noConversion"/>
  </si>
  <si>
    <t>판매수량</t>
    <phoneticPr fontId="13" type="noConversion"/>
  </si>
  <si>
    <t>단가</t>
    <phoneticPr fontId="13" type="noConversion"/>
  </si>
  <si>
    <t>매출액</t>
    <phoneticPr fontId="13" type="noConversion"/>
  </si>
  <si>
    <t>모니터</t>
    <phoneticPr fontId="13" type="noConversion"/>
  </si>
  <si>
    <t>프린터</t>
    <phoneticPr fontId="13" type="noConversion"/>
  </si>
  <si>
    <t>외장형 하드</t>
    <phoneticPr fontId="13" type="noConversion"/>
  </si>
  <si>
    <t>RAM</t>
    <phoneticPr fontId="13" type="noConversion"/>
  </si>
  <si>
    <t>[표3]</t>
    <phoneticPr fontId="13" type="noConversion"/>
  </si>
  <si>
    <t>3월 판매금액</t>
    <phoneticPr fontId="13" type="noConversion"/>
  </si>
  <si>
    <t>[표4]</t>
    <phoneticPr fontId="13" type="noConversion"/>
  </si>
  <si>
    <t>1/4분기 평균 판매금액</t>
    <phoneticPr fontId="13" type="noConversion"/>
  </si>
  <si>
    <t>모니터</t>
  </si>
  <si>
    <t>프린터</t>
  </si>
  <si>
    <t>외장형 하드</t>
  </si>
  <si>
    <t>RAM</t>
  </si>
  <si>
    <t>[표1] 도서 입고 상황(1월)</t>
    <phoneticPr fontId="13" type="noConversion"/>
  </si>
  <si>
    <t>[표2] 도서 입고 상황(2월)</t>
    <phoneticPr fontId="13" type="noConversion"/>
  </si>
  <si>
    <t>품목</t>
    <phoneticPr fontId="13" type="noConversion"/>
  </si>
  <si>
    <t>입고</t>
    <phoneticPr fontId="13" type="noConversion"/>
  </si>
  <si>
    <t>재고</t>
    <phoneticPr fontId="13" type="noConversion"/>
  </si>
  <si>
    <t>계</t>
    <phoneticPr fontId="13" type="noConversion"/>
  </si>
  <si>
    <t>주간지</t>
  </si>
  <si>
    <t>월간지</t>
  </si>
  <si>
    <t>유아도서</t>
    <phoneticPr fontId="13" type="noConversion"/>
  </si>
  <si>
    <t>단편소설</t>
  </si>
  <si>
    <t>장편소설</t>
  </si>
  <si>
    <t>실용도서</t>
  </si>
  <si>
    <t>전공도서</t>
    <phoneticPr fontId="13" type="noConversion"/>
  </si>
  <si>
    <t>일간지</t>
  </si>
  <si>
    <t>[표3] 도서 입고 상황(3월)</t>
    <phoneticPr fontId="13" type="noConversion"/>
  </si>
  <si>
    <t>[표4] 도서 입고 상황(1/4분기 월평균)</t>
    <phoneticPr fontId="13" type="noConversion"/>
  </si>
  <si>
    <t>내역</t>
    <phoneticPr fontId="1" type="noConversion"/>
  </si>
  <si>
    <t>비씨070</t>
    <phoneticPr fontId="1" type="noConversion"/>
  </si>
  <si>
    <t>비씨</t>
    <phoneticPr fontId="1" type="noConversion"/>
  </si>
  <si>
    <t>삼성01</t>
    <phoneticPr fontId="1" type="noConversion"/>
  </si>
  <si>
    <t>삼성</t>
    <phoneticPr fontId="1" type="noConversion"/>
  </si>
  <si>
    <t>비씨3</t>
    <phoneticPr fontId="1" type="noConversion"/>
  </si>
  <si>
    <t>국민</t>
    <phoneticPr fontId="1" type="noConversion"/>
  </si>
  <si>
    <t>삼성02</t>
  </si>
  <si>
    <t>현대</t>
    <phoneticPr fontId="1" type="noConversion"/>
  </si>
  <si>
    <t>비씨072</t>
  </si>
  <si>
    <t>국민123</t>
    <phoneticPr fontId="1" type="noConversion"/>
  </si>
  <si>
    <t>삼성03</t>
  </si>
  <si>
    <t>국민125</t>
  </si>
  <si>
    <t>비씨071</t>
  </si>
  <si>
    <t>현대23</t>
    <phoneticPr fontId="1" type="noConversion"/>
  </si>
  <si>
    <t>국민10</t>
    <phoneticPr fontId="1" type="noConversion"/>
  </si>
  <si>
    <t>현대09</t>
    <phoneticPr fontId="1" type="noConversion"/>
  </si>
  <si>
    <t>국민126</t>
  </si>
  <si>
    <t>현대25</t>
  </si>
  <si>
    <t>현대26</t>
  </si>
  <si>
    <t>요약</t>
  </si>
  <si>
    <t>재고량</t>
    <phoneticPr fontId="1" type="noConversion"/>
  </si>
  <si>
    <t>총합계</t>
  </si>
  <si>
    <t>1월</t>
  </si>
  <si>
    <t>4월</t>
  </si>
  <si>
    <t>5월</t>
  </si>
  <si>
    <t>7월</t>
  </si>
  <si>
    <t>8월</t>
  </si>
  <si>
    <t>행 레이블</t>
  </si>
  <si>
    <t>일반</t>
  </si>
  <si>
    <t>특수</t>
  </si>
  <si>
    <t>합계 : 금액</t>
  </si>
  <si>
    <t>평균 : 건수</t>
  </si>
  <si>
    <t>날짜</t>
  </si>
  <si>
    <t>종류</t>
  </si>
  <si>
    <t>건수</t>
  </si>
  <si>
    <t>금액</t>
  </si>
  <si>
    <t>*</t>
  </si>
  <si>
    <t>(모두)</t>
  </si>
  <si>
    <t>날짜(분기)</t>
  </si>
  <si>
    <t>성일전자</t>
  </si>
  <si>
    <t>영진전자</t>
  </si>
  <si>
    <t>영하전자</t>
  </si>
  <si>
    <t>천지전자</t>
  </si>
  <si>
    <t>합계 : 생산원가</t>
  </si>
  <si>
    <t>합계 : 판매가</t>
  </si>
  <si>
    <t>합계 : 이익금</t>
  </si>
  <si>
    <t>값</t>
  </si>
  <si>
    <t>주문날짜</t>
  </si>
  <si>
    <t>식재료비</t>
  </si>
  <si>
    <t>소모품비</t>
  </si>
  <si>
    <t>수수료</t>
  </si>
  <si>
    <t>수선비</t>
  </si>
  <si>
    <t>광고비</t>
  </si>
  <si>
    <t>최저지출</t>
  </si>
  <si>
    <t>만든 사람 YUHAN 날짜 2023-11-16</t>
  </si>
  <si>
    <t>최대지출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</si>
  <si>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</si>
  <si>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</si>
  <si>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</si>
  <si>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</si>
  <si>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</si>
  <si>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</si>
  <si>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</si>
  <si>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환율</t>
  </si>
  <si>
    <t>총구매액</t>
  </si>
  <si>
    <t>환율1</t>
  </si>
  <si>
    <t>환율2</t>
  </si>
  <si>
    <t>*소설</t>
    <phoneticPr fontId="1" type="noConversion"/>
  </si>
  <si>
    <t>*간지</t>
    <phoneticPr fontId="1" type="noConversion"/>
  </si>
  <si>
    <t>*도서</t>
    <phoneticPr fontId="1" type="noConversion"/>
  </si>
  <si>
    <t>비씨*</t>
    <phoneticPr fontId="1" type="noConversion"/>
  </si>
  <si>
    <t>삼성*</t>
    <phoneticPr fontId="1" type="noConversion"/>
  </si>
  <si>
    <t>국민*</t>
    <phoneticPr fontId="1" type="noConversion"/>
  </si>
  <si>
    <t>현대*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</si>
</sst>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00\-000\-0000"/>
    <numFmt numFmtId="177" formatCode="yyyy&quot;년&quot;\ m&quot;월&quot;;@"/>
    <numFmt numFmtId="178" formatCode="_-[$$-409]* #,##0.00_ ;_-[$$-409]* \-#,##0.00\ ;_-[$$-409]* &quot;-&quot;??_ ;_-@_ "/>
    <numFmt numFmtId="179" formatCode="0_ "/>
    <numFmt numFmtId="180" formatCode="mm&quot;월&quot;\ dd&quot;일&quot;"/>
    <numFmt numFmtId="181" formatCode="0.0%"/>
    <numFmt numFmtId="182" formatCode="#,##0_);[Red]\(#,##0\)"/>
    <numFmt numFmtId="183" formatCode="#,##0_ "/>
    <numFmt numFmtId="189" formatCode="#,##0.0_ 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/>
    <xf numFmtId="42" fontId="3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11" fillId="0" borderId="0"/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177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1" fontId="2" fillId="4" borderId="1" xfId="2" applyFont="1" applyFill="1" applyBorder="1" applyAlignment="1">
      <alignment horizontal="center" vertical="center"/>
    </xf>
    <xf numFmtId="3" fontId="2" fillId="0" borderId="1" xfId="1" applyNumberFormat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7" fillId="4" borderId="1" xfId="0" applyFont="1" applyFill="1" applyBorder="1" applyAlignment="1">
      <alignment horizontal="center" vertical="center"/>
    </xf>
    <xf numFmtId="41" fontId="0" fillId="0" borderId="1" xfId="2" applyFont="1" applyBorder="1">
      <alignment vertical="center"/>
    </xf>
    <xf numFmtId="9" fontId="0" fillId="0" borderId="1" xfId="2" applyNumberFormat="1" applyFont="1" applyBorder="1">
      <alignment vertical="center"/>
    </xf>
    <xf numFmtId="41" fontId="0" fillId="6" borderId="1" xfId="2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41" fontId="0" fillId="0" borderId="0" xfId="2" applyFont="1">
      <alignment vertical="center"/>
    </xf>
    <xf numFmtId="0" fontId="10" fillId="0" borderId="8" xfId="0" applyFont="1" applyBorder="1" applyAlignment="1">
      <alignment horizontal="center" vertical="center"/>
    </xf>
    <xf numFmtId="178" fontId="0" fillId="8" borderId="1" xfId="0" applyNumberFormat="1" applyFill="1" applyBorder="1">
      <alignment vertical="center"/>
    </xf>
    <xf numFmtId="41" fontId="0" fillId="9" borderId="1" xfId="2" applyFont="1" applyFill="1" applyBorder="1">
      <alignment vertical="center"/>
    </xf>
    <xf numFmtId="0" fontId="0" fillId="9" borderId="1" xfId="0" applyFill="1" applyBorder="1">
      <alignment vertical="center"/>
    </xf>
    <xf numFmtId="9" fontId="0" fillId="9" borderId="1" xfId="0" applyNumberFormat="1" applyFill="1" applyBorder="1">
      <alignment vertical="center"/>
    </xf>
    <xf numFmtId="0" fontId="8" fillId="0" borderId="0" xfId="4" applyFont="1"/>
    <xf numFmtId="0" fontId="8" fillId="0" borderId="0" xfId="0" applyFont="1">
      <alignment vertical="center"/>
    </xf>
    <xf numFmtId="0" fontId="8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80" fontId="8" fillId="0" borderId="1" xfId="4" applyNumberFormat="1" applyFont="1" applyBorder="1" applyAlignment="1">
      <alignment horizontal="center"/>
    </xf>
    <xf numFmtId="41" fontId="8" fillId="0" borderId="1" xfId="2" applyFont="1" applyBorder="1">
      <alignment vertical="center"/>
    </xf>
    <xf numFmtId="41" fontId="8" fillId="0" borderId="1" xfId="2" applyFont="1" applyFill="1" applyBorder="1" applyAlignment="1"/>
    <xf numFmtId="0" fontId="8" fillId="0" borderId="1" xfId="4" applyFont="1" applyBorder="1"/>
    <xf numFmtId="0" fontId="8" fillId="0" borderId="2" xfId="0" applyFont="1" applyBorder="1">
      <alignment vertical="center"/>
    </xf>
    <xf numFmtId="0" fontId="8" fillId="0" borderId="1" xfId="0" applyFont="1" applyBorder="1" applyAlignment="1">
      <alignment horizontal="left" vertical="center" indent="1"/>
    </xf>
    <xf numFmtId="42" fontId="8" fillId="0" borderId="1" xfId="5" applyFont="1" applyFill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41" fontId="8" fillId="9" borderId="1" xfId="2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42" fontId="8" fillId="0" borderId="1" xfId="2" applyNumberFormat="1" applyFont="1" applyFill="1" applyBorder="1" applyAlignment="1"/>
    <xf numFmtId="181" fontId="8" fillId="0" borderId="1" xfId="0" applyNumberFormat="1" applyFont="1" applyBorder="1" applyAlignment="1">
      <alignment horizontal="center"/>
    </xf>
    <xf numFmtId="182" fontId="8" fillId="0" borderId="1" xfId="2" applyNumberFormat="1" applyFont="1" applyFill="1" applyBorder="1" applyAlignment="1"/>
    <xf numFmtId="182" fontId="8" fillId="0" borderId="1" xfId="0" applyNumberFormat="1" applyFont="1" applyBorder="1">
      <alignment vertical="center"/>
    </xf>
    <xf numFmtId="42" fontId="0" fillId="0" borderId="1" xfId="5" applyFont="1" applyBorder="1">
      <alignment vertical="center"/>
    </xf>
    <xf numFmtId="181" fontId="0" fillId="0" borderId="1" xfId="2" applyNumberFormat="1" applyFont="1" applyBorder="1">
      <alignment vertical="center"/>
    </xf>
    <xf numFmtId="6" fontId="0" fillId="0" borderId="1" xfId="5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41" fontId="8" fillId="0" borderId="1" xfId="6" applyFont="1" applyBorder="1" applyAlignment="1">
      <alignment vertical="center"/>
    </xf>
    <xf numFmtId="41" fontId="10" fillId="0" borderId="1" xfId="0" applyNumberFormat="1" applyFont="1" applyBorder="1">
      <alignment vertical="center"/>
    </xf>
    <xf numFmtId="0" fontId="8" fillId="0" borderId="0" xfId="7" applyFont="1" applyAlignment="1">
      <alignment horizontal="center" vertical="center"/>
    </xf>
    <xf numFmtId="0" fontId="8" fillId="0" borderId="1" xfId="7" applyFont="1" applyBorder="1" applyAlignment="1">
      <alignment horizontal="center" vertical="center"/>
    </xf>
    <xf numFmtId="183" fontId="8" fillId="0" borderId="1" xfId="7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183" fontId="8" fillId="0" borderId="0" xfId="7" applyNumberFormat="1" applyFont="1" applyAlignment="1">
      <alignment horizontal="right" vertical="center"/>
    </xf>
    <xf numFmtId="41" fontId="0" fillId="0" borderId="1" xfId="2" applyFont="1" applyFill="1" applyBorder="1">
      <alignment vertical="center"/>
    </xf>
    <xf numFmtId="41" fontId="0" fillId="0" borderId="1" xfId="2" applyNumberFormat="1" applyFont="1" applyBorder="1">
      <alignment vertical="center"/>
    </xf>
    <xf numFmtId="0" fontId="4" fillId="0" borderId="0" xfId="1" applyFont="1" applyAlignment="1">
      <alignment horizontal="center" vertical="center"/>
    </xf>
    <xf numFmtId="0" fontId="12" fillId="0" borderId="0" xfId="4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" fontId="0" fillId="8" borderId="3" xfId="0" applyNumberFormat="1" applyFill="1" applyBorder="1" applyAlignment="1">
      <alignment horizontal="center" vertical="center"/>
    </xf>
    <xf numFmtId="2" fontId="0" fillId="8" borderId="4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  <xf numFmtId="0" fontId="8" fillId="5" borderId="3" xfId="7" applyFont="1" applyFill="1" applyBorder="1" applyAlignment="1">
      <alignment horizontal="center" vertical="center"/>
    </xf>
    <xf numFmtId="0" fontId="8" fillId="5" borderId="9" xfId="7" applyFont="1" applyFill="1" applyBorder="1" applyAlignment="1">
      <alignment horizontal="center" vertical="center"/>
    </xf>
    <xf numFmtId="0" fontId="8" fillId="5" borderId="4" xfId="7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89" fontId="0" fillId="0" borderId="0" xfId="0" applyNumberFormat="1">
      <alignment vertical="center"/>
    </xf>
    <xf numFmtId="18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pivotButton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41" fontId="0" fillId="0" borderId="11" xfId="0" applyNumberFormat="1" applyFill="1" applyBorder="1" applyAlignment="1">
      <alignment vertical="center"/>
    </xf>
    <xf numFmtId="0" fontId="16" fillId="10" borderId="2" xfId="0" applyFont="1" applyFill="1" applyBorder="1" applyAlignment="1">
      <alignment horizontal="left" vertical="center"/>
    </xf>
    <xf numFmtId="0" fontId="15" fillId="10" borderId="10" xfId="0" applyFont="1" applyFill="1" applyBorder="1" applyAlignment="1">
      <alignment horizontal="left" vertical="center"/>
    </xf>
    <xf numFmtId="0" fontId="16" fillId="10" borderId="10" xfId="0" applyFont="1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17" fillId="11" borderId="0" xfId="0" applyFont="1" applyFill="1" applyBorder="1" applyAlignment="1">
      <alignment horizontal="left" vertical="center"/>
    </xf>
    <xf numFmtId="0" fontId="18" fillId="11" borderId="9" xfId="0" applyFont="1" applyFill="1" applyBorder="1" applyAlignment="1">
      <alignment horizontal="left" vertical="center"/>
    </xf>
    <xf numFmtId="0" fontId="19" fillId="11" borderId="9" xfId="0" applyFont="1" applyFill="1" applyBorder="1" applyAlignment="1">
      <alignment horizontal="left" vertical="center"/>
    </xf>
    <xf numFmtId="0" fontId="17" fillId="11" borderId="11" xfId="0" applyFont="1" applyFill="1" applyBorder="1" applyAlignment="1">
      <alignment horizontal="left" vertical="center"/>
    </xf>
    <xf numFmtId="0" fontId="15" fillId="10" borderId="10" xfId="0" applyFont="1" applyFill="1" applyBorder="1" applyAlignment="1">
      <alignment horizontal="right" vertical="center"/>
    </xf>
    <xf numFmtId="0" fontId="15" fillId="10" borderId="2" xfId="0" applyFont="1" applyFill="1" applyBorder="1" applyAlignment="1">
      <alignment horizontal="right" vertical="center"/>
    </xf>
    <xf numFmtId="41" fontId="0" fillId="12" borderId="0" xfId="0" applyNumberFormat="1" applyFill="1" applyBorder="1" applyAlignment="1">
      <alignment vertical="center"/>
    </xf>
    <xf numFmtId="0" fontId="20" fillId="0" borderId="0" xfId="0" applyFont="1" applyFill="1" applyBorder="1" applyAlignment="1">
      <alignment vertical="top" wrapText="1"/>
    </xf>
  </cellXfs>
  <cellStyles count="8">
    <cellStyle name="백분율 2" xfId="3"/>
    <cellStyle name="쉼표 [0]" xfId="2" builtinId="6"/>
    <cellStyle name="쉼표 [0] 2" xfId="6"/>
    <cellStyle name="통화 [0] 2" xfId="5"/>
    <cellStyle name="표준" xfId="0" builtinId="0"/>
    <cellStyle name="표준 2" xfId="1"/>
    <cellStyle name="표준_Sheet3" xfId="4"/>
    <cellStyle name="표준_상공회의소문제" xfId="7"/>
  </cellStyles>
  <dxfs count="6">
    <dxf>
      <numFmt numFmtId="19" formatCode="yyyy/mm/dd"/>
    </dxf>
    <dxf>
      <numFmt numFmtId="183" formatCode="#,##0_ "/>
    </dxf>
    <dxf>
      <numFmt numFmtId="183" formatCode="#,##0_ "/>
    </dxf>
    <dxf>
      <numFmt numFmtId="0" formatCode="General"/>
    </dxf>
    <dxf>
      <numFmt numFmtId="176" formatCode="000\-000\-00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85725</xdr:rowOff>
    </xdr:from>
    <xdr:to>
      <xdr:col>16</xdr:col>
      <xdr:colOff>551543</xdr:colOff>
      <xdr:row>19</xdr:row>
      <xdr:rowOff>142396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9990DD1-89EA-FE59-F16C-F2C3F01CE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295275"/>
          <a:ext cx="7257143" cy="382857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6</xdr:col>
      <xdr:colOff>257175</xdr:colOff>
      <xdr:row>20</xdr:row>
      <xdr:rowOff>28575</xdr:rowOff>
    </xdr:from>
    <xdr:to>
      <xdr:col>15</xdr:col>
      <xdr:colOff>76200</xdr:colOff>
      <xdr:row>23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813C94-7583-483B-894A-06599C99AE0F}"/>
            </a:ext>
          </a:extLst>
        </xdr:cNvPr>
        <xdr:cNvSpPr txBox="1"/>
      </xdr:nvSpPr>
      <xdr:spPr>
        <a:xfrm>
          <a:off x="5553075" y="4429125"/>
          <a:ext cx="5991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표 서식을 이용해 출력형태와 같은 표를 완성하시오</a:t>
          </a:r>
          <a:r>
            <a:rPr lang="en-US" altLang="ko-KR" sz="1200"/>
            <a:t>.</a:t>
          </a:r>
        </a:p>
      </xdr:txBody>
    </xdr:sp>
    <xdr:clientData/>
  </xdr:twoCellAnchor>
  <xdr:twoCellAnchor editAs="absolute">
    <xdr:from>
      <xdr:col>6</xdr:col>
      <xdr:colOff>152400</xdr:colOff>
      <xdr:row>1</xdr:row>
      <xdr:rowOff>0</xdr:rowOff>
    </xdr:from>
    <xdr:to>
      <xdr:col>8</xdr:col>
      <xdr:colOff>0</xdr:colOff>
      <xdr:row>7</xdr:row>
      <xdr:rowOff>47625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출판사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출판사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8300" y="209550"/>
              <a:ext cx="1219200" cy="1304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352425</xdr:rowOff>
    </xdr:from>
    <xdr:to>
      <xdr:col>19</xdr:col>
      <xdr:colOff>522587</xdr:colOff>
      <xdr:row>13</xdr:row>
      <xdr:rowOff>94899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1EEBEF-5E70-DC9F-CB2F-85BC28CE3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352425"/>
          <a:ext cx="10304762" cy="2809524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5</xdr:col>
      <xdr:colOff>647700</xdr:colOff>
      <xdr:row>14</xdr:row>
      <xdr:rowOff>142875</xdr:rowOff>
    </xdr:from>
    <xdr:to>
      <xdr:col>14</xdr:col>
      <xdr:colOff>638175</xdr:colOff>
      <xdr:row>17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91AA64-9049-4EBB-AB00-5FDEE3C5BFE7}"/>
            </a:ext>
          </a:extLst>
        </xdr:cNvPr>
        <xdr:cNvSpPr txBox="1"/>
      </xdr:nvSpPr>
      <xdr:spPr>
        <a:xfrm>
          <a:off x="5457825" y="3419475"/>
          <a:ext cx="5991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>
              <a:solidFill>
                <a:srgbClr val="FF0000"/>
              </a:solidFill>
            </a:rPr>
            <a:t>새 워크시트</a:t>
          </a:r>
          <a:r>
            <a:rPr lang="ko-KR" altLang="en-US" sz="1200"/>
            <a:t>에 출력형태와 같은 피벗테이블을 만들어 보시오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1</xdr:row>
      <xdr:rowOff>133350</xdr:rowOff>
    </xdr:from>
    <xdr:to>
      <xdr:col>18</xdr:col>
      <xdr:colOff>514349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9F86B9-421D-418F-AD43-0C23CCFDFFF4}"/>
            </a:ext>
          </a:extLst>
        </xdr:cNvPr>
        <xdr:cNvSpPr txBox="1"/>
      </xdr:nvSpPr>
      <xdr:spPr>
        <a:xfrm>
          <a:off x="6000749" y="342900"/>
          <a:ext cx="76866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[A3:G12]</a:t>
          </a:r>
          <a:r>
            <a:rPr lang="ko-KR" altLang="en-US" sz="1200"/>
            <a:t>영역을 이용하여 </a:t>
          </a:r>
          <a:r>
            <a:rPr lang="en-US" altLang="ko-KR" sz="1200"/>
            <a:t>'</a:t>
          </a:r>
          <a:r>
            <a:rPr lang="ko-KR" altLang="en-US" sz="1200"/>
            <a:t>주문날짜</a:t>
          </a:r>
          <a:r>
            <a:rPr lang="en-US" altLang="ko-KR" sz="1200"/>
            <a:t>'</a:t>
          </a:r>
          <a:r>
            <a:rPr lang="ko-KR" altLang="en-US" sz="1200"/>
            <a:t>는 </a:t>
          </a:r>
          <a:r>
            <a:rPr lang="en-US" altLang="ko-KR" sz="1200"/>
            <a:t>'</a:t>
          </a:r>
          <a:r>
            <a:rPr lang="ko-KR" altLang="en-US" sz="1200"/>
            <a:t>행</a:t>
          </a:r>
          <a:r>
            <a:rPr lang="en-US" altLang="ko-KR" sz="1200"/>
            <a:t>', </a:t>
          </a:r>
          <a:r>
            <a:rPr lang="ko-KR" altLang="en-US" sz="1200"/>
            <a:t>제조회사는 </a:t>
          </a:r>
          <a:r>
            <a:rPr lang="en-US" altLang="ko-KR" sz="1200"/>
            <a:t>'</a:t>
          </a:r>
          <a:r>
            <a:rPr lang="ko-KR" altLang="en-US" sz="1200"/>
            <a:t>열</a:t>
          </a:r>
          <a:r>
            <a:rPr lang="en-US" altLang="ko-KR" sz="1200"/>
            <a:t>'</a:t>
          </a:r>
          <a:r>
            <a:rPr lang="ko-KR" altLang="en-US" sz="1200"/>
            <a:t>로 처리하고</a:t>
          </a:r>
          <a:r>
            <a:rPr lang="en-US" altLang="ko-KR" sz="1200"/>
            <a:t>, </a:t>
          </a:r>
          <a:r>
            <a:rPr lang="ko-KR" altLang="en-US" sz="1200"/>
            <a:t>값은 </a:t>
          </a:r>
          <a:r>
            <a:rPr lang="en-US" altLang="ko-KR" sz="1200"/>
            <a:t>'</a:t>
          </a:r>
          <a:r>
            <a:rPr lang="ko-KR" altLang="en-US" sz="1200"/>
            <a:t>생산원가</a:t>
          </a:r>
          <a:r>
            <a:rPr lang="en-US" altLang="ko-KR" sz="1200"/>
            <a:t>', '</a:t>
          </a:r>
          <a:r>
            <a:rPr lang="ko-KR" altLang="en-US" sz="1200"/>
            <a:t>판매가</a:t>
          </a:r>
          <a:r>
            <a:rPr lang="en-US" altLang="ko-KR" sz="1200"/>
            <a:t>', '</a:t>
          </a:r>
          <a:r>
            <a:rPr lang="ko-KR" altLang="en-US" sz="1200"/>
            <a:t>이익금</a:t>
          </a:r>
          <a:r>
            <a:rPr lang="en-US" altLang="ko-KR" sz="1200"/>
            <a:t>'</a:t>
          </a:r>
          <a:r>
            <a:rPr lang="ko-KR" altLang="en-US" sz="1200"/>
            <a:t>의 합계를 계산하는 피벗 테이블을 작성하시오</a:t>
          </a:r>
          <a:r>
            <a:rPr lang="en-US" altLang="ko-KR" sz="1200"/>
            <a:t>. (</a:t>
          </a:r>
          <a:r>
            <a:rPr lang="ko-KR" altLang="en-US" sz="1200"/>
            <a:t>단</a:t>
          </a:r>
          <a:r>
            <a:rPr lang="en-US" altLang="ko-KR" sz="1200"/>
            <a:t>, ∑</a:t>
          </a:r>
          <a:r>
            <a:rPr lang="ko-KR" altLang="en-US" sz="1200"/>
            <a:t>값은 행 레이블 위치</a:t>
          </a:r>
          <a:r>
            <a:rPr lang="en-US" altLang="ko-KR" sz="1200"/>
            <a:t>)</a:t>
          </a:r>
        </a:p>
        <a:p>
          <a:r>
            <a:rPr lang="ko-KR" altLang="en-US" sz="1200"/>
            <a:t>▶ 피벗 테이블 보고서는 </a:t>
          </a:r>
          <a:r>
            <a:rPr lang="ko-KR" altLang="en-US" sz="1200" b="1">
              <a:solidFill>
                <a:srgbClr val="FF0000"/>
              </a:solidFill>
            </a:rPr>
            <a:t>동일 시트</a:t>
          </a:r>
          <a:r>
            <a:rPr lang="ko-KR" altLang="en-US" sz="1200"/>
            <a:t>의 </a:t>
          </a:r>
          <a:r>
            <a:rPr lang="en-US" altLang="ko-KR" sz="1200"/>
            <a:t>[A18] </a:t>
          </a:r>
          <a:r>
            <a:rPr lang="ko-KR" altLang="en-US" sz="1200"/>
            <a:t>셀에서 시작하시오</a:t>
          </a:r>
          <a:r>
            <a:rPr lang="en-US" altLang="ko-KR" sz="1200"/>
            <a:t>.</a:t>
          </a: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보고서 레이아웃은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개요 형식으로 표시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지정하시오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주문날짜는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별로 그룹화하여 표시하시오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피벗 테이블 옵션을 이용하여 열의 총합계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행의 총합계는 표시하지 않고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빈 셀에는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'*'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표시하시오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311426</xdr:colOff>
      <xdr:row>12</xdr:row>
      <xdr:rowOff>175177</xdr:rowOff>
    </xdr:from>
    <xdr:to>
      <xdr:col>7</xdr:col>
      <xdr:colOff>753717</xdr:colOff>
      <xdr:row>16</xdr:row>
      <xdr:rowOff>165652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C9F9AE-85CB-5614-AA48-CEA7436FAF6D}"/>
            </a:ext>
          </a:extLst>
        </xdr:cNvPr>
        <xdr:cNvSpPr txBox="1"/>
      </xdr:nvSpPr>
      <xdr:spPr>
        <a:xfrm>
          <a:off x="311426" y="2775916"/>
          <a:ext cx="6074465" cy="818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수식 </a:t>
          </a:r>
          <a:r>
            <a:rPr lang="en-US" altLang="ko-KR" sz="1200"/>
            <a:t>: (</a:t>
          </a:r>
          <a:r>
            <a:rPr lang="ko-KR" altLang="en-US" sz="1200" b="1"/>
            <a:t>기본급</a:t>
          </a:r>
          <a:r>
            <a:rPr lang="en-US" altLang="ko-KR" sz="1200" b="1"/>
            <a:t>+</a:t>
          </a:r>
          <a:r>
            <a:rPr lang="ko-KR" altLang="en-US" sz="1200" b="1"/>
            <a:t>수당</a:t>
          </a:r>
          <a:r>
            <a:rPr lang="en-US" altLang="ko-KR" sz="1200" b="1"/>
            <a:t>)*12+</a:t>
          </a:r>
          <a:r>
            <a:rPr lang="ko-KR" altLang="en-US" sz="1200" b="1"/>
            <a:t>기본급</a:t>
          </a:r>
          <a:r>
            <a:rPr lang="en-US" altLang="ko-KR" sz="1200" b="1"/>
            <a:t>*</a:t>
          </a:r>
          <a:r>
            <a:rPr lang="ko-KR" altLang="en-US" sz="1200" b="1"/>
            <a:t>상여금</a:t>
          </a:r>
          <a:r>
            <a:rPr lang="en-US" altLang="ko-KR" sz="1200" b="1"/>
            <a:t>=</a:t>
          </a:r>
          <a:r>
            <a:rPr lang="ko-KR" altLang="en-US" sz="1200" b="1"/>
            <a:t>임금총액</a:t>
          </a:r>
          <a:r>
            <a:rPr lang="en-US" altLang="ko-KR" sz="1200" b="1"/>
            <a:t>/12=</a:t>
          </a:r>
          <a:r>
            <a:rPr lang="ko-KR" altLang="en-US" sz="1200" b="1"/>
            <a:t>월평균 보수</a:t>
          </a:r>
          <a:endParaRPr lang="en-US" altLang="ko-KR" sz="1200" b="1"/>
        </a:p>
        <a:p>
          <a:r>
            <a:rPr lang="ko-KR" altLang="en-US" sz="1200" b="1"/>
            <a:t>최민아 사원의 월평균 보수를 </a:t>
          </a:r>
          <a:r>
            <a:rPr lang="en-US" altLang="ko-KR" sz="1200" b="1"/>
            <a:t>3,200,000</a:t>
          </a:r>
          <a:r>
            <a:rPr lang="ko-KR" altLang="en-US" sz="1200" b="1"/>
            <a:t>으로 하려면 기본급은 얼마가 되어야 할까</a:t>
          </a:r>
          <a:r>
            <a:rPr lang="en-US" altLang="ko-KR" sz="1200" b="1"/>
            <a:t>?</a:t>
          </a:r>
          <a:endParaRPr lang="ko-KR" altLang="en-US" sz="12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105104</xdr:colOff>
      <xdr:row>4</xdr:row>
      <xdr:rowOff>111672</xdr:rowOff>
    </xdr:from>
    <xdr:to>
      <xdr:col>7</xdr:col>
      <xdr:colOff>455543</xdr:colOff>
      <xdr:row>7</xdr:row>
      <xdr:rowOff>24847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64EFC3-B566-464D-B076-8E8AEB8F063C}"/>
            </a:ext>
          </a:extLst>
        </xdr:cNvPr>
        <xdr:cNvSpPr txBox="1"/>
      </xdr:nvSpPr>
      <xdr:spPr>
        <a:xfrm>
          <a:off x="105104" y="939933"/>
          <a:ext cx="5204048" cy="534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판매가격을 </a:t>
          </a:r>
          <a:r>
            <a:rPr lang="en-US" altLang="ko-KR" sz="1200"/>
            <a:t>500,000</a:t>
          </a:r>
          <a:r>
            <a:rPr lang="ko-KR" altLang="en-US" sz="1200"/>
            <a:t>원으로 맞추려면 단가를 얼마로 조정해야할까</a:t>
          </a:r>
          <a:r>
            <a:rPr lang="en-US" altLang="ko-KR" sz="1200"/>
            <a:t>?</a:t>
          </a:r>
          <a:endParaRPr lang="ko-KR" altLang="en-US" sz="12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76199</xdr:rowOff>
    </xdr:from>
    <xdr:to>
      <xdr:col>13</xdr:col>
      <xdr:colOff>54665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190720-24FB-4837-850F-B9206778BF6D}"/>
            </a:ext>
          </a:extLst>
        </xdr:cNvPr>
        <xdr:cNvSpPr txBox="1"/>
      </xdr:nvSpPr>
      <xdr:spPr>
        <a:xfrm>
          <a:off x="3590925" y="76199"/>
          <a:ext cx="6074465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/>
            <a:t>변동지출 항목을 포함하는 지출 관리를 통해 최대 순이익과 최소 순이익을 파악하는 </a:t>
          </a:r>
          <a:r>
            <a:rPr lang="ko-KR" altLang="en-US" sz="1200" b="1" u="sng"/>
            <a:t>시나리오</a:t>
          </a:r>
          <a:r>
            <a:rPr lang="ko-KR" altLang="en-US" sz="1200" b="1" u="sng" baseline="0"/>
            <a:t> 요약 보고서</a:t>
          </a:r>
          <a:r>
            <a:rPr lang="ko-KR" altLang="en-US" sz="1200" b="1" baseline="0"/>
            <a:t>를 작성하시오</a:t>
          </a:r>
          <a:r>
            <a:rPr lang="en-US" altLang="ko-KR" sz="1200" b="1" baseline="0"/>
            <a:t>.</a:t>
          </a:r>
        </a:p>
        <a:p>
          <a:r>
            <a:rPr lang="en-US" altLang="ko-KR" sz="1200"/>
            <a:t>1. </a:t>
          </a:r>
          <a:r>
            <a:rPr lang="ko-KR" altLang="en-US" sz="1200"/>
            <a:t>다음 값을 이름정의 하시오</a:t>
          </a:r>
          <a:r>
            <a:rPr lang="en-US" altLang="ko-KR" sz="1200"/>
            <a:t>.</a:t>
          </a:r>
        </a:p>
        <a:p>
          <a:r>
            <a:rPr lang="en-US" altLang="ko-KR" sz="1200"/>
            <a:t>[D10:D14]</a:t>
          </a:r>
          <a:r>
            <a:rPr lang="ko-KR" altLang="en-US" sz="1200"/>
            <a:t>영역을 각각 이름에 맞게</a:t>
          </a:r>
          <a:r>
            <a:rPr lang="ko-KR" altLang="en-US" sz="1200">
              <a:solidFill>
                <a:srgbClr val="FF0000"/>
              </a:solidFill>
            </a:rPr>
            <a:t> 이름정의</a:t>
          </a:r>
          <a:r>
            <a:rPr lang="en-US" altLang="ko-KR" sz="1200">
              <a:solidFill>
                <a:srgbClr val="FF0000"/>
              </a:solidFill>
            </a:rPr>
            <a:t>(</a:t>
          </a:r>
          <a:r>
            <a:rPr lang="ko-KR" altLang="en-US" sz="1200">
              <a:solidFill>
                <a:srgbClr val="FF0000"/>
              </a:solidFill>
            </a:rPr>
            <a:t>선택 영역에서 만들기</a:t>
          </a:r>
          <a:r>
            <a:rPr lang="en-US" altLang="ko-KR" sz="1200">
              <a:solidFill>
                <a:srgbClr val="FF0000"/>
              </a:solidFill>
            </a:rPr>
            <a:t>)</a:t>
          </a:r>
          <a:r>
            <a:rPr lang="ko-KR" altLang="en-US" sz="1200"/>
            <a:t> 하시오</a:t>
          </a:r>
          <a:endParaRPr lang="en-US" altLang="ko-KR" sz="1200"/>
        </a:p>
        <a:p>
          <a:r>
            <a:rPr lang="en-US" altLang="ko-KR" sz="1200"/>
            <a:t>2. </a:t>
          </a:r>
          <a:r>
            <a:rPr lang="ko-KR" altLang="en-US" sz="1200"/>
            <a:t>변동셀인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[D10:D14]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 영역을 선택한 후 시나리오 관리자를 클릭해 시나리오 이름을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>
              <a:solidFill>
                <a:srgbClr val="FF0000"/>
              </a:solidFill>
            </a:rPr>
            <a:t>'</a:t>
          </a:r>
          <a:r>
            <a:rPr lang="ko-KR" altLang="en-US" sz="1200">
              <a:solidFill>
                <a:srgbClr val="FF0000"/>
              </a:solidFill>
            </a:rPr>
            <a:t>최저지출</a:t>
          </a:r>
          <a:r>
            <a:rPr lang="en-US" altLang="ko-KR" sz="1200">
              <a:solidFill>
                <a:srgbClr val="FF0000"/>
              </a:solidFill>
            </a:rPr>
            <a:t>'</a:t>
          </a:r>
          <a:r>
            <a:rPr lang="ko-KR" altLang="en-US" sz="1200"/>
            <a:t>과 </a:t>
          </a:r>
          <a:r>
            <a:rPr lang="en-US" altLang="ko-KR" sz="1200"/>
            <a:t>'</a:t>
          </a:r>
          <a:r>
            <a:rPr lang="ko-KR" altLang="en-US" sz="1200">
              <a:solidFill>
                <a:srgbClr val="FF0000"/>
              </a:solidFill>
            </a:rPr>
            <a:t>최대지출</a:t>
          </a:r>
          <a:r>
            <a:rPr lang="en-US" altLang="ko-KR" sz="1200">
              <a:solidFill>
                <a:srgbClr val="FF0000"/>
              </a:solidFill>
            </a:rPr>
            <a:t>'</a:t>
          </a:r>
          <a:r>
            <a:rPr lang="ko-KR" altLang="en-US" sz="1200"/>
            <a:t> 로 작성하시오</a:t>
          </a:r>
          <a:r>
            <a:rPr lang="en-US" altLang="ko-KR" sz="1200"/>
            <a:t>.</a:t>
          </a:r>
          <a:endParaRPr lang="ko-KR" altLang="en-US" sz="1200"/>
        </a:p>
      </xdr:txBody>
    </xdr:sp>
    <xdr:clientData/>
  </xdr:twoCellAnchor>
  <xdr:twoCellAnchor editAs="oneCell">
    <xdr:from>
      <xdr:col>4</xdr:col>
      <xdr:colOff>152400</xdr:colOff>
      <xdr:row>8</xdr:row>
      <xdr:rowOff>47625</xdr:rowOff>
    </xdr:from>
    <xdr:to>
      <xdr:col>13</xdr:col>
      <xdr:colOff>56390</xdr:colOff>
      <xdr:row>27</xdr:row>
      <xdr:rowOff>47127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1AE2ED9-B74F-F92A-4EF4-73EA7C656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876425"/>
          <a:ext cx="6076190" cy="398095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9</xdr:row>
      <xdr:rowOff>28575</xdr:rowOff>
    </xdr:from>
    <xdr:to>
      <xdr:col>8</xdr:col>
      <xdr:colOff>19050</xdr:colOff>
      <xdr:row>15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031F92-7D59-44DE-B289-925B5D8AF74A}"/>
            </a:ext>
          </a:extLst>
        </xdr:cNvPr>
        <xdr:cNvSpPr txBox="1"/>
      </xdr:nvSpPr>
      <xdr:spPr>
        <a:xfrm>
          <a:off x="419100" y="1914525"/>
          <a:ext cx="655320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'</a:t>
          </a:r>
          <a:r>
            <a:rPr lang="ko-KR" altLang="en-US" sz="1200" b="1"/>
            <a:t>총 구매액</a:t>
          </a:r>
          <a:r>
            <a:rPr lang="en-US" altLang="ko-KR" sz="1200" b="1"/>
            <a:t>(</a:t>
          </a:r>
          <a:r>
            <a:rPr lang="ko-KR" altLang="en-US" sz="1200" b="1"/>
            <a:t>원</a:t>
          </a:r>
          <a:r>
            <a:rPr lang="en-US" altLang="ko-KR" sz="1200" b="1"/>
            <a:t>)'</a:t>
          </a:r>
          <a:r>
            <a:rPr lang="ko-KR" altLang="en-US" sz="1200" b="1"/>
            <a:t>이 </a:t>
          </a:r>
          <a:r>
            <a:rPr lang="en-US" altLang="ko-KR" sz="1200" b="1"/>
            <a:t>20</a:t>
          </a:r>
          <a:r>
            <a:rPr lang="ko-KR" altLang="en-US" sz="1200" b="1"/>
            <a:t>만원을 초과하는 경우 관부가세가 부과된다고 한다</a:t>
          </a:r>
          <a:r>
            <a:rPr lang="en-US" altLang="ko-KR" sz="1200" b="1"/>
            <a:t>. </a:t>
          </a:r>
        </a:p>
        <a:p>
          <a:r>
            <a:rPr lang="ko-KR" altLang="en-US" sz="1200" b="1"/>
            <a:t>관부가세를 피하려면 </a:t>
          </a:r>
          <a:r>
            <a:rPr lang="en-US" altLang="ko-KR" sz="1200" b="1"/>
            <a:t>'</a:t>
          </a:r>
          <a:r>
            <a:rPr lang="ko-KR" altLang="en-US" sz="1200" b="1"/>
            <a:t>환율</a:t>
          </a:r>
          <a:r>
            <a:rPr lang="en-US" altLang="ko-KR" sz="1200" b="1"/>
            <a:t>(</a:t>
          </a:r>
          <a:r>
            <a:rPr lang="ko-KR" altLang="en-US" sz="1200" b="1"/>
            <a:t>원</a:t>
          </a:r>
          <a:r>
            <a:rPr lang="en-US" altLang="ko-KR" sz="1200" b="1"/>
            <a:t>/</a:t>
          </a:r>
          <a:r>
            <a:rPr lang="ko-KR" altLang="en-US" sz="1200" b="1"/>
            <a:t>달러</a:t>
          </a:r>
          <a:r>
            <a:rPr lang="en-US" altLang="ko-KR" sz="1200" b="1"/>
            <a:t>)</a:t>
          </a:r>
          <a:r>
            <a:rPr lang="ko-KR" altLang="en-US" sz="1200" b="1"/>
            <a:t>이 얼마일때 물품을 구매해야하는지 계산하시오</a:t>
          </a:r>
          <a:r>
            <a:rPr lang="en-US" altLang="ko-KR" sz="1200" b="1"/>
            <a:t>.</a:t>
          </a:r>
        </a:p>
        <a:p>
          <a:endParaRPr lang="en-US" altLang="ko-KR" sz="1200"/>
        </a:p>
        <a:p>
          <a:r>
            <a:rPr lang="ko-KR" altLang="en-US" sz="1200" b="0"/>
            <a:t>시나리오 이름 </a:t>
          </a:r>
          <a:r>
            <a:rPr lang="en-US" altLang="ko-KR" sz="1200" b="0"/>
            <a:t>1 : </a:t>
          </a:r>
          <a:r>
            <a:rPr lang="ko-KR" altLang="en-US" sz="1200" b="0"/>
            <a:t>환율</a:t>
          </a:r>
          <a:r>
            <a:rPr lang="en-US" altLang="ko-KR" sz="1200" b="0"/>
            <a:t>1</a:t>
          </a:r>
          <a:r>
            <a:rPr lang="ko-KR" altLang="en-US" sz="1200" b="0"/>
            <a:t>  </a:t>
          </a:r>
          <a:r>
            <a:rPr lang="en-US" altLang="ko-KR" sz="1200" b="0"/>
            <a:t>1,300</a:t>
          </a:r>
          <a:r>
            <a:rPr lang="ko-KR" altLang="en-US" sz="1200" b="0"/>
            <a:t>원 일때</a:t>
          </a:r>
          <a:r>
            <a:rPr lang="en-US" altLang="ko-KR" sz="1200" b="0"/>
            <a:t>,</a:t>
          </a:r>
          <a:r>
            <a:rPr lang="en-US" altLang="ko-KR" sz="1200" b="0" baseline="0"/>
            <a:t> </a:t>
          </a:r>
          <a:r>
            <a:rPr lang="ko-KR" altLang="en-US" sz="1200" b="0" baseline="0"/>
            <a:t>환율</a:t>
          </a:r>
          <a:r>
            <a:rPr lang="en-US" altLang="ko-KR" sz="1200" b="0" baseline="0"/>
            <a:t>2 1,280</a:t>
          </a:r>
          <a:r>
            <a:rPr lang="ko-KR" altLang="en-US" sz="1200" b="0" baseline="0"/>
            <a:t>원 일 때 를 고려해 환율 변동에 따른</a:t>
          </a:r>
          <a:endParaRPr lang="en-US" altLang="ko-KR" sz="1200" b="0" baseline="0"/>
        </a:p>
        <a:p>
          <a:r>
            <a:rPr lang="ko-KR" altLang="en-US" sz="1200" b="0" baseline="0"/>
            <a:t> </a:t>
          </a:r>
          <a:r>
            <a:rPr lang="en-US" altLang="ko-KR" sz="1200" b="0" baseline="0"/>
            <a:t>'</a:t>
          </a:r>
          <a:r>
            <a:rPr lang="ko-KR" altLang="en-US" sz="1200" b="0" baseline="0"/>
            <a:t>총 구매액</a:t>
          </a:r>
          <a:r>
            <a:rPr lang="en-US" altLang="ko-KR" sz="1200" b="0" baseline="0"/>
            <a:t>(</a:t>
          </a:r>
          <a:r>
            <a:rPr lang="ko-KR" altLang="en-US" sz="1200" b="0" baseline="0"/>
            <a:t>원</a:t>
          </a:r>
          <a:r>
            <a:rPr lang="en-US" altLang="ko-KR" sz="1200" b="0" baseline="0"/>
            <a:t>)'</a:t>
          </a:r>
          <a:r>
            <a:rPr lang="ko-KR" altLang="en-US" sz="1200" b="0" baseline="0"/>
            <a:t>의 요약 보고서를 새 시트에 작성하시오</a:t>
          </a:r>
          <a:r>
            <a:rPr lang="en-US" altLang="ko-KR" sz="1200" b="0" baseline="0"/>
            <a:t>.</a:t>
          </a:r>
          <a:endParaRPr lang="ko-KR" altLang="en-US" sz="12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38100</xdr:rowOff>
    </xdr:from>
    <xdr:to>
      <xdr:col>11</xdr:col>
      <xdr:colOff>542925</xdr:colOff>
      <xdr:row>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2BD713-921E-4D9B-85A9-C651B9063D9D}"/>
            </a:ext>
          </a:extLst>
        </xdr:cNvPr>
        <xdr:cNvSpPr txBox="1"/>
      </xdr:nvSpPr>
      <xdr:spPr>
        <a:xfrm>
          <a:off x="2686050" y="247650"/>
          <a:ext cx="648652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[</a:t>
          </a:r>
          <a:r>
            <a:rPr lang="ko-KR" altLang="en-US" sz="1200" b="1"/>
            <a:t>데이터</a:t>
          </a:r>
          <a:r>
            <a:rPr lang="en-US" altLang="ko-KR" sz="1200" b="1"/>
            <a:t>]-[</a:t>
          </a:r>
          <a:r>
            <a:rPr lang="ko-KR" altLang="en-US" sz="1200" b="1"/>
            <a:t>데이터표</a:t>
          </a:r>
          <a:r>
            <a:rPr lang="en-US" altLang="ko-KR" sz="1200" b="1"/>
            <a:t>]</a:t>
          </a:r>
          <a:r>
            <a:rPr lang="ko-KR" altLang="en-US" sz="1200" b="0"/>
            <a:t>를 이용하여 연이율의 변동에 따른</a:t>
          </a:r>
          <a:r>
            <a:rPr lang="ko-KR" altLang="en-US" sz="1200" b="1"/>
            <a:t> 월 납입금액</a:t>
          </a:r>
          <a:r>
            <a:rPr lang="ko-KR" altLang="en-US" sz="1200" b="0"/>
            <a:t>을 계산하시오</a:t>
          </a:r>
          <a:r>
            <a:rPr lang="en-US" altLang="ko-KR" sz="1200" b="0"/>
            <a:t>.</a:t>
          </a:r>
          <a:endParaRPr lang="ko-KR" altLang="en-US" sz="1200" b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</xdr:row>
      <xdr:rowOff>57150</xdr:rowOff>
    </xdr:from>
    <xdr:to>
      <xdr:col>11</xdr:col>
      <xdr:colOff>523875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1DA5EC-4195-4F65-8380-37B2FC3EDF15}"/>
            </a:ext>
          </a:extLst>
        </xdr:cNvPr>
        <xdr:cNvSpPr txBox="1"/>
      </xdr:nvSpPr>
      <xdr:spPr>
        <a:xfrm>
          <a:off x="2409825" y="523875"/>
          <a:ext cx="648652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/>
            <a:t>[</a:t>
          </a:r>
          <a:r>
            <a:rPr lang="ko-KR" altLang="en-US" sz="1200" b="1"/>
            <a:t>데이터</a:t>
          </a:r>
          <a:r>
            <a:rPr lang="en-US" altLang="ko-KR" sz="1200" b="1"/>
            <a:t>]-[</a:t>
          </a:r>
          <a:r>
            <a:rPr lang="ko-KR" altLang="en-US" sz="1200" b="1"/>
            <a:t>데이터표</a:t>
          </a:r>
          <a:r>
            <a:rPr lang="en-US" altLang="ko-KR" sz="1200" b="1"/>
            <a:t>]</a:t>
          </a:r>
          <a:r>
            <a:rPr lang="ko-KR" altLang="en-US" sz="1200" b="0"/>
            <a:t>를 이용하여 연이율과 납입기간의 변동에 따른</a:t>
          </a:r>
          <a:r>
            <a:rPr lang="ko-KR" altLang="en-US" sz="1200" b="1"/>
            <a:t> 월 납입액</a:t>
          </a:r>
          <a:r>
            <a:rPr lang="ko-KR" altLang="en-US" sz="1200" b="0"/>
            <a:t>의 변화를 계산하시오</a:t>
          </a:r>
          <a:r>
            <a:rPr lang="en-US" altLang="ko-KR" sz="1200" b="0"/>
            <a:t>.</a:t>
          </a:r>
          <a:endParaRPr lang="ko-KR" altLang="en-US" sz="1200" b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19</xdr:row>
      <xdr:rowOff>47625</xdr:rowOff>
    </xdr:from>
    <xdr:to>
      <xdr:col>15</xdr:col>
      <xdr:colOff>276225</xdr:colOff>
      <xdr:row>22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FD2781-2302-4685-965F-63A449F71FD4}"/>
            </a:ext>
          </a:extLst>
        </xdr:cNvPr>
        <xdr:cNvSpPr txBox="1"/>
      </xdr:nvSpPr>
      <xdr:spPr>
        <a:xfrm>
          <a:off x="3590925" y="4029075"/>
          <a:ext cx="648652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/>
            <a:t>데이터 통합 기능</a:t>
          </a:r>
          <a:r>
            <a:rPr lang="ko-KR" altLang="en-US" sz="1200" b="0"/>
            <a:t>을 이용하여 </a:t>
          </a:r>
          <a:r>
            <a:rPr lang="en-US" altLang="ko-KR" sz="1200" b="0"/>
            <a:t>'</a:t>
          </a:r>
          <a:r>
            <a:rPr lang="ko-KR" altLang="en-US" sz="1200" b="0"/>
            <a:t>소설</a:t>
          </a:r>
          <a:r>
            <a:rPr lang="en-US" altLang="ko-KR" sz="1200" b="0"/>
            <a:t>'</a:t>
          </a:r>
          <a:r>
            <a:rPr lang="ko-KR" altLang="en-US" sz="1200" b="0"/>
            <a:t>로 끝난</a:t>
          </a:r>
          <a:r>
            <a:rPr lang="ko-KR" altLang="en-US" sz="1200" b="0" baseline="0"/>
            <a:t> 품목</a:t>
          </a:r>
          <a:r>
            <a:rPr lang="en-US" altLang="ko-KR" sz="1200" b="0" baseline="0"/>
            <a:t>, '</a:t>
          </a:r>
          <a:r>
            <a:rPr lang="ko-KR" altLang="en-US" sz="1200" b="0" baseline="0"/>
            <a:t>간지</a:t>
          </a:r>
          <a:r>
            <a:rPr lang="en-US" altLang="ko-KR" sz="1200" b="0" baseline="0"/>
            <a:t>'</a:t>
          </a:r>
          <a:r>
            <a:rPr lang="ko-KR" altLang="en-US" sz="1200" b="0" baseline="0"/>
            <a:t>로 끝난 품목</a:t>
          </a:r>
          <a:r>
            <a:rPr lang="en-US" altLang="ko-KR" sz="1200" b="0" baseline="0"/>
            <a:t>, '</a:t>
          </a:r>
          <a:r>
            <a:rPr lang="ko-KR" altLang="en-US" sz="1200" b="0" baseline="0"/>
            <a:t>도서</a:t>
          </a:r>
          <a:r>
            <a:rPr lang="en-US" altLang="ko-KR" sz="1200" b="0" baseline="0"/>
            <a:t>'</a:t>
          </a:r>
          <a:r>
            <a:rPr lang="ko-KR" altLang="en-US" sz="1200" b="0" baseline="0"/>
            <a:t>로 끝난 품목의</a:t>
          </a:r>
          <a:endParaRPr lang="en-US" altLang="ko-KR" sz="1200" b="0" baseline="0"/>
        </a:p>
        <a:p>
          <a:r>
            <a:rPr lang="ko-KR" altLang="en-US" sz="1200" b="0" baseline="0"/>
            <a:t>입고</a:t>
          </a:r>
          <a:r>
            <a:rPr lang="en-US" altLang="ko-KR" sz="1200" b="0" baseline="0"/>
            <a:t>, </a:t>
          </a:r>
          <a:r>
            <a:rPr lang="ko-KR" altLang="en-US" sz="1200" b="0" baseline="0"/>
            <a:t>재고</a:t>
          </a:r>
          <a:r>
            <a:rPr lang="en-US" altLang="ko-KR" sz="1200" b="0" baseline="0"/>
            <a:t>, </a:t>
          </a:r>
          <a:r>
            <a:rPr lang="ko-KR" altLang="en-US" sz="1200" b="0" baseline="0"/>
            <a:t>계에 대한 평균을 구하여 표시하시오</a:t>
          </a:r>
          <a:r>
            <a:rPr lang="en-US" altLang="ko-KR" sz="1200" b="0" baseline="0"/>
            <a:t>.</a:t>
          </a:r>
          <a:endParaRPr lang="ko-KR" altLang="en-US" sz="1200" b="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167721</xdr:colOff>
      <xdr:row>0</xdr:row>
      <xdr:rowOff>151675</xdr:rowOff>
    </xdr:from>
    <xdr:to>
      <xdr:col>10</xdr:col>
      <xdr:colOff>414130</xdr:colOff>
      <xdr:row>8</xdr:row>
      <xdr:rowOff>124240</xdr:rowOff>
    </xdr:to>
    <xdr:sp macro="" textlink="">
      <xdr:nvSpPr>
        <xdr:cNvPr id="2" name="설명선: 왼쪽 화살표 1">
          <a:extLst>
            <a:ext uri="{FF2B5EF4-FFF2-40B4-BE49-F238E27FC236}">
              <a16:creationId xmlns:a16="http://schemas.microsoft.com/office/drawing/2014/main" id="{02373AB2-CBCF-49BC-8602-04145688868A}"/>
            </a:ext>
          </a:extLst>
        </xdr:cNvPr>
        <xdr:cNvSpPr/>
      </xdr:nvSpPr>
      <xdr:spPr>
        <a:xfrm>
          <a:off x="3605004" y="151675"/>
          <a:ext cx="3683691" cy="1629087"/>
        </a:xfrm>
        <a:prstGeom prst="leftArrowCallout">
          <a:avLst>
            <a:gd name="adj1" fmla="val 25000"/>
            <a:gd name="adj2" fmla="val 25000"/>
            <a:gd name="adj3" fmla="val 25000"/>
            <a:gd name="adj4" fmla="val 8650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방법</a:t>
          </a:r>
          <a:r>
            <a:rPr lang="en-US" altLang="ko-KR" sz="1100"/>
            <a:t>1</a:t>
          </a:r>
        </a:p>
        <a:p>
          <a:pPr algn="l"/>
          <a:r>
            <a:rPr lang="en-US" altLang="ko-KR" sz="1100"/>
            <a:t>SUMIF</a:t>
          </a:r>
          <a:r>
            <a:rPr lang="ko-KR" altLang="en-US" sz="1100"/>
            <a:t>함수를 이용하여 카드종류에 따른 금액의 합계를 구하여 자동채우기하시오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  <a:p>
          <a:pPr algn="l"/>
          <a:r>
            <a:rPr lang="ko-KR" altLang="en-US" sz="1100"/>
            <a:t>방법</a:t>
          </a:r>
          <a:r>
            <a:rPr lang="en-US" altLang="ko-KR" sz="1100"/>
            <a:t>2</a:t>
          </a:r>
        </a:p>
        <a:p>
          <a:pPr algn="l"/>
          <a:r>
            <a:rPr lang="ko-KR" altLang="en-US" sz="1100"/>
            <a:t>통합 기능으로 요약하시오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HAN" refreshedDate="45246.612982986109" createdVersion="6" refreshedVersion="6" minRefreshableVersion="3" recordCount="48">
  <cacheSource type="worksheet">
    <worksheetSource ref="A2:D50" sheet="피벗(매출)"/>
  </cacheSource>
  <cacheFields count="6">
    <cacheField name="날짜" numFmtId="177">
      <sharedItems containsSemiMixedTypes="0" containsNonDate="0" containsDate="1" containsString="0" minDate="2021-01-31T00:00:00" maxDate="2022-01-01T00:00:00" count="12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</sharedItems>
      <fieldGroup par="5" base="0">
        <rangePr groupBy="days" startDate="2021-01-31T00:00:00" endDate="2022-01-01T00:00:00"/>
        <groupItems count="368">
          <s v="&lt;2021-01-31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2-01-01"/>
        </groupItems>
      </fieldGroup>
    </cacheField>
    <cacheField name="종류" numFmtId="0">
      <sharedItems count="4">
        <s v="일반"/>
        <s v="특수"/>
        <s v="등기"/>
        <s v="보통"/>
      </sharedItems>
    </cacheField>
    <cacheField name="건수" numFmtId="41">
      <sharedItems containsString="0" containsBlank="1" containsNumber="1" containsInteger="1" minValue="35" maxValue="687"/>
    </cacheField>
    <cacheField name="금액" numFmtId="3">
      <sharedItems containsSemiMixedTypes="0" containsString="0" containsNumber="1" containsInteger="1" minValue="2541" maxValue="104076"/>
    </cacheField>
    <cacheField name="월" numFmtId="0" databaseField="0">
      <fieldGroup base="0">
        <rangePr groupBy="months" startDate="2021-01-31T00:00:00" endDate="2022-01-01T00:00:00"/>
        <groupItems count="14">
          <s v="&lt;2021-01-3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01-01"/>
        </groupItems>
      </fieldGroup>
    </cacheField>
    <cacheField name="분기" numFmtId="0" databaseField="0">
      <fieldGroup base="0">
        <rangePr groupBy="quarters" startDate="2021-01-31T00:00:00" endDate="2022-01-01T00:00:00"/>
        <groupItems count="6">
          <s v="&lt;2021-01-31"/>
          <s v="1사분기"/>
          <s v="2사분기"/>
          <s v="3사분기"/>
          <s v="4사분기"/>
          <s v="&gt;2022-01-0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UHAN" refreshedDate="45246.613840740742" createdVersion="6" refreshedVersion="6" minRefreshableVersion="3" recordCount="9">
  <cacheSource type="worksheet">
    <worksheetSource ref="A3:G12" sheet="피벗(판매실적표)"/>
  </cacheSource>
  <cacheFields count="7">
    <cacheField name="분류코드" numFmtId="0">
      <sharedItems/>
    </cacheField>
    <cacheField name="주문날짜" numFmtId="180">
      <sharedItems containsSemiMixedTypes="0" containsNonDate="0" containsDate="1" containsString="0" minDate="2022-01-01T00:00:00" maxDate="2022-08-09T00:00:00" count="8">
        <d v="2022-05-01T00:00:00"/>
        <d v="2022-05-02T00:00:00"/>
        <d v="2022-04-05T00:00:00"/>
        <d v="2022-07-08T00:00:00"/>
        <d v="2022-08-08T00:00:00"/>
        <d v="2022-01-01T00:00:00"/>
        <d v="2022-05-31T00:00:00"/>
        <d v="2022-04-01T00:00:00"/>
      </sharedItems>
      <fieldGroup base="1">
        <rangePr groupBy="months" startDate="2022-01-01T00:00:00" endDate="2022-08-09T00:00:00"/>
        <groupItems count="14">
          <s v="&lt;2022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08-09"/>
        </groupItems>
      </fieldGroup>
    </cacheField>
    <cacheField name="제조회사" numFmtId="0">
      <sharedItems count="4">
        <s v="성일전자"/>
        <s v="영진전자"/>
        <s v="천지전자"/>
        <s v="영하전자"/>
      </sharedItems>
    </cacheField>
    <cacheField name="생산원가" numFmtId="41">
      <sharedItems containsSemiMixedTypes="0" containsString="0" containsNumber="1" containsInteger="1" minValue="50000" maxValue="180000"/>
    </cacheField>
    <cacheField name="판매가" numFmtId="41">
      <sharedItems containsSemiMixedTypes="0" containsString="0" containsNumber="1" containsInteger="1" minValue="113000" maxValue="253000"/>
    </cacheField>
    <cacheField name="판매량" numFmtId="0">
      <sharedItems containsSemiMixedTypes="0" containsString="0" containsNumber="1" containsInteger="1" minValue="10" maxValue="43"/>
    </cacheField>
    <cacheField name="이익금" numFmtId="41">
      <sharedItems containsSemiMixedTypes="0" containsString="0" containsNumber="1" containsInteger="1" minValue="608000" maxValue="4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n v="310"/>
    <n v="67456"/>
  </r>
  <r>
    <x v="0"/>
    <x v="1"/>
    <n v="210"/>
    <n v="59459"/>
  </r>
  <r>
    <x v="0"/>
    <x v="2"/>
    <m/>
    <n v="49726"/>
  </r>
  <r>
    <x v="0"/>
    <x v="3"/>
    <n v="65"/>
    <n v="4570"/>
  </r>
  <r>
    <x v="1"/>
    <x v="3"/>
    <n v="363"/>
    <n v="68110"/>
  </r>
  <r>
    <x v="1"/>
    <x v="1"/>
    <n v="215"/>
    <n v="60437"/>
  </r>
  <r>
    <x v="1"/>
    <x v="2"/>
    <m/>
    <n v="51452"/>
  </r>
  <r>
    <x v="1"/>
    <x v="0"/>
    <n v="342"/>
    <n v="51031"/>
  </r>
  <r>
    <x v="2"/>
    <x v="1"/>
    <n v="241"/>
    <n v="62256"/>
  </r>
  <r>
    <x v="2"/>
    <x v="2"/>
    <m/>
    <n v="60511"/>
  </r>
  <r>
    <x v="2"/>
    <x v="3"/>
    <n v="315"/>
    <n v="58413"/>
  </r>
  <r>
    <x v="2"/>
    <x v="0"/>
    <n v="214"/>
    <n v="31519"/>
  </r>
  <r>
    <x v="3"/>
    <x v="1"/>
    <n v="215"/>
    <n v="65467"/>
  </r>
  <r>
    <x v="3"/>
    <x v="2"/>
    <n v="154"/>
    <n v="59845"/>
  </r>
  <r>
    <x v="3"/>
    <x v="0"/>
    <n v="343"/>
    <n v="41520"/>
  </r>
  <r>
    <x v="3"/>
    <x v="3"/>
    <n v="64"/>
    <n v="8364"/>
  </r>
  <r>
    <x v="4"/>
    <x v="0"/>
    <n v="687"/>
    <n v="104076"/>
  </r>
  <r>
    <x v="4"/>
    <x v="1"/>
    <n v="240"/>
    <n v="64432"/>
  </r>
  <r>
    <x v="4"/>
    <x v="2"/>
    <n v="160"/>
    <n v="57462"/>
  </r>
  <r>
    <x v="4"/>
    <x v="3"/>
    <n v="175"/>
    <n v="20100"/>
  </r>
  <r>
    <x v="5"/>
    <x v="0"/>
    <n v="587"/>
    <n v="81300"/>
  </r>
  <r>
    <x v="5"/>
    <x v="1"/>
    <n v="198"/>
    <n v="64546"/>
  </r>
  <r>
    <x v="5"/>
    <x v="2"/>
    <n v="146"/>
    <n v="63611"/>
  </r>
  <r>
    <x v="5"/>
    <x v="3"/>
    <n v="150"/>
    <n v="36450"/>
  </r>
  <r>
    <x v="6"/>
    <x v="1"/>
    <n v="214"/>
    <n v="61457"/>
  </r>
  <r>
    <x v="6"/>
    <x v="2"/>
    <n v="275"/>
    <n v="50146"/>
  </r>
  <r>
    <x v="6"/>
    <x v="0"/>
    <n v="459"/>
    <n v="46542"/>
  </r>
  <r>
    <x v="6"/>
    <x v="3"/>
    <n v="165"/>
    <n v="14571"/>
  </r>
  <r>
    <x v="7"/>
    <x v="1"/>
    <n v="204"/>
    <n v="59462"/>
  </r>
  <r>
    <x v="7"/>
    <x v="2"/>
    <n v="157"/>
    <n v="50145"/>
  </r>
  <r>
    <x v="7"/>
    <x v="0"/>
    <n v="246"/>
    <n v="45310"/>
  </r>
  <r>
    <x v="7"/>
    <x v="3"/>
    <n v="204"/>
    <n v="44153"/>
  </r>
  <r>
    <x v="8"/>
    <x v="1"/>
    <n v="243"/>
    <n v="65421"/>
  </r>
  <r>
    <x v="8"/>
    <x v="2"/>
    <n v="145"/>
    <n v="51324"/>
  </r>
  <r>
    <x v="8"/>
    <x v="0"/>
    <n v="246"/>
    <n v="35612"/>
  </r>
  <r>
    <x v="8"/>
    <x v="3"/>
    <n v="48"/>
    <n v="3081"/>
  </r>
  <r>
    <x v="9"/>
    <x v="2"/>
    <n v="184"/>
    <n v="65412"/>
  </r>
  <r>
    <x v="9"/>
    <x v="0"/>
    <n v="456"/>
    <n v="62154"/>
  </r>
  <r>
    <x v="9"/>
    <x v="1"/>
    <n v="211"/>
    <n v="58454"/>
  </r>
  <r>
    <x v="9"/>
    <x v="3"/>
    <n v="241"/>
    <n v="51241"/>
  </r>
  <r>
    <x v="10"/>
    <x v="1"/>
    <n v="185"/>
    <n v="60154"/>
  </r>
  <r>
    <x v="10"/>
    <x v="2"/>
    <n v="123"/>
    <n v="58123"/>
  </r>
  <r>
    <x v="10"/>
    <x v="0"/>
    <n v="246"/>
    <n v="11214"/>
  </r>
  <r>
    <x v="10"/>
    <x v="3"/>
    <n v="35"/>
    <n v="2541"/>
  </r>
  <r>
    <x v="11"/>
    <x v="3"/>
    <n v="336"/>
    <n v="60213"/>
  </r>
  <r>
    <x v="11"/>
    <x v="1"/>
    <n v="185"/>
    <n v="55412"/>
  </r>
  <r>
    <x v="11"/>
    <x v="2"/>
    <n v="211"/>
    <n v="45312"/>
  </r>
  <r>
    <x v="11"/>
    <x v="0"/>
    <n v="489"/>
    <n v="387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s v="CP001"/>
    <x v="0"/>
    <x v="0"/>
    <n v="180000"/>
    <n v="253000"/>
    <n v="12"/>
    <n v="876000"/>
  </r>
  <r>
    <s v="MA001"/>
    <x v="1"/>
    <x v="1"/>
    <n v="120000"/>
    <n v="252000"/>
    <n v="36"/>
    <n v="4752000"/>
  </r>
  <r>
    <s v="MA001"/>
    <x v="2"/>
    <x v="2"/>
    <n v="80000"/>
    <n v="120000"/>
    <n v="42"/>
    <n v="1680000"/>
  </r>
  <r>
    <s v="HDD001"/>
    <x v="2"/>
    <x v="3"/>
    <n v="50000"/>
    <n v="128000"/>
    <n v="43"/>
    <n v="3354000"/>
  </r>
  <r>
    <s v="CP001"/>
    <x v="3"/>
    <x v="0"/>
    <n v="160000"/>
    <n v="200000"/>
    <n v="20"/>
    <n v="800000"/>
  </r>
  <r>
    <s v="HDD001"/>
    <x v="4"/>
    <x v="1"/>
    <n v="100000"/>
    <n v="126000"/>
    <n v="30"/>
    <n v="780000"/>
  </r>
  <r>
    <s v="MA001"/>
    <x v="5"/>
    <x v="2"/>
    <n v="75000"/>
    <n v="113000"/>
    <n v="16"/>
    <n v="608000"/>
  </r>
  <r>
    <s v="HDD001"/>
    <x v="6"/>
    <x v="1"/>
    <n v="65000"/>
    <n v="126000"/>
    <n v="10"/>
    <n v="610000"/>
  </r>
  <r>
    <s v="MA001"/>
    <x v="7"/>
    <x v="2"/>
    <n v="70000"/>
    <n v="113000"/>
    <n v="18"/>
    <n v="77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2" applyNumberFormats="0" applyBorderFormats="0" applyFontFormats="0" applyPatternFormats="0" applyAlignmentFormats="0" applyWidthHeightFormats="1" dataCaption="값" missingCaption="*" updatedVersion="6" minRefreshableVersion="3" useAutoFormatting="1" colGrandTotals="0" itemPrintTitles="1" mergeItem="1" createdVersion="6" indent="0" outline="1" outlineData="1" multipleFieldFilters="0">
  <location ref="A4:C9" firstHeaderRow="0" firstDataRow="1" firstDataCol="1" rowPageCount="1" colPageCount="1"/>
  <pivotFields count="6">
    <pivotField numFmtId="17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dataField="1" numFmtId="41" showAll="0"/>
    <pivotField dataField="1" numFmtId="3" showAll="0"/>
    <pivotField showAll="0" defaultSubtotal="0">
      <items count="14">
        <item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날짜(분기)" axis="axisPage" showAll="0" defaultSubtotal="0">
      <items count="6">
        <item x="0"/>
        <item sd="0" x="1"/>
        <item sd="0" x="2"/>
        <item sd="0" x="3"/>
        <item sd="0" x="4"/>
        <item x="5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합계 : 금액" fld="3" baseField="1" baseItem="0" numFmtId="183"/>
    <dataField name="평균 : 건수" fld="2" subtotal="average" baseField="1" baseItem="0" numFmtId="189"/>
  </dataFields>
  <formats count="2">
    <format dxfId="1">
      <pivotArea dataOnly="0" labelOnly="1" outline="0" fieldPosition="0">
        <references count="2">
          <reference field="4294967294" count="1">
            <x v="0"/>
          </reference>
          <reference field="5" count="1" selected="0">
            <x v="1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17" dataOnRows="1" applyNumberFormats="0" applyBorderFormats="0" applyFontFormats="0" applyPatternFormats="0" applyAlignmentFormats="0" applyWidthHeightFormats="1" dataCaption="값" missingCaption="*" updatedVersion="6" minRefreshableVersion="3" useAutoFormatting="1" rowGrandTotals="0" colGrandTotals="0" itemPrintTitles="1" createdVersion="6" indent="0" compact="0" outline="1" outlineData="1" compactData="0" multipleFieldFilters="0">
  <location ref="A18:F39" firstHeaderRow="1" firstDataRow="2" firstDataCol="2"/>
  <pivotFields count="7">
    <pivotField compact="0" showAll="0"/>
    <pivotField axis="axisRow"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showAll="0">
      <items count="5">
        <item x="0"/>
        <item x="1"/>
        <item x="3"/>
        <item x="2"/>
        <item t="default"/>
      </items>
    </pivotField>
    <pivotField dataField="1" compact="0" numFmtId="41" showAll="0"/>
    <pivotField dataField="1" compact="0" numFmtId="41" showAll="0"/>
    <pivotField compact="0" showAll="0"/>
    <pivotField dataField="1" compact="0" numFmtId="41" showAll="0"/>
  </pivotFields>
  <rowFields count="2">
    <field x="1"/>
    <field x="-2"/>
  </rowFields>
  <rowItems count="20">
    <i>
      <x v="1"/>
    </i>
    <i r="1">
      <x/>
    </i>
    <i r="1" i="1">
      <x v="1"/>
    </i>
    <i r="1" i="2">
      <x v="2"/>
    </i>
    <i>
      <x v="4"/>
    </i>
    <i r="1">
      <x/>
    </i>
    <i r="1" i="1">
      <x v="1"/>
    </i>
    <i r="1" i="2">
      <x v="2"/>
    </i>
    <i>
      <x v="5"/>
    </i>
    <i r="1">
      <x/>
    </i>
    <i r="1" i="1">
      <x v="1"/>
    </i>
    <i r="1" i="2">
      <x v="2"/>
    </i>
    <i>
      <x v="7"/>
    </i>
    <i r="1">
      <x/>
    </i>
    <i r="1" i="1">
      <x v="1"/>
    </i>
    <i r="1" i="2">
      <x v="2"/>
    </i>
    <i>
      <x v="8"/>
    </i>
    <i r="1">
      <x/>
    </i>
    <i r="1" i="1">
      <x v="1"/>
    </i>
    <i r="1" i="2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3">
    <dataField name="합계 : 생산원가" fld="3" baseField="0" baseItem="0"/>
    <dataField name="합계 : 판매가" fld="4" baseField="0" baseItem="0"/>
    <dataField name="합계 : 이익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출판사" sourceName="출판사">
  <extLst>
    <x:ext xmlns:x15="http://schemas.microsoft.com/office/spreadsheetml/2010/11/main" uri="{2F2917AC-EB37-4324-AD4E-5DD8C200BD13}">
      <x15:tableSlicerCache tableId="2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출판사" cache="슬라이서_출판사" caption="출판사" style="SlicerStyleLight2" rowHeight="273050"/>
</slicers>
</file>

<file path=xl/tables/table1.xml><?xml version="1.0" encoding="utf-8"?>
<table xmlns="http://schemas.openxmlformats.org/spreadsheetml/2006/main" id="2" name="표2" displayName="표2" ref="A1:F15" totalsRowCount="1" headerRowDxfId="5">
  <autoFilter ref="A1:F14"/>
  <tableColumns count="6">
    <tableColumn id="1" name="도서번호" totalsRowLabel="요약" dataDxfId="4"/>
    <tableColumn id="2" name="도서명" totalsRowFunction="count"/>
    <tableColumn id="3" name="출판사"/>
    <tableColumn id="4" name="입고량" totalsRowFunction="var"/>
    <tableColumn id="5" name="판매량" totalsRowFunction="sum"/>
    <tableColumn id="6" name="재고량" totalsRowFunction="sum" dataDxfId="3">
      <calculatedColumnFormula>표2[[#This Row],[입고량]]-표2[[#This Row],[판매량]]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1:D4" totalsRowShown="0">
  <autoFilter ref="A1:D4"/>
  <tableColumns count="4">
    <tableColumn id="1" name="날짜" dataDxfId="0"/>
    <tableColumn id="2" name="종류"/>
    <tableColumn id="3" name="건수"/>
    <tableColumn id="4" name="금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A2" sqref="A2:F14"/>
    </sheetView>
  </sheetViews>
  <sheetFormatPr defaultRowHeight="16.5"/>
  <cols>
    <col min="1" max="1" width="12.625" customWidth="1"/>
    <col min="2" max="2" width="18.625" customWidth="1"/>
    <col min="3" max="5" width="9.75" customWidth="1"/>
  </cols>
  <sheetData>
    <row r="1" spans="1:6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173</v>
      </c>
    </row>
    <row r="2" spans="1:6">
      <c r="A2" s="2">
        <v>8984317411</v>
      </c>
      <c r="B2" t="s">
        <v>14</v>
      </c>
      <c r="C2" t="s">
        <v>1</v>
      </c>
      <c r="D2">
        <v>20</v>
      </c>
      <c r="E2">
        <v>12</v>
      </c>
      <c r="F2">
        <f>표2[[#This Row],[입고량]]-표2[[#This Row],[판매량]]</f>
        <v>8</v>
      </c>
    </row>
    <row r="3" spans="1:6">
      <c r="A3" s="2">
        <v>1130612244</v>
      </c>
      <c r="B3" t="s">
        <v>2</v>
      </c>
      <c r="C3" t="s">
        <v>1</v>
      </c>
      <c r="D3">
        <v>15</v>
      </c>
      <c r="E3">
        <v>11</v>
      </c>
      <c r="F3">
        <f>표2[[#This Row],[입고량]]-표2[[#This Row],[판매량]]</f>
        <v>4</v>
      </c>
    </row>
    <row r="4" spans="1:6">
      <c r="A4" s="2">
        <v>8956055467</v>
      </c>
      <c r="B4" t="s">
        <v>3</v>
      </c>
      <c r="C4" t="s">
        <v>0</v>
      </c>
      <c r="D4">
        <v>20</v>
      </c>
      <c r="E4">
        <v>15</v>
      </c>
      <c r="F4">
        <f>표2[[#This Row],[입고량]]-표2[[#This Row],[판매량]]</f>
        <v>5</v>
      </c>
    </row>
    <row r="5" spans="1:6">
      <c r="A5" s="2">
        <v>8901204215</v>
      </c>
      <c r="B5" t="s">
        <v>4</v>
      </c>
      <c r="C5" t="s">
        <v>1</v>
      </c>
      <c r="D5">
        <v>15</v>
      </c>
      <c r="E5">
        <v>9</v>
      </c>
      <c r="F5">
        <f>표2[[#This Row],[입고량]]-표2[[#This Row],[판매량]]</f>
        <v>6</v>
      </c>
    </row>
    <row r="6" spans="1:6">
      <c r="A6" s="2">
        <v>2125461472</v>
      </c>
      <c r="B6" t="s">
        <v>5</v>
      </c>
      <c r="C6" t="s">
        <v>11</v>
      </c>
      <c r="D6">
        <v>30</v>
      </c>
      <c r="E6">
        <v>25</v>
      </c>
      <c r="F6">
        <f>표2[[#This Row],[입고량]]-표2[[#This Row],[판매량]]</f>
        <v>5</v>
      </c>
    </row>
    <row r="7" spans="1:6">
      <c r="A7" s="2">
        <v>1134571264</v>
      </c>
      <c r="B7" t="s">
        <v>15</v>
      </c>
      <c r="C7" t="s">
        <v>1</v>
      </c>
      <c r="D7">
        <v>30</v>
      </c>
      <c r="E7">
        <v>19</v>
      </c>
      <c r="F7">
        <f>표2[[#This Row],[입고량]]-표2[[#This Row],[판매량]]</f>
        <v>11</v>
      </c>
    </row>
    <row r="8" spans="1:6">
      <c r="A8" s="2">
        <v>8984315117</v>
      </c>
      <c r="B8" t="s">
        <v>6</v>
      </c>
      <c r="C8" t="s">
        <v>11</v>
      </c>
      <c r="D8">
        <v>20</v>
      </c>
      <c r="E8">
        <v>20</v>
      </c>
      <c r="F8">
        <f>표2[[#This Row],[입고량]]-표2[[#This Row],[판매량]]</f>
        <v>0</v>
      </c>
    </row>
    <row r="9" spans="1:6">
      <c r="A9" s="2">
        <v>8982813845</v>
      </c>
      <c r="B9" t="s">
        <v>7</v>
      </c>
      <c r="C9" t="s">
        <v>11</v>
      </c>
      <c r="D9">
        <v>20</v>
      </c>
      <c r="E9">
        <v>13</v>
      </c>
      <c r="F9">
        <f>표2[[#This Row],[입고량]]-표2[[#This Row],[판매량]]</f>
        <v>7</v>
      </c>
    </row>
    <row r="10" spans="1:6">
      <c r="A10" s="2">
        <v>2174546547</v>
      </c>
      <c r="B10" t="s">
        <v>16</v>
      </c>
      <c r="C10" t="s">
        <v>11</v>
      </c>
      <c r="D10">
        <v>10</v>
      </c>
      <c r="E10">
        <v>8</v>
      </c>
      <c r="F10">
        <f>표2[[#This Row],[입고량]]-표2[[#This Row],[판매량]]</f>
        <v>2</v>
      </c>
    </row>
    <row r="11" spans="1:6">
      <c r="A11" s="2">
        <v>1147713676</v>
      </c>
      <c r="B11" t="s">
        <v>17</v>
      </c>
      <c r="C11" t="s">
        <v>0</v>
      </c>
      <c r="D11">
        <v>20</v>
      </c>
      <c r="E11">
        <v>8</v>
      </c>
      <c r="F11">
        <f>표2[[#This Row],[입고량]]-표2[[#This Row],[판매량]]</f>
        <v>12</v>
      </c>
    </row>
    <row r="12" spans="1:6">
      <c r="A12" s="2">
        <v>8934908068</v>
      </c>
      <c r="B12" t="s">
        <v>18</v>
      </c>
      <c r="C12" t="s">
        <v>1</v>
      </c>
      <c r="D12">
        <v>10</v>
      </c>
      <c r="E12">
        <v>6</v>
      </c>
      <c r="F12">
        <f>표2[[#This Row],[입고량]]-표2[[#This Row],[판매량]]</f>
        <v>4</v>
      </c>
    </row>
    <row r="13" spans="1:6">
      <c r="A13" s="2">
        <v>8963220826</v>
      </c>
      <c r="B13" t="s">
        <v>19</v>
      </c>
      <c r="C13" t="s">
        <v>0</v>
      </c>
      <c r="D13">
        <v>20</v>
      </c>
      <c r="E13">
        <v>12</v>
      </c>
      <c r="F13">
        <f>표2[[#This Row],[입고량]]-표2[[#This Row],[판매량]]</f>
        <v>8</v>
      </c>
    </row>
    <row r="14" spans="1:6">
      <c r="A14" s="2">
        <v>8970127240</v>
      </c>
      <c r="B14" t="s">
        <v>20</v>
      </c>
      <c r="C14" t="s">
        <v>0</v>
      </c>
      <c r="D14">
        <v>15</v>
      </c>
      <c r="E14">
        <v>7</v>
      </c>
      <c r="F14">
        <f>표2[[#This Row],[입고량]]-표2[[#This Row],[판매량]]</f>
        <v>8</v>
      </c>
    </row>
    <row r="15" spans="1:6">
      <c r="A15" t="s">
        <v>172</v>
      </c>
      <c r="B15">
        <f>SUBTOTAL(103,표2[도서명])</f>
        <v>13</v>
      </c>
      <c r="D15">
        <f>SUBTOTAL(110,표2[입고량])</f>
        <v>38.141025641025635</v>
      </c>
      <c r="E15">
        <f>SUBTOTAL(109,표2[판매량])</f>
        <v>165</v>
      </c>
      <c r="F15">
        <f>SUBTOTAL(109,표2[재고량])</f>
        <v>80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6.5"/>
  <sheetData>
    <row r="1" spans="1:4">
      <c r="A1" t="s">
        <v>185</v>
      </c>
      <c r="B1" t="s">
        <v>186</v>
      </c>
      <c r="C1" t="s">
        <v>187</v>
      </c>
      <c r="D1" t="s">
        <v>188</v>
      </c>
    </row>
    <row r="2" spans="1:4">
      <c r="A2" s="88">
        <v>44227</v>
      </c>
      <c r="B2" t="s">
        <v>29</v>
      </c>
      <c r="C2">
        <v>265</v>
      </c>
      <c r="D2">
        <v>49726</v>
      </c>
    </row>
    <row r="3" spans="1:4">
      <c r="A3" s="88">
        <v>44255</v>
      </c>
      <c r="B3" t="s">
        <v>29</v>
      </c>
      <c r="C3">
        <v>164</v>
      </c>
      <c r="D3">
        <v>51452</v>
      </c>
    </row>
    <row r="4" spans="1:4">
      <c r="A4" s="88">
        <v>44286</v>
      </c>
      <c r="B4" t="s">
        <v>29</v>
      </c>
      <c r="C4">
        <v>178</v>
      </c>
      <c r="D4">
        <v>60511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zoomScaleNormal="100" workbookViewId="0">
      <selection activeCell="A4" sqref="A4"/>
    </sheetView>
  </sheetViews>
  <sheetFormatPr defaultRowHeight="16.5"/>
  <cols>
    <col min="1" max="1" width="13.875" customWidth="1"/>
    <col min="2" max="2" width="11.375" customWidth="1"/>
    <col min="3" max="9" width="11.125" customWidth="1"/>
    <col min="10" max="11" width="15.875" customWidth="1"/>
    <col min="12" max="13" width="11.125" customWidth="1"/>
    <col min="14" max="14" width="15.875" customWidth="1"/>
    <col min="15" max="15" width="15.875" bestFit="1" customWidth="1"/>
    <col min="16" max="17" width="11.125" bestFit="1" customWidth="1"/>
    <col min="18" max="19" width="15.875" bestFit="1" customWidth="1"/>
    <col min="20" max="21" width="11.125" bestFit="1" customWidth="1"/>
    <col min="22" max="23" width="15.875" customWidth="1"/>
    <col min="24" max="25" width="11.125" bestFit="1" customWidth="1"/>
    <col min="26" max="27" width="15.875" bestFit="1" customWidth="1"/>
  </cols>
  <sheetData>
    <row r="2" spans="1:3">
      <c r="A2" s="83" t="s">
        <v>191</v>
      </c>
      <c r="B2" t="s">
        <v>190</v>
      </c>
    </row>
    <row r="4" spans="1:3">
      <c r="A4" s="89" t="s">
        <v>180</v>
      </c>
      <c r="B4" s="1" t="s">
        <v>183</v>
      </c>
      <c r="C4" s="1" t="s">
        <v>184</v>
      </c>
    </row>
    <row r="5" spans="1:3">
      <c r="A5" s="84" t="s">
        <v>29</v>
      </c>
      <c r="B5" s="87">
        <v>663069</v>
      </c>
      <c r="C5" s="86">
        <v>172.77777777777777</v>
      </c>
    </row>
    <row r="6" spans="1:3">
      <c r="A6" s="84" t="s">
        <v>27</v>
      </c>
      <c r="B6" s="87">
        <v>371807</v>
      </c>
      <c r="C6" s="86">
        <v>180.08333333333334</v>
      </c>
    </row>
    <row r="7" spans="1:3">
      <c r="A7" s="84" t="s">
        <v>181</v>
      </c>
      <c r="B7" s="87">
        <v>616479</v>
      </c>
      <c r="C7" s="86">
        <v>385.41666666666669</v>
      </c>
    </row>
    <row r="8" spans="1:3">
      <c r="A8" s="84" t="s">
        <v>182</v>
      </c>
      <c r="B8" s="87">
        <v>736957</v>
      </c>
      <c r="C8" s="86">
        <v>213.41666666666666</v>
      </c>
    </row>
    <row r="9" spans="1:3">
      <c r="A9" s="84" t="s">
        <v>174</v>
      </c>
      <c r="B9" s="87">
        <v>2388312</v>
      </c>
      <c r="C9" s="86">
        <v>242.26666666666668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topLeftCell="A2" workbookViewId="0">
      <selection activeCell="C12" sqref="C12"/>
    </sheetView>
  </sheetViews>
  <sheetFormatPr defaultColWidth="9" defaultRowHeight="16.5"/>
  <cols>
    <col min="1" max="1" width="15.875" style="3" customWidth="1"/>
    <col min="2" max="3" width="12.75" style="3" customWidth="1"/>
    <col min="4" max="4" width="13" style="3" customWidth="1"/>
    <col min="5" max="14" width="8.75" style="3" customWidth="1"/>
    <col min="15" max="16384" width="9" style="3"/>
  </cols>
  <sheetData>
    <row r="1" spans="1:4" ht="28.5" customHeight="1">
      <c r="A1" s="65" t="s">
        <v>21</v>
      </c>
      <c r="B1" s="65"/>
      <c r="C1" s="65"/>
      <c r="D1" s="65"/>
    </row>
    <row r="2" spans="1:4" ht="20.100000000000001" customHeight="1">
      <c r="A2" s="4" t="s">
        <v>22</v>
      </c>
      <c r="B2" s="4" t="s">
        <v>23</v>
      </c>
      <c r="C2" s="4" t="s">
        <v>24</v>
      </c>
      <c r="D2" s="4" t="s">
        <v>25</v>
      </c>
    </row>
    <row r="3" spans="1:4" ht="20.100000000000001" customHeight="1">
      <c r="A3" s="5">
        <v>44227</v>
      </c>
      <c r="B3" s="6" t="s">
        <v>26</v>
      </c>
      <c r="C3" s="7">
        <v>310</v>
      </c>
      <c r="D3" s="8">
        <v>67456</v>
      </c>
    </row>
    <row r="4" spans="1:4" ht="20.100000000000001" customHeight="1">
      <c r="A4" s="5">
        <v>44227</v>
      </c>
      <c r="B4" s="6" t="s">
        <v>28</v>
      </c>
      <c r="C4" s="7">
        <v>210</v>
      </c>
      <c r="D4" s="8">
        <v>59459</v>
      </c>
    </row>
    <row r="5" spans="1:4" ht="20.100000000000001" customHeight="1">
      <c r="A5" s="5">
        <v>44227</v>
      </c>
      <c r="B5" s="6" t="s">
        <v>29</v>
      </c>
      <c r="C5" s="7"/>
      <c r="D5" s="8">
        <v>49726</v>
      </c>
    </row>
    <row r="6" spans="1:4" ht="20.100000000000001" customHeight="1">
      <c r="A6" s="5">
        <v>44227</v>
      </c>
      <c r="B6" s="6" t="s">
        <v>27</v>
      </c>
      <c r="C6" s="7">
        <v>65</v>
      </c>
      <c r="D6" s="8">
        <v>4570</v>
      </c>
    </row>
    <row r="7" spans="1:4">
      <c r="A7" s="5">
        <v>44255</v>
      </c>
      <c r="B7" s="6" t="s">
        <v>27</v>
      </c>
      <c r="C7" s="7">
        <v>363</v>
      </c>
      <c r="D7" s="8">
        <v>68110</v>
      </c>
    </row>
    <row r="8" spans="1:4">
      <c r="A8" s="5">
        <v>44255</v>
      </c>
      <c r="B8" s="6" t="s">
        <v>28</v>
      </c>
      <c r="C8" s="7">
        <v>215</v>
      </c>
      <c r="D8" s="8">
        <v>60437</v>
      </c>
    </row>
    <row r="9" spans="1:4">
      <c r="A9" s="5">
        <v>44255</v>
      </c>
      <c r="B9" s="6" t="s">
        <v>29</v>
      </c>
      <c r="C9" s="7"/>
      <c r="D9" s="8">
        <v>51452</v>
      </c>
    </row>
    <row r="10" spans="1:4">
      <c r="A10" s="5">
        <v>44255</v>
      </c>
      <c r="B10" s="6" t="s">
        <v>26</v>
      </c>
      <c r="C10" s="7">
        <v>342</v>
      </c>
      <c r="D10" s="8">
        <v>51031</v>
      </c>
    </row>
    <row r="11" spans="1:4">
      <c r="A11" s="5">
        <v>44286</v>
      </c>
      <c r="B11" s="6" t="s">
        <v>28</v>
      </c>
      <c r="C11" s="7">
        <v>241</v>
      </c>
      <c r="D11" s="8">
        <v>62256</v>
      </c>
    </row>
    <row r="12" spans="1:4">
      <c r="A12" s="5">
        <v>44286</v>
      </c>
      <c r="B12" s="6" t="s">
        <v>29</v>
      </c>
      <c r="C12" s="7"/>
      <c r="D12" s="8">
        <v>60511</v>
      </c>
    </row>
    <row r="13" spans="1:4">
      <c r="A13" s="5">
        <v>44286</v>
      </c>
      <c r="B13" s="6" t="s">
        <v>27</v>
      </c>
      <c r="C13" s="7">
        <v>315</v>
      </c>
      <c r="D13" s="8">
        <v>58413</v>
      </c>
    </row>
    <row r="14" spans="1:4">
      <c r="A14" s="5">
        <v>44286</v>
      </c>
      <c r="B14" s="6" t="s">
        <v>26</v>
      </c>
      <c r="C14" s="7">
        <v>214</v>
      </c>
      <c r="D14" s="8">
        <v>31519</v>
      </c>
    </row>
    <row r="15" spans="1:4">
      <c r="A15" s="5">
        <v>44316</v>
      </c>
      <c r="B15" s="6" t="s">
        <v>28</v>
      </c>
      <c r="C15" s="7">
        <v>215</v>
      </c>
      <c r="D15" s="8">
        <v>65467</v>
      </c>
    </row>
    <row r="16" spans="1:4">
      <c r="A16" s="5">
        <v>44316</v>
      </c>
      <c r="B16" s="6" t="s">
        <v>29</v>
      </c>
      <c r="C16" s="7">
        <v>154</v>
      </c>
      <c r="D16" s="8">
        <v>59845</v>
      </c>
    </row>
    <row r="17" spans="1:4">
      <c r="A17" s="5">
        <v>44316</v>
      </c>
      <c r="B17" s="6" t="s">
        <v>26</v>
      </c>
      <c r="C17" s="7">
        <v>343</v>
      </c>
      <c r="D17" s="8">
        <v>41520</v>
      </c>
    </row>
    <row r="18" spans="1:4">
      <c r="A18" s="5">
        <v>44316</v>
      </c>
      <c r="B18" s="6" t="s">
        <v>27</v>
      </c>
      <c r="C18" s="7">
        <v>64</v>
      </c>
      <c r="D18" s="8">
        <v>8364</v>
      </c>
    </row>
    <row r="19" spans="1:4">
      <c r="A19" s="5">
        <v>44347</v>
      </c>
      <c r="B19" s="6" t="s">
        <v>26</v>
      </c>
      <c r="C19" s="7">
        <v>687</v>
      </c>
      <c r="D19" s="8">
        <v>104076</v>
      </c>
    </row>
    <row r="20" spans="1:4">
      <c r="A20" s="5">
        <v>44347</v>
      </c>
      <c r="B20" s="6" t="s">
        <v>28</v>
      </c>
      <c r="C20" s="7">
        <v>240</v>
      </c>
      <c r="D20" s="8">
        <v>64432</v>
      </c>
    </row>
    <row r="21" spans="1:4">
      <c r="A21" s="5">
        <v>44347</v>
      </c>
      <c r="B21" s="6" t="s">
        <v>29</v>
      </c>
      <c r="C21" s="7">
        <v>160</v>
      </c>
      <c r="D21" s="8">
        <v>57462</v>
      </c>
    </row>
    <row r="22" spans="1:4">
      <c r="A22" s="5">
        <v>44347</v>
      </c>
      <c r="B22" s="6" t="s">
        <v>27</v>
      </c>
      <c r="C22" s="7">
        <v>175</v>
      </c>
      <c r="D22" s="8">
        <v>20100</v>
      </c>
    </row>
    <row r="23" spans="1:4">
      <c r="A23" s="5">
        <v>44377</v>
      </c>
      <c r="B23" s="6" t="s">
        <v>26</v>
      </c>
      <c r="C23" s="7">
        <v>587</v>
      </c>
      <c r="D23" s="8">
        <v>81300</v>
      </c>
    </row>
    <row r="24" spans="1:4">
      <c r="A24" s="5">
        <v>44377</v>
      </c>
      <c r="B24" s="6" t="s">
        <v>28</v>
      </c>
      <c r="C24" s="7">
        <v>198</v>
      </c>
      <c r="D24" s="8">
        <v>64546</v>
      </c>
    </row>
    <row r="25" spans="1:4">
      <c r="A25" s="5">
        <v>44377</v>
      </c>
      <c r="B25" s="6" t="s">
        <v>29</v>
      </c>
      <c r="C25" s="7">
        <v>146</v>
      </c>
      <c r="D25" s="8">
        <v>63611</v>
      </c>
    </row>
    <row r="26" spans="1:4">
      <c r="A26" s="5">
        <v>44377</v>
      </c>
      <c r="B26" s="6" t="s">
        <v>27</v>
      </c>
      <c r="C26" s="7">
        <v>150</v>
      </c>
      <c r="D26" s="8">
        <v>36450</v>
      </c>
    </row>
    <row r="27" spans="1:4">
      <c r="A27" s="5">
        <v>44408</v>
      </c>
      <c r="B27" s="6" t="s">
        <v>28</v>
      </c>
      <c r="C27" s="7">
        <v>214</v>
      </c>
      <c r="D27" s="8">
        <v>61457</v>
      </c>
    </row>
    <row r="28" spans="1:4">
      <c r="A28" s="5">
        <v>44408</v>
      </c>
      <c r="B28" s="6" t="s">
        <v>29</v>
      </c>
      <c r="C28" s="7">
        <v>275</v>
      </c>
      <c r="D28" s="8">
        <v>50146</v>
      </c>
    </row>
    <row r="29" spans="1:4">
      <c r="A29" s="5">
        <v>44408</v>
      </c>
      <c r="B29" s="6" t="s">
        <v>26</v>
      </c>
      <c r="C29" s="7">
        <v>459</v>
      </c>
      <c r="D29" s="8">
        <v>46542</v>
      </c>
    </row>
    <row r="30" spans="1:4">
      <c r="A30" s="5">
        <v>44408</v>
      </c>
      <c r="B30" s="6" t="s">
        <v>27</v>
      </c>
      <c r="C30" s="7">
        <v>165</v>
      </c>
      <c r="D30" s="8">
        <v>14571</v>
      </c>
    </row>
    <row r="31" spans="1:4">
      <c r="A31" s="5">
        <v>44439</v>
      </c>
      <c r="B31" s="6" t="s">
        <v>28</v>
      </c>
      <c r="C31" s="7">
        <v>204</v>
      </c>
      <c r="D31" s="8">
        <v>59462</v>
      </c>
    </row>
    <row r="32" spans="1:4">
      <c r="A32" s="5">
        <v>44439</v>
      </c>
      <c r="B32" s="6" t="s">
        <v>29</v>
      </c>
      <c r="C32" s="7">
        <v>157</v>
      </c>
      <c r="D32" s="8">
        <v>50145</v>
      </c>
    </row>
    <row r="33" spans="1:4">
      <c r="A33" s="5">
        <v>44439</v>
      </c>
      <c r="B33" s="6" t="s">
        <v>26</v>
      </c>
      <c r="C33" s="7">
        <v>246</v>
      </c>
      <c r="D33" s="8">
        <v>45310</v>
      </c>
    </row>
    <row r="34" spans="1:4">
      <c r="A34" s="5">
        <v>44439</v>
      </c>
      <c r="B34" s="6" t="s">
        <v>27</v>
      </c>
      <c r="C34" s="7">
        <v>204</v>
      </c>
      <c r="D34" s="8">
        <v>44153</v>
      </c>
    </row>
    <row r="35" spans="1:4">
      <c r="A35" s="5">
        <v>44469</v>
      </c>
      <c r="B35" s="6" t="s">
        <v>28</v>
      </c>
      <c r="C35" s="7">
        <v>243</v>
      </c>
      <c r="D35" s="8">
        <v>65421</v>
      </c>
    </row>
    <row r="36" spans="1:4">
      <c r="A36" s="5">
        <v>44469</v>
      </c>
      <c r="B36" s="6" t="s">
        <v>29</v>
      </c>
      <c r="C36" s="7">
        <v>145</v>
      </c>
      <c r="D36" s="8">
        <v>51324</v>
      </c>
    </row>
    <row r="37" spans="1:4">
      <c r="A37" s="5">
        <v>44469</v>
      </c>
      <c r="B37" s="6" t="s">
        <v>26</v>
      </c>
      <c r="C37" s="7">
        <v>246</v>
      </c>
      <c r="D37" s="8">
        <v>35612</v>
      </c>
    </row>
    <row r="38" spans="1:4">
      <c r="A38" s="5">
        <v>44469</v>
      </c>
      <c r="B38" s="6" t="s">
        <v>27</v>
      </c>
      <c r="C38" s="7">
        <v>48</v>
      </c>
      <c r="D38" s="8">
        <v>3081</v>
      </c>
    </row>
    <row r="39" spans="1:4">
      <c r="A39" s="5">
        <v>44500</v>
      </c>
      <c r="B39" s="6" t="s">
        <v>29</v>
      </c>
      <c r="C39" s="7">
        <v>184</v>
      </c>
      <c r="D39" s="8">
        <v>65412</v>
      </c>
    </row>
    <row r="40" spans="1:4">
      <c r="A40" s="5">
        <v>44500</v>
      </c>
      <c r="B40" s="6" t="s">
        <v>26</v>
      </c>
      <c r="C40" s="7">
        <v>456</v>
      </c>
      <c r="D40" s="8">
        <v>62154</v>
      </c>
    </row>
    <row r="41" spans="1:4">
      <c r="A41" s="5">
        <v>44500</v>
      </c>
      <c r="B41" s="6" t="s">
        <v>28</v>
      </c>
      <c r="C41" s="7">
        <v>211</v>
      </c>
      <c r="D41" s="8">
        <v>58454</v>
      </c>
    </row>
    <row r="42" spans="1:4">
      <c r="A42" s="5">
        <v>44500</v>
      </c>
      <c r="B42" s="6" t="s">
        <v>27</v>
      </c>
      <c r="C42" s="7">
        <v>241</v>
      </c>
      <c r="D42" s="8">
        <v>51241</v>
      </c>
    </row>
    <row r="43" spans="1:4">
      <c r="A43" s="5">
        <v>44530</v>
      </c>
      <c r="B43" s="6" t="s">
        <v>28</v>
      </c>
      <c r="C43" s="7">
        <v>185</v>
      </c>
      <c r="D43" s="8">
        <v>60154</v>
      </c>
    </row>
    <row r="44" spans="1:4">
      <c r="A44" s="5">
        <v>44530</v>
      </c>
      <c r="B44" s="6" t="s">
        <v>29</v>
      </c>
      <c r="C44" s="7">
        <v>123</v>
      </c>
      <c r="D44" s="8">
        <v>58123</v>
      </c>
    </row>
    <row r="45" spans="1:4">
      <c r="A45" s="5">
        <v>44530</v>
      </c>
      <c r="B45" s="6" t="s">
        <v>26</v>
      </c>
      <c r="C45" s="7">
        <v>246</v>
      </c>
      <c r="D45" s="8">
        <v>11214</v>
      </c>
    </row>
    <row r="46" spans="1:4">
      <c r="A46" s="5">
        <v>44530</v>
      </c>
      <c r="B46" s="6" t="s">
        <v>27</v>
      </c>
      <c r="C46" s="7">
        <v>35</v>
      </c>
      <c r="D46" s="8">
        <v>2541</v>
      </c>
    </row>
    <row r="47" spans="1:4">
      <c r="A47" s="5">
        <v>44561</v>
      </c>
      <c r="B47" s="6" t="s">
        <v>27</v>
      </c>
      <c r="C47" s="7">
        <v>336</v>
      </c>
      <c r="D47" s="8">
        <v>60213</v>
      </c>
    </row>
    <row r="48" spans="1:4">
      <c r="A48" s="5">
        <v>44561</v>
      </c>
      <c r="B48" s="6" t="s">
        <v>28</v>
      </c>
      <c r="C48" s="7">
        <v>185</v>
      </c>
      <c r="D48" s="8">
        <v>55412</v>
      </c>
    </row>
    <row r="49" spans="1:4">
      <c r="A49" s="5">
        <v>44561</v>
      </c>
      <c r="B49" s="6" t="s">
        <v>29</v>
      </c>
      <c r="C49" s="7">
        <v>211</v>
      </c>
      <c r="D49" s="8">
        <v>45312</v>
      </c>
    </row>
    <row r="50" spans="1:4">
      <c r="A50" s="5">
        <v>44561</v>
      </c>
      <c r="B50" s="6" t="s">
        <v>26</v>
      </c>
      <c r="C50" s="7">
        <v>489</v>
      </c>
      <c r="D50" s="8">
        <v>38745</v>
      </c>
    </row>
  </sheetData>
  <sortState ref="A3:D50">
    <sortCondition ref="A3"/>
  </sortState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35" sqref="D35"/>
    </sheetView>
  </sheetViews>
  <sheetFormatPr defaultRowHeight="16.5"/>
  <cols>
    <col min="1" max="1" width="11.25" customWidth="1"/>
    <col min="2" max="2" width="14.875" customWidth="1"/>
    <col min="3" max="3" width="11.25" customWidth="1"/>
    <col min="4" max="6" width="9.25" customWidth="1"/>
    <col min="7" max="7" width="15.25" customWidth="1"/>
    <col min="8" max="9" width="15.25" bestFit="1" customWidth="1"/>
    <col min="10" max="11" width="15.25" customWidth="1"/>
    <col min="12" max="13" width="15.25" bestFit="1" customWidth="1"/>
    <col min="14" max="14" width="20.125" customWidth="1"/>
    <col min="15" max="15" width="18" customWidth="1"/>
    <col min="16" max="17" width="18" bestFit="1" customWidth="1"/>
  </cols>
  <sheetData>
    <row r="1" spans="1:7">
      <c r="A1" s="66" t="s">
        <v>85</v>
      </c>
      <c r="B1" s="66"/>
      <c r="C1" s="66"/>
      <c r="D1" s="66"/>
      <c r="E1" s="66"/>
      <c r="F1" s="66"/>
      <c r="G1" s="66"/>
    </row>
    <row r="2" spans="1:7">
      <c r="A2" s="29"/>
      <c r="B2" s="29"/>
      <c r="C2" s="29"/>
      <c r="D2" s="29"/>
      <c r="E2" s="29"/>
      <c r="F2" s="29"/>
      <c r="G2" s="30"/>
    </row>
    <row r="3" spans="1:7">
      <c r="A3" s="31" t="s">
        <v>86</v>
      </c>
      <c r="B3" s="31" t="s">
        <v>87</v>
      </c>
      <c r="C3" s="31" t="s">
        <v>88</v>
      </c>
      <c r="D3" s="31" t="s">
        <v>89</v>
      </c>
      <c r="E3" s="31" t="s">
        <v>90</v>
      </c>
      <c r="F3" s="31" t="s">
        <v>10</v>
      </c>
      <c r="G3" s="32" t="s">
        <v>91</v>
      </c>
    </row>
    <row r="4" spans="1:7">
      <c r="A4" s="31" t="s">
        <v>92</v>
      </c>
      <c r="B4" s="33">
        <v>44682</v>
      </c>
      <c r="C4" s="31" t="s">
        <v>93</v>
      </c>
      <c r="D4" s="34">
        <v>180000</v>
      </c>
      <c r="E4" s="35">
        <v>253000</v>
      </c>
      <c r="F4" s="36">
        <v>12</v>
      </c>
      <c r="G4" s="34">
        <f>(E4-D4)*F4</f>
        <v>876000</v>
      </c>
    </row>
    <row r="5" spans="1:7">
      <c r="A5" s="31" t="s">
        <v>94</v>
      </c>
      <c r="B5" s="33">
        <v>44683</v>
      </c>
      <c r="C5" s="31" t="s">
        <v>95</v>
      </c>
      <c r="D5" s="34">
        <v>120000</v>
      </c>
      <c r="E5" s="35">
        <v>252000</v>
      </c>
      <c r="F5" s="36">
        <v>36</v>
      </c>
      <c r="G5" s="34">
        <f t="shared" ref="G5:G12" si="0">(E5-D5)*F5</f>
        <v>4752000</v>
      </c>
    </row>
    <row r="6" spans="1:7">
      <c r="A6" s="31" t="s">
        <v>94</v>
      </c>
      <c r="B6" s="33">
        <v>44656</v>
      </c>
      <c r="C6" s="31" t="s">
        <v>96</v>
      </c>
      <c r="D6" s="34">
        <v>80000</v>
      </c>
      <c r="E6" s="35">
        <v>120000</v>
      </c>
      <c r="F6" s="36">
        <v>42</v>
      </c>
      <c r="G6" s="34">
        <f t="shared" si="0"/>
        <v>1680000</v>
      </c>
    </row>
    <row r="7" spans="1:7">
      <c r="A7" s="31" t="s">
        <v>97</v>
      </c>
      <c r="B7" s="33">
        <v>44656</v>
      </c>
      <c r="C7" s="31" t="s">
        <v>98</v>
      </c>
      <c r="D7" s="34">
        <v>50000</v>
      </c>
      <c r="E7" s="35">
        <v>128000</v>
      </c>
      <c r="F7" s="36">
        <v>43</v>
      </c>
      <c r="G7" s="34">
        <f t="shared" si="0"/>
        <v>3354000</v>
      </c>
    </row>
    <row r="8" spans="1:7">
      <c r="A8" s="31" t="s">
        <v>92</v>
      </c>
      <c r="B8" s="33">
        <v>44750</v>
      </c>
      <c r="C8" s="31" t="s">
        <v>93</v>
      </c>
      <c r="D8" s="34">
        <v>160000</v>
      </c>
      <c r="E8" s="35">
        <v>200000</v>
      </c>
      <c r="F8" s="36">
        <v>20</v>
      </c>
      <c r="G8" s="34">
        <f t="shared" si="0"/>
        <v>800000</v>
      </c>
    </row>
    <row r="9" spans="1:7">
      <c r="A9" s="31" t="s">
        <v>97</v>
      </c>
      <c r="B9" s="33">
        <v>44781</v>
      </c>
      <c r="C9" s="31" t="s">
        <v>95</v>
      </c>
      <c r="D9" s="34">
        <v>100000</v>
      </c>
      <c r="E9" s="35">
        <v>126000</v>
      </c>
      <c r="F9" s="36">
        <v>30</v>
      </c>
      <c r="G9" s="34">
        <f t="shared" si="0"/>
        <v>780000</v>
      </c>
    </row>
    <row r="10" spans="1:7">
      <c r="A10" s="31" t="s">
        <v>94</v>
      </c>
      <c r="B10" s="33">
        <v>44562</v>
      </c>
      <c r="C10" s="31" t="s">
        <v>96</v>
      </c>
      <c r="D10" s="34">
        <v>75000</v>
      </c>
      <c r="E10" s="35">
        <v>113000</v>
      </c>
      <c r="F10" s="36">
        <v>16</v>
      </c>
      <c r="G10" s="34">
        <f t="shared" si="0"/>
        <v>608000</v>
      </c>
    </row>
    <row r="11" spans="1:7">
      <c r="A11" s="31" t="s">
        <v>97</v>
      </c>
      <c r="B11" s="33">
        <v>44712</v>
      </c>
      <c r="C11" s="31" t="s">
        <v>95</v>
      </c>
      <c r="D11" s="34">
        <v>65000</v>
      </c>
      <c r="E11" s="35">
        <v>126000</v>
      </c>
      <c r="F11" s="36">
        <v>10</v>
      </c>
      <c r="G11" s="34">
        <f t="shared" si="0"/>
        <v>610000</v>
      </c>
    </row>
    <row r="12" spans="1:7">
      <c r="A12" s="31" t="s">
        <v>94</v>
      </c>
      <c r="B12" s="33">
        <v>44652</v>
      </c>
      <c r="C12" s="31" t="s">
        <v>96</v>
      </c>
      <c r="D12" s="34">
        <v>70000</v>
      </c>
      <c r="E12" s="35">
        <v>113000</v>
      </c>
      <c r="F12" s="36">
        <v>18</v>
      </c>
      <c r="G12" s="34">
        <f t="shared" si="0"/>
        <v>774000</v>
      </c>
    </row>
    <row r="18" spans="1:6">
      <c r="C18" s="83" t="s">
        <v>88</v>
      </c>
    </row>
    <row r="19" spans="1:6">
      <c r="A19" s="83" t="s">
        <v>200</v>
      </c>
      <c r="B19" s="83" t="s">
        <v>199</v>
      </c>
      <c r="C19" t="s">
        <v>192</v>
      </c>
      <c r="D19" t="s">
        <v>193</v>
      </c>
      <c r="E19" t="s">
        <v>194</v>
      </c>
      <c r="F19" t="s">
        <v>195</v>
      </c>
    </row>
    <row r="20" spans="1:6">
      <c r="A20" s="90" t="s">
        <v>175</v>
      </c>
      <c r="C20" s="85"/>
      <c r="D20" s="85"/>
      <c r="E20" s="85"/>
      <c r="F20" s="85"/>
    </row>
    <row r="21" spans="1:6">
      <c r="B21" t="s">
        <v>196</v>
      </c>
      <c r="C21" s="85" t="s">
        <v>189</v>
      </c>
      <c r="D21" s="85" t="s">
        <v>189</v>
      </c>
      <c r="E21" s="85" t="s">
        <v>189</v>
      </c>
      <c r="F21" s="85">
        <v>75000</v>
      </c>
    </row>
    <row r="22" spans="1:6">
      <c r="B22" t="s">
        <v>197</v>
      </c>
      <c r="C22" s="85" t="s">
        <v>189</v>
      </c>
      <c r="D22" s="85" t="s">
        <v>189</v>
      </c>
      <c r="E22" s="85" t="s">
        <v>189</v>
      </c>
      <c r="F22" s="85">
        <v>113000</v>
      </c>
    </row>
    <row r="23" spans="1:6">
      <c r="B23" t="s">
        <v>198</v>
      </c>
      <c r="C23" s="85" t="s">
        <v>189</v>
      </c>
      <c r="D23" s="85" t="s">
        <v>189</v>
      </c>
      <c r="E23" s="85" t="s">
        <v>189</v>
      </c>
      <c r="F23" s="85">
        <v>608000</v>
      </c>
    </row>
    <row r="24" spans="1:6">
      <c r="A24" s="90" t="s">
        <v>176</v>
      </c>
      <c r="C24" s="85"/>
      <c r="D24" s="85"/>
      <c r="E24" s="85"/>
      <c r="F24" s="85"/>
    </row>
    <row r="25" spans="1:6">
      <c r="B25" t="s">
        <v>196</v>
      </c>
      <c r="C25" s="85" t="s">
        <v>189</v>
      </c>
      <c r="D25" s="85" t="s">
        <v>189</v>
      </c>
      <c r="E25" s="85">
        <v>50000</v>
      </c>
      <c r="F25" s="85">
        <v>150000</v>
      </c>
    </row>
    <row r="26" spans="1:6">
      <c r="B26" t="s">
        <v>197</v>
      </c>
      <c r="C26" s="85" t="s">
        <v>189</v>
      </c>
      <c r="D26" s="85" t="s">
        <v>189</v>
      </c>
      <c r="E26" s="85">
        <v>128000</v>
      </c>
      <c r="F26" s="85">
        <v>233000</v>
      </c>
    </row>
    <row r="27" spans="1:6">
      <c r="B27" t="s">
        <v>198</v>
      </c>
      <c r="C27" s="85" t="s">
        <v>189</v>
      </c>
      <c r="D27" s="85" t="s">
        <v>189</v>
      </c>
      <c r="E27" s="85">
        <v>3354000</v>
      </c>
      <c r="F27" s="85">
        <v>2454000</v>
      </c>
    </row>
    <row r="28" spans="1:6">
      <c r="A28" s="90" t="s">
        <v>177</v>
      </c>
      <c r="C28" s="85"/>
      <c r="D28" s="85"/>
      <c r="E28" s="85"/>
      <c r="F28" s="85"/>
    </row>
    <row r="29" spans="1:6">
      <c r="B29" t="s">
        <v>196</v>
      </c>
      <c r="C29" s="85">
        <v>180000</v>
      </c>
      <c r="D29" s="85">
        <v>185000</v>
      </c>
      <c r="E29" s="85" t="s">
        <v>189</v>
      </c>
      <c r="F29" s="85" t="s">
        <v>189</v>
      </c>
    </row>
    <row r="30" spans="1:6">
      <c r="B30" t="s">
        <v>197</v>
      </c>
      <c r="C30" s="85">
        <v>253000</v>
      </c>
      <c r="D30" s="85">
        <v>378000</v>
      </c>
      <c r="E30" s="85" t="s">
        <v>189</v>
      </c>
      <c r="F30" s="85" t="s">
        <v>189</v>
      </c>
    </row>
    <row r="31" spans="1:6">
      <c r="B31" t="s">
        <v>198</v>
      </c>
      <c r="C31" s="85">
        <v>876000</v>
      </c>
      <c r="D31" s="85">
        <v>5362000</v>
      </c>
      <c r="E31" s="85" t="s">
        <v>189</v>
      </c>
      <c r="F31" s="85" t="s">
        <v>189</v>
      </c>
    </row>
    <row r="32" spans="1:6">
      <c r="A32" s="90" t="s">
        <v>178</v>
      </c>
      <c r="C32" s="85"/>
      <c r="D32" s="85"/>
      <c r="E32" s="85"/>
      <c r="F32" s="85"/>
    </row>
    <row r="33" spans="1:6">
      <c r="B33" t="s">
        <v>196</v>
      </c>
      <c r="C33" s="85">
        <v>160000</v>
      </c>
      <c r="D33" s="85" t="s">
        <v>189</v>
      </c>
      <c r="E33" s="85" t="s">
        <v>189</v>
      </c>
      <c r="F33" s="85" t="s">
        <v>189</v>
      </c>
    </row>
    <row r="34" spans="1:6">
      <c r="B34" t="s">
        <v>197</v>
      </c>
      <c r="C34" s="85">
        <v>200000</v>
      </c>
      <c r="D34" s="85" t="s">
        <v>189</v>
      </c>
      <c r="E34" s="85" t="s">
        <v>189</v>
      </c>
      <c r="F34" s="85" t="s">
        <v>189</v>
      </c>
    </row>
    <row r="35" spans="1:6">
      <c r="B35" t="s">
        <v>198</v>
      </c>
      <c r="C35" s="85">
        <v>800000</v>
      </c>
      <c r="D35" s="85" t="s">
        <v>189</v>
      </c>
      <c r="E35" s="85" t="s">
        <v>189</v>
      </c>
      <c r="F35" s="85" t="s">
        <v>189</v>
      </c>
    </row>
    <row r="36" spans="1:6">
      <c r="A36" s="90" t="s">
        <v>179</v>
      </c>
      <c r="C36" s="85"/>
      <c r="D36" s="85"/>
      <c r="E36" s="85"/>
      <c r="F36" s="85"/>
    </row>
    <row r="37" spans="1:6">
      <c r="B37" t="s">
        <v>196</v>
      </c>
      <c r="C37" s="85" t="s">
        <v>189</v>
      </c>
      <c r="D37" s="85">
        <v>100000</v>
      </c>
      <c r="E37" s="85" t="s">
        <v>189</v>
      </c>
      <c r="F37" s="85" t="s">
        <v>189</v>
      </c>
    </row>
    <row r="38" spans="1:6">
      <c r="B38" t="s">
        <v>197</v>
      </c>
      <c r="C38" s="85" t="s">
        <v>189</v>
      </c>
      <c r="D38" s="85">
        <v>126000</v>
      </c>
      <c r="E38" s="85" t="s">
        <v>189</v>
      </c>
      <c r="F38" s="85" t="s">
        <v>189</v>
      </c>
    </row>
    <row r="39" spans="1:6">
      <c r="B39" t="s">
        <v>198</v>
      </c>
      <c r="C39" s="85" t="s">
        <v>189</v>
      </c>
      <c r="D39" s="85">
        <v>780000</v>
      </c>
      <c r="E39" s="85" t="s">
        <v>189</v>
      </c>
      <c r="F39" s="85" t="s">
        <v>189</v>
      </c>
    </row>
  </sheetData>
  <mergeCells count="1">
    <mergeCell ref="A1:G1"/>
  </mergeCells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15" zoomScaleNormal="115" workbookViewId="0">
      <selection activeCell="H8" sqref="H8"/>
    </sheetView>
  </sheetViews>
  <sheetFormatPr defaultRowHeight="16.5"/>
  <cols>
    <col min="1" max="1" width="10.125" customWidth="1"/>
    <col min="2" max="2" width="11.75" customWidth="1"/>
    <col min="3" max="6" width="9.875" customWidth="1"/>
    <col min="7" max="7" width="12.5" customWidth="1"/>
    <col min="8" max="8" width="13.125" customWidth="1"/>
  </cols>
  <sheetData>
    <row r="1" spans="1:9" ht="25.5" customHeight="1">
      <c r="A1" s="67" t="s">
        <v>30</v>
      </c>
      <c r="B1" s="67"/>
      <c r="C1" s="67"/>
      <c r="D1" s="67"/>
      <c r="E1" s="67"/>
      <c r="F1" s="67"/>
      <c r="G1" s="67"/>
      <c r="H1" s="67"/>
    </row>
    <row r="2" spans="1:9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10" t="s">
        <v>37</v>
      </c>
      <c r="H2" s="10" t="s">
        <v>38</v>
      </c>
      <c r="I2" s="11"/>
    </row>
    <row r="3" spans="1:9">
      <c r="A3" s="12" t="s">
        <v>39</v>
      </c>
      <c r="B3" s="13">
        <v>2450000</v>
      </c>
      <c r="C3" s="13">
        <v>200000</v>
      </c>
      <c r="D3" s="13">
        <v>50000</v>
      </c>
      <c r="E3" s="13">
        <v>200000</v>
      </c>
      <c r="F3" s="14">
        <v>4</v>
      </c>
      <c r="G3" s="15">
        <f t="shared" ref="G3:G12" si="0">SUM(B3:E3)*12+(B3*F3)</f>
        <v>44600000</v>
      </c>
      <c r="H3" s="15">
        <f t="shared" ref="H3:H12" si="1">G3/12</f>
        <v>3716666.6666666665</v>
      </c>
    </row>
    <row r="4" spans="1:9">
      <c r="A4" s="16" t="s">
        <v>40</v>
      </c>
      <c r="B4" s="13">
        <v>1850000</v>
      </c>
      <c r="C4" s="13">
        <v>100000</v>
      </c>
      <c r="D4" s="13">
        <v>10000</v>
      </c>
      <c r="E4" s="13">
        <v>60000</v>
      </c>
      <c r="F4" s="14">
        <v>2</v>
      </c>
      <c r="G4" s="15">
        <f t="shared" si="0"/>
        <v>27940000</v>
      </c>
      <c r="H4" s="15">
        <f t="shared" si="1"/>
        <v>2328333.3333333335</v>
      </c>
    </row>
    <row r="5" spans="1:9">
      <c r="A5" s="16" t="s">
        <v>41</v>
      </c>
      <c r="B5" s="13">
        <v>2220000</v>
      </c>
      <c r="C5" s="13">
        <v>180000</v>
      </c>
      <c r="D5" s="13">
        <v>50000</v>
      </c>
      <c r="E5" s="13">
        <v>200000</v>
      </c>
      <c r="F5" s="14">
        <v>4</v>
      </c>
      <c r="G5" s="15">
        <f t="shared" si="0"/>
        <v>40680000</v>
      </c>
      <c r="H5" s="15">
        <f t="shared" si="1"/>
        <v>3390000</v>
      </c>
    </row>
    <row r="6" spans="1:9">
      <c r="A6" s="16" t="s">
        <v>42</v>
      </c>
      <c r="B6" s="13">
        <v>1950000</v>
      </c>
      <c r="C6" s="13">
        <v>150000</v>
      </c>
      <c r="D6" s="13">
        <v>10000</v>
      </c>
      <c r="E6" s="13">
        <v>140000</v>
      </c>
      <c r="F6" s="14">
        <v>3</v>
      </c>
      <c r="G6" s="15">
        <f t="shared" si="0"/>
        <v>32850000</v>
      </c>
      <c r="H6" s="15">
        <f t="shared" si="1"/>
        <v>2737500</v>
      </c>
    </row>
    <row r="7" spans="1:9">
      <c r="A7" s="16" t="s">
        <v>43</v>
      </c>
      <c r="B7" s="13">
        <v>1850000</v>
      </c>
      <c r="C7" s="13">
        <v>100000</v>
      </c>
      <c r="D7" s="13">
        <v>50000</v>
      </c>
      <c r="E7" s="13">
        <v>120000</v>
      </c>
      <c r="F7" s="14">
        <v>3</v>
      </c>
      <c r="G7" s="15">
        <f t="shared" si="0"/>
        <v>30990000</v>
      </c>
      <c r="H7" s="15">
        <f t="shared" si="1"/>
        <v>2582500</v>
      </c>
    </row>
    <row r="8" spans="1:9">
      <c r="A8" s="16" t="s">
        <v>44</v>
      </c>
      <c r="B8" s="13">
        <v>2288000</v>
      </c>
      <c r="C8" s="13">
        <v>150000</v>
      </c>
      <c r="D8" s="13">
        <v>50000</v>
      </c>
      <c r="E8" s="13">
        <v>140000</v>
      </c>
      <c r="F8" s="14">
        <v>3</v>
      </c>
      <c r="G8" s="15">
        <f t="shared" si="0"/>
        <v>38400000</v>
      </c>
      <c r="H8" s="15">
        <f t="shared" si="1"/>
        <v>3200000</v>
      </c>
    </row>
    <row r="9" spans="1:9">
      <c r="A9" s="16" t="s">
        <v>45</v>
      </c>
      <c r="B9" s="13">
        <v>2450000</v>
      </c>
      <c r="C9" s="13">
        <v>180000</v>
      </c>
      <c r="D9" s="13">
        <v>50000</v>
      </c>
      <c r="E9" s="13">
        <v>200000</v>
      </c>
      <c r="F9" s="14">
        <v>4</v>
      </c>
      <c r="G9" s="15">
        <f t="shared" si="0"/>
        <v>44360000</v>
      </c>
      <c r="H9" s="15">
        <f t="shared" si="1"/>
        <v>3696666.6666666665</v>
      </c>
    </row>
    <row r="10" spans="1:9">
      <c r="A10" s="16" t="s">
        <v>46</v>
      </c>
      <c r="B10" s="13">
        <v>1650000</v>
      </c>
      <c r="C10" s="13">
        <v>100000</v>
      </c>
      <c r="D10" s="13">
        <v>50000</v>
      </c>
      <c r="E10" s="13">
        <v>80000</v>
      </c>
      <c r="F10" s="14">
        <v>3</v>
      </c>
      <c r="G10" s="15">
        <f t="shared" si="0"/>
        <v>27510000</v>
      </c>
      <c r="H10" s="15">
        <f t="shared" si="1"/>
        <v>2292500</v>
      </c>
    </row>
    <row r="11" spans="1:9">
      <c r="A11" s="16" t="s">
        <v>47</v>
      </c>
      <c r="B11" s="13">
        <v>2220000</v>
      </c>
      <c r="C11" s="13">
        <v>150000</v>
      </c>
      <c r="D11" s="13">
        <v>50000</v>
      </c>
      <c r="E11" s="13">
        <v>140000</v>
      </c>
      <c r="F11" s="14">
        <v>4</v>
      </c>
      <c r="G11" s="15">
        <f t="shared" si="0"/>
        <v>39600000</v>
      </c>
      <c r="H11" s="15">
        <f t="shared" si="1"/>
        <v>3300000</v>
      </c>
    </row>
    <row r="12" spans="1:9">
      <c r="A12" s="16" t="s">
        <v>48</v>
      </c>
      <c r="B12" s="13">
        <v>1650000</v>
      </c>
      <c r="C12" s="13">
        <v>100000</v>
      </c>
      <c r="D12" s="13">
        <v>10000</v>
      </c>
      <c r="E12" s="13">
        <v>120000</v>
      </c>
      <c r="F12" s="14">
        <v>3</v>
      </c>
      <c r="G12" s="15">
        <f t="shared" si="0"/>
        <v>27510000</v>
      </c>
      <c r="H12" s="15">
        <f t="shared" si="1"/>
        <v>2292500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="115" zoomScaleNormal="115" workbookViewId="0">
      <selection activeCell="C4" sqref="C4"/>
    </sheetView>
  </sheetViews>
  <sheetFormatPr defaultRowHeight="16.5"/>
  <cols>
    <col min="2" max="3" width="9.125" bestFit="1" customWidth="1"/>
    <col min="4" max="4" width="9.375" bestFit="1" customWidth="1"/>
  </cols>
  <sheetData>
    <row r="2" spans="1:4">
      <c r="A2" s="27" t="s">
        <v>80</v>
      </c>
      <c r="B2" s="28">
        <v>0.1</v>
      </c>
    </row>
    <row r="3" spans="1:4">
      <c r="A3" s="17" t="s">
        <v>81</v>
      </c>
      <c r="B3" s="17" t="s">
        <v>69</v>
      </c>
      <c r="C3" s="17" t="s">
        <v>82</v>
      </c>
      <c r="D3" s="17" t="s">
        <v>83</v>
      </c>
    </row>
    <row r="4" spans="1:4">
      <c r="A4" s="17" t="s">
        <v>84</v>
      </c>
      <c r="B4" s="13">
        <v>25000</v>
      </c>
      <c r="C4" s="13">
        <v>200</v>
      </c>
      <c r="D4" s="13">
        <f>B4*C4*B2</f>
        <v>500000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5"/>
  <sheetViews>
    <sheetView showGridLines="0" workbookViewId="0">
      <selection activeCell="N34" sqref="N34"/>
    </sheetView>
  </sheetViews>
  <sheetFormatPr defaultRowHeight="16.5" outlineLevelRow="1" outlineLevelCol="1"/>
  <cols>
    <col min="4" max="6" width="10.875" bestFit="1" customWidth="1" outlineLevel="1"/>
  </cols>
  <sheetData>
    <row r="1" spans="2:6" ht="17.25" thickBot="1"/>
    <row r="2" spans="2:6">
      <c r="B2" s="95" t="s">
        <v>209</v>
      </c>
      <c r="C2" s="96"/>
      <c r="D2" s="102"/>
      <c r="E2" s="102"/>
      <c r="F2" s="102"/>
    </row>
    <row r="3" spans="2:6" collapsed="1">
      <c r="B3" s="94"/>
      <c r="C3" s="94"/>
      <c r="D3" s="103" t="s">
        <v>211</v>
      </c>
      <c r="E3" s="103" t="s">
        <v>206</v>
      </c>
      <c r="F3" s="103" t="s">
        <v>208</v>
      </c>
    </row>
    <row r="4" spans="2:6" ht="40.5" hidden="1" outlineLevel="1">
      <c r="B4" s="98"/>
      <c r="C4" s="98"/>
      <c r="D4" s="91"/>
      <c r="E4" s="105" t="s">
        <v>207</v>
      </c>
      <c r="F4" s="105" t="s">
        <v>207</v>
      </c>
    </row>
    <row r="5" spans="2:6">
      <c r="B5" s="99" t="s">
        <v>210</v>
      </c>
      <c r="C5" s="100"/>
      <c r="D5" s="97"/>
      <c r="E5" s="97"/>
      <c r="F5" s="97"/>
    </row>
    <row r="6" spans="2:6" outlineLevel="1">
      <c r="B6" s="98"/>
      <c r="C6" s="98" t="s">
        <v>201</v>
      </c>
      <c r="D6" s="92">
        <v>1200000</v>
      </c>
      <c r="E6" s="104">
        <v>1000000</v>
      </c>
      <c r="F6" s="104">
        <v>1500000</v>
      </c>
    </row>
    <row r="7" spans="2:6" outlineLevel="1">
      <c r="B7" s="98"/>
      <c r="C7" s="98" t="s">
        <v>202</v>
      </c>
      <c r="D7" s="92">
        <v>200000</v>
      </c>
      <c r="E7" s="104">
        <v>150000</v>
      </c>
      <c r="F7" s="104">
        <v>300000</v>
      </c>
    </row>
    <row r="8" spans="2:6" outlineLevel="1">
      <c r="B8" s="98"/>
      <c r="C8" s="98" t="s">
        <v>203</v>
      </c>
      <c r="D8" s="92">
        <v>50000</v>
      </c>
      <c r="E8" s="104">
        <v>45000</v>
      </c>
      <c r="F8" s="104">
        <v>85000</v>
      </c>
    </row>
    <row r="9" spans="2:6" outlineLevel="1">
      <c r="B9" s="98"/>
      <c r="C9" s="98" t="s">
        <v>204</v>
      </c>
      <c r="D9" s="92">
        <v>100000</v>
      </c>
      <c r="E9" s="104">
        <v>85000</v>
      </c>
      <c r="F9" s="104">
        <v>150000</v>
      </c>
    </row>
    <row r="10" spans="2:6" outlineLevel="1">
      <c r="B10" s="98"/>
      <c r="C10" s="98" t="s">
        <v>205</v>
      </c>
      <c r="D10" s="92">
        <v>50000</v>
      </c>
      <c r="E10" s="104">
        <v>35000</v>
      </c>
      <c r="F10" s="104">
        <v>80000</v>
      </c>
    </row>
    <row r="11" spans="2:6">
      <c r="B11" s="99" t="s">
        <v>212</v>
      </c>
      <c r="C11" s="100"/>
      <c r="D11" s="97"/>
      <c r="E11" s="97"/>
      <c r="F11" s="97"/>
    </row>
    <row r="12" spans="2:6" ht="17.25" outlineLevel="1" thickBot="1">
      <c r="B12" s="101"/>
      <c r="C12" s="101" t="s">
        <v>66</v>
      </c>
      <c r="D12" s="93">
        <v>3555000</v>
      </c>
      <c r="E12" s="93">
        <v>3840000</v>
      </c>
      <c r="F12" s="93">
        <v>3040000</v>
      </c>
    </row>
    <row r="13" spans="2:6">
      <c r="B13" t="s">
        <v>213</v>
      </c>
    </row>
    <row r="14" spans="2:6">
      <c r="B14" t="s">
        <v>214</v>
      </c>
    </row>
    <row r="15" spans="2:6">
      <c r="B15" t="s">
        <v>215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D16" sqref="D16"/>
    </sheetView>
  </sheetViews>
  <sheetFormatPr defaultRowHeight="16.5"/>
  <cols>
    <col min="1" max="1" width="5.875" customWidth="1"/>
    <col min="2" max="2" width="12.25" customWidth="1"/>
    <col min="3" max="3" width="16.125" customWidth="1"/>
    <col min="4" max="4" width="10.875" bestFit="1" customWidth="1"/>
  </cols>
  <sheetData>
    <row r="1" spans="2:4" ht="28.5" customHeight="1">
      <c r="B1" s="70" t="s">
        <v>49</v>
      </c>
      <c r="C1" s="70"/>
      <c r="D1" s="70"/>
    </row>
    <row r="2" spans="2:4">
      <c r="B2" s="68" t="s">
        <v>50</v>
      </c>
      <c r="C2" s="69"/>
      <c r="D2" s="15">
        <v>8500000</v>
      </c>
    </row>
    <row r="3" spans="2:4">
      <c r="B3" s="71" t="s">
        <v>51</v>
      </c>
      <c r="C3" s="17" t="s">
        <v>52</v>
      </c>
      <c r="D3" s="13">
        <v>2000000</v>
      </c>
    </row>
    <row r="4" spans="2:4">
      <c r="B4" s="72"/>
      <c r="C4" s="17" t="s">
        <v>53</v>
      </c>
      <c r="D4" s="13">
        <v>110000</v>
      </c>
    </row>
    <row r="5" spans="2:4">
      <c r="B5" s="72"/>
      <c r="C5" s="17" t="s">
        <v>54</v>
      </c>
      <c r="D5" s="13">
        <v>100000</v>
      </c>
    </row>
    <row r="6" spans="2:4">
      <c r="B6" s="72"/>
      <c r="C6" s="17" t="s">
        <v>55</v>
      </c>
      <c r="D6" s="13">
        <v>95000</v>
      </c>
    </row>
    <row r="7" spans="2:4">
      <c r="B7" s="72"/>
      <c r="C7" s="17" t="s">
        <v>56</v>
      </c>
      <c r="D7" s="13">
        <v>90000</v>
      </c>
    </row>
    <row r="8" spans="2:4">
      <c r="B8" s="72"/>
      <c r="C8" s="17" t="s">
        <v>57</v>
      </c>
      <c r="D8" s="13">
        <v>850000</v>
      </c>
    </row>
    <row r="9" spans="2:4">
      <c r="B9" s="73"/>
      <c r="C9" s="17" t="s">
        <v>58</v>
      </c>
      <c r="D9" s="13">
        <v>100000</v>
      </c>
    </row>
    <row r="10" spans="2:4">
      <c r="B10" s="71" t="s">
        <v>59</v>
      </c>
      <c r="C10" s="17" t="s">
        <v>60</v>
      </c>
      <c r="D10" s="13">
        <v>1200000</v>
      </c>
    </row>
    <row r="11" spans="2:4">
      <c r="B11" s="72"/>
      <c r="C11" s="17" t="s">
        <v>61</v>
      </c>
      <c r="D11" s="13">
        <v>200000</v>
      </c>
    </row>
    <row r="12" spans="2:4">
      <c r="B12" s="72"/>
      <c r="C12" s="17" t="s">
        <v>62</v>
      </c>
      <c r="D12" s="13">
        <v>50000</v>
      </c>
    </row>
    <row r="13" spans="2:4">
      <c r="B13" s="72"/>
      <c r="C13" s="17" t="s">
        <v>63</v>
      </c>
      <c r="D13" s="13">
        <v>100000</v>
      </c>
    </row>
    <row r="14" spans="2:4">
      <c r="B14" s="73"/>
      <c r="C14" s="17" t="s">
        <v>64</v>
      </c>
      <c r="D14" s="13">
        <v>50000</v>
      </c>
    </row>
    <row r="15" spans="2:4">
      <c r="B15" s="68" t="s">
        <v>65</v>
      </c>
      <c r="C15" s="69"/>
      <c r="D15" s="15">
        <f>SUM(D3:D14)</f>
        <v>4945000</v>
      </c>
    </row>
    <row r="16" spans="2:4">
      <c r="B16" s="68" t="s">
        <v>66</v>
      </c>
      <c r="C16" s="69"/>
      <c r="D16" s="15">
        <f>D2-D15</f>
        <v>3555000</v>
      </c>
    </row>
  </sheetData>
  <scenarios current="1" show="1" sqref="D16">
    <scenario name="최저지출" locked="1" count="5" user="YUHAN" comment="만든 사람 YUHAN 날짜 2023-11-16">
      <inputCells r="D10" val="1000000" numFmtId="41"/>
      <inputCells r="D11" val="150000" numFmtId="41"/>
      <inputCells r="D12" val="45000" numFmtId="41"/>
      <inputCells r="D13" val="85000" numFmtId="41"/>
      <inputCells r="D14" val="35000" numFmtId="41"/>
    </scenario>
    <scenario name="최대지출" locked="1" count="5" user="YUHAN" comment="만든 사람 YUHAN 날짜 2023-11-16">
      <inputCells r="D10" val="1500000" numFmtId="41"/>
      <inputCells r="D11" val="300000" numFmtId="41"/>
      <inputCells r="D12" val="85000" numFmtId="41"/>
      <inputCells r="D13" val="150000" numFmtId="41"/>
      <inputCells r="D14" val="80000" numFmtId="41"/>
    </scenario>
  </scenarios>
  <mergeCells count="6">
    <mergeCell ref="B16:C16"/>
    <mergeCell ref="B1:D1"/>
    <mergeCell ref="B2:C2"/>
    <mergeCell ref="B3:B9"/>
    <mergeCell ref="B10:B14"/>
    <mergeCell ref="B15:C1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/>
  </sheetViews>
  <sheetFormatPr defaultRowHeight="16.5" outlineLevelRow="1" outlineLevelCol="1"/>
  <cols>
    <col min="4" max="6" width="9.625" bestFit="1" customWidth="1" outlineLevel="1"/>
  </cols>
  <sheetData>
    <row r="1" spans="2:6" ht="17.25" thickBot="1"/>
    <row r="2" spans="2:6">
      <c r="B2" s="95" t="s">
        <v>209</v>
      </c>
      <c r="C2" s="96"/>
      <c r="D2" s="102"/>
      <c r="E2" s="102"/>
      <c r="F2" s="102"/>
    </row>
    <row r="3" spans="2:6" collapsed="1">
      <c r="B3" s="94"/>
      <c r="C3" s="94"/>
      <c r="D3" s="103" t="s">
        <v>211</v>
      </c>
      <c r="E3" s="103" t="s">
        <v>218</v>
      </c>
      <c r="F3" s="103" t="s">
        <v>219</v>
      </c>
    </row>
    <row r="4" spans="2:6" ht="54" hidden="1" outlineLevel="1">
      <c r="B4" s="98"/>
      <c r="C4" s="98"/>
      <c r="D4" s="91"/>
      <c r="E4" s="105" t="s">
        <v>207</v>
      </c>
      <c r="F4" s="105" t="s">
        <v>207</v>
      </c>
    </row>
    <row r="5" spans="2:6">
      <c r="B5" s="99" t="s">
        <v>210</v>
      </c>
      <c r="C5" s="100"/>
      <c r="D5" s="97"/>
      <c r="E5" s="97"/>
      <c r="F5" s="97"/>
    </row>
    <row r="6" spans="2:6" outlineLevel="1">
      <c r="B6" s="98"/>
      <c r="C6" s="98" t="s">
        <v>216</v>
      </c>
      <c r="D6" s="92">
        <v>1330</v>
      </c>
      <c r="E6" s="104">
        <v>1300</v>
      </c>
      <c r="F6" s="104">
        <v>1280</v>
      </c>
    </row>
    <row r="7" spans="2:6">
      <c r="B7" s="99" t="s">
        <v>212</v>
      </c>
      <c r="C7" s="100"/>
      <c r="D7" s="97"/>
      <c r="E7" s="97"/>
      <c r="F7" s="97"/>
    </row>
    <row r="8" spans="2:6" ht="17.25" outlineLevel="1" thickBot="1">
      <c r="B8" s="101"/>
      <c r="C8" s="101" t="s">
        <v>217</v>
      </c>
      <c r="D8" s="93">
        <v>206682</v>
      </c>
      <c r="E8" s="93">
        <v>202020</v>
      </c>
      <c r="F8" s="93">
        <v>198912</v>
      </c>
    </row>
    <row r="9" spans="2:6">
      <c r="B9" t="s">
        <v>213</v>
      </c>
    </row>
    <row r="10" spans="2:6">
      <c r="B10" t="s">
        <v>214</v>
      </c>
    </row>
    <row r="11" spans="2:6">
      <c r="B11" t="s">
        <v>215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H2" sqref="H2"/>
    </sheetView>
  </sheetViews>
  <sheetFormatPr defaultRowHeight="16.5"/>
  <cols>
    <col min="1" max="1" width="3" customWidth="1"/>
    <col min="2" max="2" width="16.75" bestFit="1" customWidth="1"/>
    <col min="3" max="5" width="13.75" customWidth="1"/>
    <col min="6" max="6" width="2.75" customWidth="1"/>
    <col min="7" max="8" width="13.75" customWidth="1"/>
  </cols>
  <sheetData>
    <row r="1" spans="2:8" ht="16.5" customHeight="1">
      <c r="B1" s="74" t="s">
        <v>67</v>
      </c>
      <c r="C1" s="74"/>
      <c r="D1" s="74"/>
      <c r="E1" s="74"/>
    </row>
    <row r="2" spans="2:8">
      <c r="B2" s="18" t="s">
        <v>68</v>
      </c>
      <c r="C2" s="19" t="s">
        <v>69</v>
      </c>
      <c r="D2" s="19" t="s">
        <v>70</v>
      </c>
      <c r="E2" s="19" t="s">
        <v>71</v>
      </c>
      <c r="G2" s="19" t="s">
        <v>72</v>
      </c>
      <c r="H2" s="13">
        <v>1330</v>
      </c>
    </row>
    <row r="3" spans="2:8">
      <c r="B3" s="20" t="s">
        <v>73</v>
      </c>
      <c r="C3" s="21">
        <v>52</v>
      </c>
      <c r="D3" s="17">
        <v>1</v>
      </c>
      <c r="E3" s="22">
        <f>C3*D3</f>
        <v>52</v>
      </c>
      <c r="H3" s="23"/>
    </row>
    <row r="4" spans="2:8">
      <c r="B4" s="20" t="s">
        <v>74</v>
      </c>
      <c r="C4" s="21">
        <v>8</v>
      </c>
      <c r="D4" s="17">
        <v>3</v>
      </c>
      <c r="E4" s="22">
        <f>C4*D4</f>
        <v>24</v>
      </c>
      <c r="G4" s="19" t="s">
        <v>75</v>
      </c>
      <c r="H4" s="26">
        <f>E8*H2</f>
        <v>206682</v>
      </c>
    </row>
    <row r="5" spans="2:8">
      <c r="B5" s="20" t="s">
        <v>76</v>
      </c>
      <c r="C5" s="21">
        <v>0.5</v>
      </c>
      <c r="D5" s="17">
        <v>2</v>
      </c>
      <c r="E5" s="22">
        <f>C5*D5</f>
        <v>1</v>
      </c>
    </row>
    <row r="6" spans="2:8">
      <c r="B6" s="20" t="s">
        <v>77</v>
      </c>
      <c r="C6" s="21">
        <v>6</v>
      </c>
      <c r="D6" s="17">
        <v>5</v>
      </c>
      <c r="E6" s="22">
        <f>C6*D6</f>
        <v>30</v>
      </c>
    </row>
    <row r="7" spans="2:8">
      <c r="B7" s="20" t="s">
        <v>78</v>
      </c>
      <c r="C7" s="21">
        <v>24.2</v>
      </c>
      <c r="D7" s="17">
        <v>2</v>
      </c>
      <c r="E7" s="22">
        <f>C7*D7</f>
        <v>48.4</v>
      </c>
    </row>
    <row r="8" spans="2:8">
      <c r="B8" s="24"/>
      <c r="C8" s="75" t="s">
        <v>79</v>
      </c>
      <c r="D8" s="76"/>
      <c r="E8" s="25">
        <f>SUM(E3:E7)</f>
        <v>155.4</v>
      </c>
    </row>
  </sheetData>
  <scenarios current="1" sqref="H4">
    <scenario name="환율1" locked="1" count="1" user="YUHAN" comment="만든 사람 YUHAN 날짜 2023-11-16">
      <inputCells r="H2" val="1300" numFmtId="41"/>
    </scenario>
    <scenario name="환율2" locked="1" count="1" user="YUHAN" comment="만든 사람 YUHAN 날짜 2023-11-16">
      <inputCells r="H2" val="1280" numFmtId="41"/>
    </scenario>
  </scenarios>
  <mergeCells count="2">
    <mergeCell ref="B1:E1"/>
    <mergeCell ref="C8:D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4" sqref="E14"/>
    </sheetView>
  </sheetViews>
  <sheetFormatPr defaultRowHeight="16.5"/>
  <cols>
    <col min="1" max="1" width="17.5" customWidth="1"/>
    <col min="2" max="2" width="14.75" customWidth="1"/>
  </cols>
  <sheetData>
    <row r="1" spans="1:2">
      <c r="A1" s="30" t="s">
        <v>99</v>
      </c>
      <c r="B1" s="37"/>
    </row>
    <row r="2" spans="1:2">
      <c r="A2" s="38" t="s">
        <v>100</v>
      </c>
      <c r="B2" s="39">
        <v>28000000</v>
      </c>
    </row>
    <row r="3" spans="1:2">
      <c r="A3" s="38" t="s">
        <v>101</v>
      </c>
      <c r="B3" s="39">
        <v>5000000</v>
      </c>
    </row>
    <row r="4" spans="1:2">
      <c r="A4" s="38" t="s">
        <v>102</v>
      </c>
      <c r="B4" s="39">
        <f>B2-B3</f>
        <v>23000000</v>
      </c>
    </row>
    <row r="5" spans="1:2">
      <c r="A5" s="38" t="s">
        <v>103</v>
      </c>
      <c r="B5" s="40">
        <v>3.2000000000000001E-2</v>
      </c>
    </row>
    <row r="6" spans="1:2">
      <c r="A6" s="38" t="s">
        <v>104</v>
      </c>
      <c r="B6" s="41">
        <v>36</v>
      </c>
    </row>
    <row r="7" spans="1:2">
      <c r="A7" s="38" t="s">
        <v>105</v>
      </c>
      <c r="B7" s="39">
        <f>PMT(B5/12,B6,-B4)</f>
        <v>670896.96786627395</v>
      </c>
    </row>
    <row r="8" spans="1:2">
      <c r="A8" s="30"/>
      <c r="B8" s="30"/>
    </row>
    <row r="9" spans="1:2">
      <c r="A9" s="30"/>
      <c r="B9" s="30"/>
    </row>
    <row r="10" spans="1:2">
      <c r="A10" s="42"/>
      <c r="B10" s="43" t="s">
        <v>106</v>
      </c>
    </row>
    <row r="11" spans="1:2">
      <c r="A11" s="44" t="s">
        <v>107</v>
      </c>
      <c r="B11" s="45">
        <f>B7</f>
        <v>670896.96786627395</v>
      </c>
    </row>
    <row r="12" spans="1:2">
      <c r="A12" s="46">
        <v>0.03</v>
      </c>
      <c r="B12" s="47">
        <f t="dataTable" ref="B12:B22" dt2D="0" dtr="0" r1="B5"/>
        <v>668867.82150500361</v>
      </c>
    </row>
    <row r="13" spans="1:2">
      <c r="A13" s="46">
        <v>3.5000000000000003E-2</v>
      </c>
      <c r="B13" s="47">
        <v>673947.83371894865</v>
      </c>
    </row>
    <row r="14" spans="1:2">
      <c r="A14" s="46">
        <v>0.04</v>
      </c>
      <c r="B14" s="47">
        <v>679051.65515740484</v>
      </c>
    </row>
    <row r="15" spans="1:2">
      <c r="A15" s="46">
        <v>4.4999999999999998E-2</v>
      </c>
      <c r="B15" s="47">
        <v>684179.26300263836</v>
      </c>
    </row>
    <row r="16" spans="1:2">
      <c r="A16" s="46">
        <v>0.05</v>
      </c>
      <c r="B16" s="48">
        <v>689330.63340730604</v>
      </c>
    </row>
    <row r="17" spans="1:2">
      <c r="A17" s="46">
        <v>5.5E-2</v>
      </c>
      <c r="B17" s="48">
        <v>694505.74149913655</v>
      </c>
    </row>
    <row r="18" spans="1:2">
      <c r="A18" s="46">
        <v>0.06</v>
      </c>
      <c r="B18" s="48">
        <v>699704.56138576765</v>
      </c>
    </row>
    <row r="19" spans="1:2">
      <c r="A19" s="46">
        <v>6.5000000000000002E-2</v>
      </c>
      <c r="B19" s="48">
        <v>704927.06615972507</v>
      </c>
    </row>
    <row r="20" spans="1:2">
      <c r="A20" s="46">
        <v>7.0000000000000007E-2</v>
      </c>
      <c r="B20" s="48">
        <v>710173.22790355468</v>
      </c>
    </row>
    <row r="21" spans="1:2">
      <c r="A21" s="46">
        <v>7.4999999999999997E-2</v>
      </c>
      <c r="B21" s="48">
        <v>715443.01769509807</v>
      </c>
    </row>
    <row r="22" spans="1:2">
      <c r="A22" s="46">
        <v>0.08</v>
      </c>
      <c r="B22" s="48">
        <v>720736.40561290958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1" sqref="K11"/>
    </sheetView>
  </sheetViews>
  <sheetFormatPr defaultRowHeight="16.5"/>
  <cols>
    <col min="1" max="1" width="14.25" customWidth="1"/>
    <col min="2" max="2" width="14.625" customWidth="1"/>
    <col min="3" max="3" width="9.25" bestFit="1" customWidth="1"/>
    <col min="4" max="6" width="12.375" bestFit="1" customWidth="1"/>
    <col min="7" max="9" width="10.875" bestFit="1" customWidth="1"/>
  </cols>
  <sheetData>
    <row r="1" spans="1:9" ht="20.25">
      <c r="A1" s="77" t="s">
        <v>108</v>
      </c>
      <c r="B1" s="77"/>
    </row>
    <row r="3" spans="1:9">
      <c r="A3" s="17" t="s">
        <v>109</v>
      </c>
      <c r="B3" s="49">
        <v>45000000</v>
      </c>
    </row>
    <row r="4" spans="1:9">
      <c r="A4" s="17" t="s">
        <v>110</v>
      </c>
      <c r="B4" s="49">
        <v>1000000</v>
      </c>
    </row>
    <row r="5" spans="1:9">
      <c r="A5" s="17" t="s">
        <v>111</v>
      </c>
      <c r="B5" s="49">
        <v>9000000</v>
      </c>
    </row>
    <row r="6" spans="1:9">
      <c r="A6" s="17" t="s">
        <v>112</v>
      </c>
      <c r="B6" s="49">
        <v>35000000</v>
      </c>
    </row>
    <row r="7" spans="1:9">
      <c r="A7" s="17" t="s">
        <v>113</v>
      </c>
      <c r="B7" s="50">
        <v>0.06</v>
      </c>
    </row>
    <row r="8" spans="1:9">
      <c r="A8" s="17" t="s">
        <v>114</v>
      </c>
      <c r="B8" s="13">
        <v>60</v>
      </c>
    </row>
    <row r="9" spans="1:9">
      <c r="A9" s="17" t="s">
        <v>115</v>
      </c>
      <c r="B9" s="51">
        <f>PMT(B7/12,B8,-B6)</f>
        <v>676648.0535299771</v>
      </c>
    </row>
    <row r="11" spans="1:9">
      <c r="D11" s="78" t="s">
        <v>114</v>
      </c>
      <c r="E11" s="78"/>
      <c r="F11" s="78"/>
      <c r="G11" s="78"/>
      <c r="H11" s="78"/>
      <c r="I11" s="78"/>
    </row>
    <row r="12" spans="1:9">
      <c r="C12" s="51">
        <f>B9</f>
        <v>676648.0535299771</v>
      </c>
      <c r="D12" s="52">
        <v>24</v>
      </c>
      <c r="E12" s="52">
        <v>30</v>
      </c>
      <c r="F12" s="52">
        <v>36</v>
      </c>
      <c r="G12" s="52">
        <v>40</v>
      </c>
      <c r="H12" s="52">
        <v>46</v>
      </c>
      <c r="I12" s="52">
        <v>50</v>
      </c>
    </row>
    <row r="13" spans="1:9">
      <c r="B13" s="78" t="s">
        <v>113</v>
      </c>
      <c r="C13" s="53">
        <v>0.02</v>
      </c>
      <c r="D13" s="49">
        <f t="dataTable" ref="D13:I21" dt2D="1" dtr="1" r1="B8" r2="B7"/>
        <v>1488909.2178968082</v>
      </c>
      <c r="E13" s="49">
        <v>1197048.1288512254</v>
      </c>
      <c r="F13" s="49">
        <v>1002490.2556359735</v>
      </c>
      <c r="G13" s="49">
        <v>905219.41132462688</v>
      </c>
      <c r="H13" s="49">
        <v>791042.45242016041</v>
      </c>
      <c r="I13" s="49">
        <v>730154.54672688991</v>
      </c>
    </row>
    <row r="14" spans="1:9">
      <c r="B14" s="78"/>
      <c r="C14" s="53">
        <v>2.5000000000000001E-2</v>
      </c>
      <c r="D14" s="49">
        <v>1496613.7277590879</v>
      </c>
      <c r="E14" s="49">
        <v>1204719.2108556826</v>
      </c>
      <c r="F14" s="49">
        <v>1010148.1482813328</v>
      </c>
      <c r="G14" s="49">
        <v>912875.25611037912</v>
      </c>
      <c r="H14" s="49">
        <v>798701.8221241741</v>
      </c>
      <c r="I14" s="49">
        <v>737819.43175952823</v>
      </c>
    </row>
    <row r="15" spans="1:9">
      <c r="B15" s="78"/>
      <c r="C15" s="53">
        <v>0.03</v>
      </c>
      <c r="D15" s="49">
        <v>1504342.4192844636</v>
      </c>
      <c r="E15" s="49">
        <v>1212420.5345918932</v>
      </c>
      <c r="F15" s="49">
        <v>1017842.3370728316</v>
      </c>
      <c r="G15" s="49">
        <v>920571.43051955593</v>
      </c>
      <c r="H15" s="49">
        <v>806407.56753588177</v>
      </c>
      <c r="I15" s="49">
        <v>745534.72039369575</v>
      </c>
    </row>
    <row r="16" spans="1:9">
      <c r="B16" s="78"/>
      <c r="C16" s="53">
        <v>3.5000000000000003E-2</v>
      </c>
      <c r="D16" s="49">
        <v>1512095.2747510229</v>
      </c>
      <c r="E16" s="49">
        <v>1220152.0760337438</v>
      </c>
      <c r="F16" s="49">
        <v>1025572.7904418784</v>
      </c>
      <c r="G16" s="49">
        <v>928307.89714505104</v>
      </c>
      <c r="H16" s="49">
        <v>814159.64109243907</v>
      </c>
      <c r="I16" s="49">
        <v>753300.35725787305</v>
      </c>
    </row>
    <row r="17" spans="2:9">
      <c r="B17" s="78"/>
      <c r="C17" s="53">
        <v>0.04</v>
      </c>
      <c r="D17" s="49">
        <v>1519872.2759770919</v>
      </c>
      <c r="E17" s="49">
        <v>1227913.8102461069</v>
      </c>
      <c r="F17" s="49">
        <v>1033339.4752395289</v>
      </c>
      <c r="G17" s="49">
        <v>936084.6164069057</v>
      </c>
      <c r="H17" s="49">
        <v>821957.99191995047</v>
      </c>
      <c r="I17" s="49">
        <v>761116.28272586619</v>
      </c>
    </row>
    <row r="18" spans="2:9">
      <c r="B18" s="78"/>
      <c r="C18" s="53">
        <v>4.4999999999999998E-2</v>
      </c>
      <c r="D18" s="49">
        <v>1527673.4043229204</v>
      </c>
      <c r="E18" s="49">
        <v>1235705.71138839</v>
      </c>
      <c r="F18" s="49">
        <v>1041142.3567431454</v>
      </c>
      <c r="G18" s="49">
        <v>943901.54656199308</v>
      </c>
      <c r="H18" s="49">
        <v>829802.5658495907</v>
      </c>
      <c r="I18" s="49">
        <v>768982.43293884094</v>
      </c>
    </row>
    <row r="19" spans="2:9">
      <c r="B19" s="78"/>
      <c r="C19" s="53">
        <v>0.05</v>
      </c>
      <c r="D19" s="49">
        <v>1535498.6406923954</v>
      </c>
      <c r="E19" s="49">
        <v>1243527.7527181781</v>
      </c>
      <c r="F19" s="49">
        <v>1048981.3986632917</v>
      </c>
      <c r="G19" s="49">
        <v>951758.64371410094</v>
      </c>
      <c r="H19" s="49">
        <v>837693.30543454317</v>
      </c>
      <c r="I19" s="49">
        <v>776898.73982859205</v>
      </c>
    </row>
    <row r="20" spans="2:9">
      <c r="B20" s="78"/>
      <c r="C20" s="53">
        <v>5.5E-2</v>
      </c>
      <c r="D20" s="49">
        <v>1543347.9655347811</v>
      </c>
      <c r="E20" s="49">
        <v>1251379.9065949656</v>
      </c>
      <c r="F20" s="49">
        <v>1056856.5631508599</v>
      </c>
      <c r="G20" s="49">
        <v>959655.86182441004</v>
      </c>
      <c r="H20" s="49">
        <v>845630.14996773552</v>
      </c>
      <c r="I20" s="49">
        <v>784865.13114203373</v>
      </c>
    </row>
    <row r="21" spans="2:9">
      <c r="B21" s="78"/>
      <c r="C21" s="53">
        <v>0.06</v>
      </c>
      <c r="D21" s="49">
        <v>1551221.3588464912</v>
      </c>
      <c r="E21" s="49">
        <v>1259262.144483981</v>
      </c>
      <c r="F21" s="49">
        <v>1064767.810804429</v>
      </c>
      <c r="G21" s="49">
        <v>967593.15272236755</v>
      </c>
      <c r="H21" s="49">
        <v>853613.03550037311</v>
      </c>
      <c r="I21" s="49">
        <v>792881.53046689485</v>
      </c>
    </row>
  </sheetData>
  <mergeCells count="3">
    <mergeCell ref="A1:B1"/>
    <mergeCell ref="D11:I11"/>
    <mergeCell ref="B13:B21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0" sqref="F10:H14"/>
    </sheetView>
  </sheetViews>
  <sheetFormatPr defaultRowHeight="16.5"/>
  <cols>
    <col min="1" max="1" width="11.125" bestFit="1" customWidth="1"/>
    <col min="4" max="4" width="11.625" bestFit="1" customWidth="1"/>
    <col min="6" max="6" width="11.125" bestFit="1" customWidth="1"/>
    <col min="7" max="7" width="10.625" customWidth="1"/>
    <col min="8" max="8" width="13.125" customWidth="1"/>
    <col min="9" max="9" width="11.625" bestFit="1" customWidth="1"/>
  </cols>
  <sheetData>
    <row r="1" spans="1:9">
      <c r="A1" s="54" t="s">
        <v>116</v>
      </c>
      <c r="B1" s="54" t="s">
        <v>117</v>
      </c>
      <c r="C1" s="54"/>
      <c r="D1" s="54"/>
      <c r="E1" s="54"/>
      <c r="F1" s="54" t="s">
        <v>118</v>
      </c>
      <c r="G1" s="54" t="s">
        <v>119</v>
      </c>
      <c r="H1" s="54"/>
      <c r="I1" s="54"/>
    </row>
    <row r="2" spans="1:9">
      <c r="A2" s="20" t="s">
        <v>120</v>
      </c>
      <c r="B2" s="20" t="s">
        <v>121</v>
      </c>
      <c r="C2" s="20" t="s">
        <v>122</v>
      </c>
      <c r="D2" s="20" t="s">
        <v>123</v>
      </c>
      <c r="E2" s="54"/>
      <c r="F2" s="20" t="s">
        <v>120</v>
      </c>
      <c r="G2" s="20" t="s">
        <v>121</v>
      </c>
      <c r="H2" s="20" t="s">
        <v>122</v>
      </c>
      <c r="I2" s="20" t="s">
        <v>123</v>
      </c>
    </row>
    <row r="3" spans="1:9">
      <c r="A3" s="55" t="s">
        <v>124</v>
      </c>
      <c r="B3" s="56">
        <v>21</v>
      </c>
      <c r="C3" s="56">
        <v>540000</v>
      </c>
      <c r="D3" s="56">
        <v>11340000</v>
      </c>
      <c r="E3" s="54"/>
      <c r="F3" s="55" t="s">
        <v>124</v>
      </c>
      <c r="G3" s="56">
        <v>30</v>
      </c>
      <c r="H3" s="56">
        <v>540000</v>
      </c>
      <c r="I3" s="56">
        <v>16200000</v>
      </c>
    </row>
    <row r="4" spans="1:9">
      <c r="A4" s="55" t="s">
        <v>125</v>
      </c>
      <c r="B4" s="56">
        <v>30</v>
      </c>
      <c r="C4" s="56">
        <v>90000</v>
      </c>
      <c r="D4" s="56">
        <v>2700000</v>
      </c>
      <c r="E4" s="54"/>
      <c r="F4" s="55" t="s">
        <v>125</v>
      </c>
      <c r="G4" s="56">
        <v>54</v>
      </c>
      <c r="H4" s="56">
        <v>90000</v>
      </c>
      <c r="I4" s="56">
        <v>4860000</v>
      </c>
    </row>
    <row r="5" spans="1:9">
      <c r="A5" s="55" t="s">
        <v>126</v>
      </c>
      <c r="B5" s="56">
        <v>10</v>
      </c>
      <c r="C5" s="56">
        <v>20000</v>
      </c>
      <c r="D5" s="56">
        <v>200000</v>
      </c>
      <c r="E5" s="54"/>
      <c r="F5" s="55" t="s">
        <v>126</v>
      </c>
      <c r="G5" s="56">
        <v>12</v>
      </c>
      <c r="H5" s="56">
        <v>20000</v>
      </c>
      <c r="I5" s="56">
        <v>240000</v>
      </c>
    </row>
    <row r="6" spans="1:9">
      <c r="A6" s="55" t="s">
        <v>127</v>
      </c>
      <c r="B6" s="56">
        <v>50</v>
      </c>
      <c r="C6" s="56">
        <v>45000</v>
      </c>
      <c r="D6" s="56">
        <v>2250000</v>
      </c>
      <c r="E6" s="54"/>
      <c r="F6" s="55" t="s">
        <v>127</v>
      </c>
      <c r="G6" s="56">
        <v>60</v>
      </c>
      <c r="H6" s="56">
        <v>45000</v>
      </c>
      <c r="I6" s="56">
        <v>2700000</v>
      </c>
    </row>
    <row r="7" spans="1:9">
      <c r="A7" s="54"/>
      <c r="B7" s="54"/>
      <c r="C7" s="54"/>
      <c r="D7" s="54"/>
      <c r="E7" s="54"/>
      <c r="F7" s="54"/>
      <c r="G7" s="54"/>
      <c r="H7" s="54"/>
      <c r="I7" s="54"/>
    </row>
    <row r="8" spans="1:9">
      <c r="A8" s="54"/>
      <c r="B8" s="54"/>
      <c r="C8" s="54"/>
      <c r="D8" s="54"/>
      <c r="E8" s="54"/>
      <c r="F8" s="54"/>
      <c r="G8" s="54"/>
      <c r="H8" s="54"/>
      <c r="I8" s="54"/>
    </row>
    <row r="9" spans="1:9">
      <c r="A9" s="54" t="s">
        <v>128</v>
      </c>
      <c r="B9" s="54" t="s">
        <v>129</v>
      </c>
      <c r="C9" s="54"/>
      <c r="D9" s="54"/>
      <c r="E9" s="54"/>
      <c r="F9" s="54" t="s">
        <v>130</v>
      </c>
      <c r="G9" s="54" t="s">
        <v>131</v>
      </c>
      <c r="H9" s="54"/>
      <c r="I9" s="54"/>
    </row>
    <row r="10" spans="1:9">
      <c r="A10" s="20" t="s">
        <v>120</v>
      </c>
      <c r="B10" s="20" t="s">
        <v>121</v>
      </c>
      <c r="C10" s="20" t="s">
        <v>122</v>
      </c>
      <c r="D10" s="20" t="s">
        <v>123</v>
      </c>
      <c r="E10" s="54"/>
      <c r="F10" s="20" t="s">
        <v>120</v>
      </c>
      <c r="G10" s="20" t="s">
        <v>121</v>
      </c>
      <c r="H10" s="20" t="s">
        <v>123</v>
      </c>
      <c r="I10" s="54"/>
    </row>
    <row r="11" spans="1:9">
      <c r="A11" s="55" t="s">
        <v>124</v>
      </c>
      <c r="B11" s="56">
        <v>80</v>
      </c>
      <c r="C11" s="56">
        <v>540000</v>
      </c>
      <c r="D11" s="56">
        <v>43200000</v>
      </c>
      <c r="E11" s="54"/>
      <c r="F11" s="55" t="s">
        <v>132</v>
      </c>
      <c r="G11" s="57">
        <v>43.666666666666664</v>
      </c>
      <c r="H11" s="57">
        <v>23580000</v>
      </c>
      <c r="I11" s="54"/>
    </row>
    <row r="12" spans="1:9">
      <c r="A12" s="55" t="s">
        <v>125</v>
      </c>
      <c r="B12" s="56">
        <v>45</v>
      </c>
      <c r="C12" s="56">
        <v>90000</v>
      </c>
      <c r="D12" s="56">
        <v>4050000</v>
      </c>
      <c r="E12" s="54"/>
      <c r="F12" s="55" t="s">
        <v>133</v>
      </c>
      <c r="G12" s="57">
        <v>43</v>
      </c>
      <c r="H12" s="57">
        <v>3870000</v>
      </c>
      <c r="I12" s="54"/>
    </row>
    <row r="13" spans="1:9">
      <c r="A13" s="55" t="s">
        <v>126</v>
      </c>
      <c r="B13" s="56">
        <v>11</v>
      </c>
      <c r="C13" s="56">
        <v>20000</v>
      </c>
      <c r="D13" s="56">
        <v>220000</v>
      </c>
      <c r="E13" s="54"/>
      <c r="F13" s="55" t="s">
        <v>134</v>
      </c>
      <c r="G13" s="57">
        <v>11</v>
      </c>
      <c r="H13" s="57">
        <v>220000</v>
      </c>
      <c r="I13" s="54"/>
    </row>
    <row r="14" spans="1:9">
      <c r="A14" s="55" t="s">
        <v>127</v>
      </c>
      <c r="B14" s="56">
        <v>55</v>
      </c>
      <c r="C14" s="56">
        <v>45000</v>
      </c>
      <c r="D14" s="56">
        <v>2475000</v>
      </c>
      <c r="E14" s="54"/>
      <c r="F14" s="55" t="s">
        <v>135</v>
      </c>
      <c r="G14" s="57">
        <v>55</v>
      </c>
      <c r="H14" s="57">
        <v>2475000</v>
      </c>
      <c r="I14" s="54"/>
    </row>
    <row r="15" spans="1:9">
      <c r="A15" s="54"/>
      <c r="B15" s="54"/>
      <c r="C15" s="54"/>
      <c r="D15" s="54"/>
      <c r="E15" s="54"/>
      <c r="F15" s="54"/>
      <c r="G15" s="54"/>
      <c r="H15" s="54"/>
      <c r="I15" s="54"/>
    </row>
  </sheetData>
  <dataConsolidate function="average" leftLabels="1" topLabels="1">
    <dataRefs count="3">
      <dataRef ref="A2:D6" sheet="통합(판매금액평균)"/>
      <dataRef ref="F2:I6" sheet="통합(판매금액평균)"/>
      <dataRef ref="A10:D14" sheet="통합(판매금액평균)"/>
    </dataRefs>
  </dataConsolid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M17" sqref="M17"/>
    </sheetView>
  </sheetViews>
  <sheetFormatPr defaultRowHeight="16.5"/>
  <cols>
    <col min="1" max="1" width="2.625" customWidth="1"/>
  </cols>
  <sheetData>
    <row r="1" spans="2:10">
      <c r="B1" s="30"/>
      <c r="C1" s="30"/>
      <c r="D1" s="30"/>
      <c r="E1" s="30"/>
      <c r="F1" s="30"/>
      <c r="G1" s="30"/>
      <c r="H1" s="30"/>
      <c r="I1" s="30"/>
      <c r="J1" s="30"/>
    </row>
    <row r="2" spans="2:10">
      <c r="B2" s="79" t="s">
        <v>136</v>
      </c>
      <c r="C2" s="79"/>
      <c r="D2" s="79"/>
      <c r="E2" s="79"/>
      <c r="F2" s="58"/>
      <c r="G2" s="79" t="s">
        <v>137</v>
      </c>
      <c r="H2" s="79"/>
      <c r="I2" s="79"/>
      <c r="J2" s="79"/>
    </row>
    <row r="3" spans="2:10">
      <c r="B3" s="59" t="s">
        <v>138</v>
      </c>
      <c r="C3" s="59" t="s">
        <v>139</v>
      </c>
      <c r="D3" s="59" t="s">
        <v>140</v>
      </c>
      <c r="E3" s="59" t="s">
        <v>141</v>
      </c>
      <c r="F3" s="58"/>
      <c r="G3" s="59" t="s">
        <v>138</v>
      </c>
      <c r="H3" s="59" t="s">
        <v>140</v>
      </c>
      <c r="I3" s="59" t="s">
        <v>139</v>
      </c>
      <c r="J3" s="59" t="s">
        <v>141</v>
      </c>
    </row>
    <row r="4" spans="2:10">
      <c r="B4" s="59" t="s">
        <v>142</v>
      </c>
      <c r="C4" s="60">
        <v>2367</v>
      </c>
      <c r="D4" s="60">
        <v>278</v>
      </c>
      <c r="E4" s="60">
        <f t="shared" ref="E4:E11" si="0">C4+D4</f>
        <v>2645</v>
      </c>
      <c r="F4" s="58"/>
      <c r="G4" s="59" t="s">
        <v>143</v>
      </c>
      <c r="H4" s="60">
        <v>879</v>
      </c>
      <c r="I4" s="60">
        <v>5484</v>
      </c>
      <c r="J4" s="60">
        <f t="shared" ref="J4:J11" si="1">I4+H4</f>
        <v>6363</v>
      </c>
    </row>
    <row r="5" spans="2:10">
      <c r="B5" s="59" t="s">
        <v>143</v>
      </c>
      <c r="C5" s="60">
        <v>8734</v>
      </c>
      <c r="D5" s="60">
        <v>1246</v>
      </c>
      <c r="E5" s="60">
        <f t="shared" si="0"/>
        <v>9980</v>
      </c>
      <c r="F5" s="58"/>
      <c r="G5" s="59" t="s">
        <v>144</v>
      </c>
      <c r="H5" s="60">
        <v>567</v>
      </c>
      <c r="I5" s="60">
        <v>6587</v>
      </c>
      <c r="J5" s="60">
        <f t="shared" si="1"/>
        <v>7154</v>
      </c>
    </row>
    <row r="6" spans="2:10">
      <c r="B6" s="59" t="s">
        <v>145</v>
      </c>
      <c r="C6" s="60">
        <v>9796</v>
      </c>
      <c r="D6" s="60">
        <v>539</v>
      </c>
      <c r="E6" s="60">
        <f t="shared" si="0"/>
        <v>10335</v>
      </c>
      <c r="F6" s="58"/>
      <c r="G6" s="59" t="s">
        <v>145</v>
      </c>
      <c r="H6" s="60">
        <v>287</v>
      </c>
      <c r="I6" s="60">
        <v>8756</v>
      </c>
      <c r="J6" s="60">
        <f t="shared" si="1"/>
        <v>9043</v>
      </c>
    </row>
    <row r="7" spans="2:10">
      <c r="B7" s="59" t="s">
        <v>146</v>
      </c>
      <c r="C7" s="60">
        <v>18</v>
      </c>
      <c r="D7" s="60">
        <v>8</v>
      </c>
      <c r="E7" s="60">
        <f t="shared" si="0"/>
        <v>26</v>
      </c>
      <c r="F7" s="58"/>
      <c r="G7" s="59" t="s">
        <v>146</v>
      </c>
      <c r="H7" s="60">
        <v>18</v>
      </c>
      <c r="I7" s="60">
        <v>28</v>
      </c>
      <c r="J7" s="60">
        <f t="shared" si="1"/>
        <v>46</v>
      </c>
    </row>
    <row r="8" spans="2:10">
      <c r="B8" s="59" t="s">
        <v>147</v>
      </c>
      <c r="C8" s="60">
        <v>215</v>
      </c>
      <c r="D8" s="60"/>
      <c r="E8" s="60">
        <f t="shared" si="0"/>
        <v>215</v>
      </c>
      <c r="F8" s="58"/>
      <c r="G8" s="59" t="s">
        <v>147</v>
      </c>
      <c r="H8" s="60">
        <v>91</v>
      </c>
      <c r="I8" s="60">
        <v>354</v>
      </c>
      <c r="J8" s="60">
        <f t="shared" si="1"/>
        <v>445</v>
      </c>
    </row>
    <row r="9" spans="2:10">
      <c r="B9" s="59" t="s">
        <v>148</v>
      </c>
      <c r="C9" s="60">
        <v>59</v>
      </c>
      <c r="D9" s="60">
        <v>34</v>
      </c>
      <c r="E9" s="60">
        <f t="shared" si="0"/>
        <v>93</v>
      </c>
      <c r="F9" s="58"/>
      <c r="G9" s="59" t="s">
        <v>149</v>
      </c>
      <c r="H9" s="60"/>
      <c r="I9" s="60">
        <v>6588</v>
      </c>
      <c r="J9" s="60">
        <f t="shared" si="1"/>
        <v>6588</v>
      </c>
    </row>
    <row r="10" spans="2:10">
      <c r="B10" s="59" t="s">
        <v>149</v>
      </c>
      <c r="C10" s="60">
        <v>5478</v>
      </c>
      <c r="D10" s="60"/>
      <c r="E10" s="60">
        <f t="shared" si="0"/>
        <v>5478</v>
      </c>
      <c r="F10" s="58"/>
      <c r="G10" s="59" t="s">
        <v>148</v>
      </c>
      <c r="H10" s="60">
        <v>45</v>
      </c>
      <c r="I10" s="60">
        <v>709</v>
      </c>
      <c r="J10" s="60">
        <f t="shared" si="1"/>
        <v>754</v>
      </c>
    </row>
    <row r="11" spans="2:10">
      <c r="B11" s="59" t="s">
        <v>144</v>
      </c>
      <c r="C11" s="60">
        <v>7429</v>
      </c>
      <c r="D11" s="60">
        <v>437</v>
      </c>
      <c r="E11" s="60">
        <f t="shared" si="0"/>
        <v>7866</v>
      </c>
      <c r="F11" s="58"/>
      <c r="G11" s="59" t="s">
        <v>142</v>
      </c>
      <c r="H11" s="60">
        <v>323</v>
      </c>
      <c r="I11" s="60">
        <v>1869</v>
      </c>
      <c r="J11" s="60">
        <f t="shared" si="1"/>
        <v>2192</v>
      </c>
    </row>
    <row r="12" spans="2:10">
      <c r="B12" s="58"/>
      <c r="C12" s="58"/>
      <c r="D12" s="58"/>
      <c r="E12" s="58"/>
      <c r="F12" s="58"/>
      <c r="G12" s="58"/>
      <c r="H12" s="58"/>
      <c r="I12" s="58"/>
      <c r="J12" s="58"/>
    </row>
    <row r="13" spans="2:10">
      <c r="B13" s="61"/>
      <c r="C13" s="61"/>
      <c r="D13" s="61"/>
      <c r="E13" s="61"/>
      <c r="F13" s="58"/>
      <c r="G13" s="61"/>
      <c r="H13" s="61"/>
      <c r="I13" s="61"/>
      <c r="J13" s="61"/>
    </row>
    <row r="14" spans="2:10">
      <c r="B14" s="79" t="s">
        <v>150</v>
      </c>
      <c r="C14" s="79"/>
      <c r="D14" s="79"/>
      <c r="E14" s="79"/>
      <c r="F14" s="58"/>
      <c r="G14" s="80" t="s">
        <v>151</v>
      </c>
      <c r="H14" s="81"/>
      <c r="I14" s="81"/>
      <c r="J14" s="82"/>
    </row>
    <row r="15" spans="2:10">
      <c r="B15" s="59" t="s">
        <v>138</v>
      </c>
      <c r="C15" s="59" t="s">
        <v>139</v>
      </c>
      <c r="D15" s="59" t="s">
        <v>140</v>
      </c>
      <c r="E15" s="59" t="s">
        <v>141</v>
      </c>
      <c r="F15" s="58"/>
      <c r="G15" s="59" t="s">
        <v>138</v>
      </c>
      <c r="H15" s="59" t="s">
        <v>139</v>
      </c>
      <c r="I15" s="59" t="s">
        <v>140</v>
      </c>
      <c r="J15" s="59" t="s">
        <v>141</v>
      </c>
    </row>
    <row r="16" spans="2:10">
      <c r="B16" s="59" t="s">
        <v>144</v>
      </c>
      <c r="C16" s="60">
        <v>6785</v>
      </c>
      <c r="D16" s="60">
        <v>867</v>
      </c>
      <c r="E16" s="60">
        <f t="shared" ref="E16:E22" si="2">C16+D16</f>
        <v>7652</v>
      </c>
      <c r="F16" s="58"/>
      <c r="G16" s="59" t="s">
        <v>220</v>
      </c>
      <c r="H16" s="60">
        <v>5691</v>
      </c>
      <c r="I16" s="60">
        <v>196.2</v>
      </c>
      <c r="J16" s="60">
        <v>5887.2</v>
      </c>
    </row>
    <row r="17" spans="2:10">
      <c r="B17" s="59" t="s">
        <v>145</v>
      </c>
      <c r="C17" s="60">
        <v>9857</v>
      </c>
      <c r="D17" s="60">
        <v>129</v>
      </c>
      <c r="E17" s="60">
        <f t="shared" si="2"/>
        <v>9986</v>
      </c>
      <c r="F17" s="58"/>
      <c r="G17" s="59" t="s">
        <v>221</v>
      </c>
      <c r="H17" s="60">
        <v>4754.5555555555557</v>
      </c>
      <c r="I17" s="60">
        <v>640</v>
      </c>
      <c r="J17" s="60">
        <v>5181.2222222222226</v>
      </c>
    </row>
    <row r="18" spans="2:10">
      <c r="B18" s="59" t="s">
        <v>143</v>
      </c>
      <c r="C18" s="60">
        <v>6674</v>
      </c>
      <c r="D18" s="60">
        <v>986</v>
      </c>
      <c r="E18" s="60">
        <f t="shared" si="2"/>
        <v>7660</v>
      </c>
      <c r="F18" s="58"/>
      <c r="G18" s="59" t="s">
        <v>222</v>
      </c>
      <c r="H18" s="60">
        <v>2659.8888888888887</v>
      </c>
      <c r="I18" s="60">
        <v>274.75</v>
      </c>
      <c r="J18" s="60">
        <v>2904.1111111111113</v>
      </c>
    </row>
    <row r="19" spans="2:10">
      <c r="B19" s="59" t="s">
        <v>147</v>
      </c>
      <c r="C19" s="60">
        <v>563</v>
      </c>
      <c r="D19" s="60">
        <v>71</v>
      </c>
      <c r="E19" s="60">
        <f t="shared" si="2"/>
        <v>634</v>
      </c>
      <c r="F19" s="58"/>
      <c r="G19" s="58"/>
      <c r="H19" s="62"/>
      <c r="I19" s="62"/>
      <c r="J19" s="62"/>
    </row>
    <row r="20" spans="2:10">
      <c r="B20" s="59" t="s">
        <v>148</v>
      </c>
      <c r="C20" s="60">
        <v>1238</v>
      </c>
      <c r="D20" s="60">
        <v>86</v>
      </c>
      <c r="E20" s="60">
        <f t="shared" si="2"/>
        <v>1324</v>
      </c>
      <c r="F20" s="58"/>
      <c r="G20" s="58"/>
      <c r="H20" s="62"/>
      <c r="I20" s="62"/>
      <c r="J20" s="62"/>
    </row>
    <row r="21" spans="2:10">
      <c r="B21" s="59" t="s">
        <v>149</v>
      </c>
      <c r="C21" s="60">
        <v>2378</v>
      </c>
      <c r="D21" s="60"/>
      <c r="E21" s="60">
        <f t="shared" si="2"/>
        <v>2378</v>
      </c>
      <c r="F21" s="58"/>
      <c r="G21" s="58"/>
      <c r="H21" s="62"/>
      <c r="I21" s="62"/>
      <c r="J21" s="62"/>
    </row>
    <row r="22" spans="2:10">
      <c r="B22" s="59" t="s">
        <v>142</v>
      </c>
      <c r="C22" s="60">
        <v>3219</v>
      </c>
      <c r="D22" s="60">
        <v>128</v>
      </c>
      <c r="E22" s="60">
        <f t="shared" si="2"/>
        <v>3347</v>
      </c>
      <c r="F22" s="58"/>
      <c r="G22" s="58"/>
      <c r="H22" s="62"/>
      <c r="I22" s="62"/>
      <c r="J22" s="62"/>
    </row>
  </sheetData>
  <dataConsolidate function="average" leftLabels="1" topLabels="1">
    <dataRefs count="3">
      <dataRef ref="B3:E11" sheet="통합(1분기월평균)"/>
      <dataRef ref="G3:J11" sheet="통합(1분기월평균)"/>
      <dataRef ref="B15:E22" sheet="통합(1분기월평균)"/>
    </dataRefs>
  </dataConsolidate>
  <mergeCells count="4">
    <mergeCell ref="B2:E2"/>
    <mergeCell ref="G2:J2"/>
    <mergeCell ref="B14:E14"/>
    <mergeCell ref="G14:J14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15" zoomScaleNormal="115" workbookViewId="0">
      <selection activeCell="E8" sqref="E8"/>
    </sheetView>
  </sheetViews>
  <sheetFormatPr defaultRowHeight="16.5"/>
  <sheetData>
    <row r="2" spans="1:5">
      <c r="A2" s="17" t="s">
        <v>152</v>
      </c>
      <c r="B2" s="17" t="s">
        <v>71</v>
      </c>
      <c r="D2" s="17" t="s">
        <v>152</v>
      </c>
      <c r="E2" s="17" t="s">
        <v>71</v>
      </c>
    </row>
    <row r="3" spans="1:5">
      <c r="A3" s="17" t="s">
        <v>153</v>
      </c>
      <c r="B3" s="13">
        <v>1637</v>
      </c>
      <c r="D3" s="17" t="s">
        <v>154</v>
      </c>
      <c r="E3" s="64">
        <f t="shared" ref="E3:E6" si="0">SUMIF($A$3:$A$18,D3&amp;"*",$B$3:$B$18)</f>
        <v>6713</v>
      </c>
    </row>
    <row r="4" spans="1:5">
      <c r="A4" s="17" t="s">
        <v>155</v>
      </c>
      <c r="B4" s="13">
        <v>536</v>
      </c>
      <c r="D4" s="17" t="s">
        <v>156</v>
      </c>
      <c r="E4" s="64">
        <f t="shared" si="0"/>
        <v>10245</v>
      </c>
    </row>
    <row r="5" spans="1:5">
      <c r="A5" s="17" t="s">
        <v>157</v>
      </c>
      <c r="B5" s="13">
        <v>1687</v>
      </c>
      <c r="D5" s="17" t="s">
        <v>158</v>
      </c>
      <c r="E5" s="64">
        <f t="shared" si="0"/>
        <v>8771</v>
      </c>
    </row>
    <row r="6" spans="1:5">
      <c r="A6" s="17" t="s">
        <v>159</v>
      </c>
      <c r="B6" s="13">
        <v>2526</v>
      </c>
      <c r="D6" s="17" t="s">
        <v>160</v>
      </c>
      <c r="E6" s="64">
        <f t="shared" si="0"/>
        <v>9619</v>
      </c>
    </row>
    <row r="7" spans="1:5">
      <c r="A7" s="17" t="s">
        <v>161</v>
      </c>
      <c r="B7" s="13">
        <v>1383</v>
      </c>
    </row>
    <row r="8" spans="1:5">
      <c r="A8" s="17" t="s">
        <v>155</v>
      </c>
      <c r="B8" s="13">
        <v>1047</v>
      </c>
      <c r="D8" s="17" t="s">
        <v>152</v>
      </c>
      <c r="E8" s="17" t="s">
        <v>71</v>
      </c>
    </row>
    <row r="9" spans="1:5">
      <c r="A9" s="17" t="s">
        <v>162</v>
      </c>
      <c r="B9" s="13">
        <v>1234</v>
      </c>
      <c r="D9" s="17" t="s">
        <v>223</v>
      </c>
      <c r="E9" s="64">
        <v>6713</v>
      </c>
    </row>
    <row r="10" spans="1:5">
      <c r="A10" s="17" t="s">
        <v>163</v>
      </c>
      <c r="B10" s="13">
        <v>6136</v>
      </c>
      <c r="D10" s="17" t="s">
        <v>224</v>
      </c>
      <c r="E10" s="64">
        <v>10245</v>
      </c>
    </row>
    <row r="11" spans="1:5">
      <c r="A11" s="17" t="s">
        <v>164</v>
      </c>
      <c r="B11" s="13">
        <v>1941</v>
      </c>
      <c r="D11" s="17" t="s">
        <v>225</v>
      </c>
      <c r="E11" s="64">
        <v>8771</v>
      </c>
    </row>
    <row r="12" spans="1:5">
      <c r="A12" s="17" t="s">
        <v>165</v>
      </c>
      <c r="B12" s="13">
        <v>2006</v>
      </c>
      <c r="D12" s="17" t="s">
        <v>226</v>
      </c>
      <c r="E12" s="64">
        <v>9619</v>
      </c>
    </row>
    <row r="13" spans="1:5">
      <c r="A13" s="17" t="s">
        <v>166</v>
      </c>
      <c r="B13" s="13">
        <v>669</v>
      </c>
    </row>
    <row r="14" spans="1:5">
      <c r="A14" s="17" t="s">
        <v>167</v>
      </c>
      <c r="B14" s="13">
        <v>2006</v>
      </c>
    </row>
    <row r="15" spans="1:5">
      <c r="A15" s="17" t="s">
        <v>168</v>
      </c>
      <c r="B15" s="13">
        <v>2990</v>
      </c>
    </row>
    <row r="16" spans="1:5">
      <c r="A16" s="17" t="s">
        <v>169</v>
      </c>
      <c r="B16" s="63">
        <v>3590</v>
      </c>
    </row>
    <row r="17" spans="1:2">
      <c r="A17" s="17" t="s">
        <v>170</v>
      </c>
      <c r="B17" s="63">
        <v>4720</v>
      </c>
    </row>
    <row r="18" spans="1:2">
      <c r="A18" s="17" t="s">
        <v>171</v>
      </c>
      <c r="B18" s="63">
        <v>1240</v>
      </c>
    </row>
  </sheetData>
  <dataConsolidate leftLabels="1" topLabels="1">
    <dataRefs count="1">
      <dataRef ref="A2:B18" sheet="통합(세무관련)"/>
    </dataRefs>
  </dataConsolid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8</vt:i4>
      </vt:variant>
    </vt:vector>
  </HeadingPairs>
  <TitlesOfParts>
    <vt:vector size="24" baseType="lpstr">
      <vt:lpstr>표서식(도서)</vt:lpstr>
      <vt:lpstr>Sheet2</vt:lpstr>
      <vt:lpstr>Sheet1</vt:lpstr>
      <vt:lpstr>피벗(매출)</vt:lpstr>
      <vt:lpstr>피벗(판매실적표)</vt:lpstr>
      <vt:lpstr>목표값(임금)</vt:lpstr>
      <vt:lpstr>목표값(판매가격)</vt:lpstr>
      <vt:lpstr>시나리오 요약</vt:lpstr>
      <vt:lpstr>시나리오(지출)</vt:lpstr>
      <vt:lpstr>시나리오 요약 2</vt:lpstr>
      <vt:lpstr>시나리오(환율변동)</vt:lpstr>
      <vt:lpstr>데이터표(자동차할부금1)</vt:lpstr>
      <vt:lpstr>데이터표(자동차할부금2)</vt:lpstr>
      <vt:lpstr>통합(판매금액평균)</vt:lpstr>
      <vt:lpstr>통합(1분기월평균)</vt:lpstr>
      <vt:lpstr>통합(세무관련)</vt:lpstr>
      <vt:lpstr>광고비</vt:lpstr>
      <vt:lpstr>소모품비</vt:lpstr>
      <vt:lpstr>수선비</vt:lpstr>
      <vt:lpstr>수수료</vt:lpstr>
      <vt:lpstr>순이익</vt:lpstr>
      <vt:lpstr>식재료비</vt:lpstr>
      <vt:lpstr>총구매액</vt:lpstr>
      <vt:lpstr>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YUHAN</cp:lastModifiedBy>
  <dcterms:created xsi:type="dcterms:W3CDTF">2017-08-14T03:34:15Z</dcterms:created>
  <dcterms:modified xsi:type="dcterms:W3CDTF">2023-11-16T06:48:56Z</dcterms:modified>
</cp:coreProperties>
</file>