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2023년\유한대\★2학기\주차별강의\3주차(과제2)\"/>
    </mc:Choice>
  </mc:AlternateContent>
  <xr:revisionPtr revIDLastSave="0" documentId="8_{EBBD5AA9-B450-4942-859F-4E341509340C}" xr6:coauthVersionLast="47" xr6:coauthVersionMax="47" xr10:uidLastSave="{00000000-0000-0000-0000-000000000000}"/>
  <bookViews>
    <workbookView xWindow="660" yWindow="3720" windowWidth="20595" windowHeight="16800" xr2:uid="{00000000-000D-0000-FFFF-FFFF00000000}"/>
  </bookViews>
  <sheets>
    <sheet name="몫과 나머지" sheetId="19" r:id="rId1"/>
    <sheet name="Max_Large" sheetId="18" r:id="rId2"/>
    <sheet name="COUNT시리즈1" sheetId="13" r:id="rId3"/>
    <sheet name="COUNT시리즈2" sheetId="14" r:id="rId4"/>
    <sheet name="RANK" sheetId="15" r:id="rId5"/>
    <sheet name="ROUND" sheetId="16" r:id="rId6"/>
    <sheet name="SUMIF_AVERAGEIF" sheetId="17" r:id="rId7"/>
  </sheets>
  <definedNames>
    <definedName name="_xlnm._FilterDatabase" localSheetId="6" hidden="1">SUMIF_AVERAGEIF!$A$1:$F$1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7" l="1"/>
  <c r="M27" i="17"/>
  <c r="I25" i="17"/>
  <c r="J25" i="17"/>
  <c r="K25" i="17"/>
  <c r="L25" i="17"/>
  <c r="M25" i="17"/>
  <c r="I26" i="17"/>
  <c r="J26" i="17"/>
  <c r="K26" i="17"/>
  <c r="L26" i="17"/>
  <c r="M26" i="17"/>
  <c r="I27" i="17"/>
  <c r="J27" i="17"/>
  <c r="K27" i="17"/>
  <c r="L27" i="17"/>
  <c r="K24" i="17"/>
  <c r="L24" i="17"/>
  <c r="M24" i="17"/>
  <c r="I24" i="17"/>
  <c r="I28" i="17" s="1"/>
  <c r="K14" i="17"/>
  <c r="K13" i="17"/>
  <c r="K7" i="17"/>
  <c r="K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4" i="17"/>
  <c r="H6" i="16"/>
  <c r="H7" i="16"/>
  <c r="H8" i="16"/>
  <c r="H9" i="16"/>
  <c r="H10" i="16"/>
  <c r="H11" i="16"/>
  <c r="H12" i="16"/>
  <c r="H13" i="16"/>
  <c r="H14" i="16"/>
  <c r="H5" i="16"/>
  <c r="F21" i="15"/>
  <c r="C21" i="15"/>
  <c r="D21" i="15"/>
  <c r="E21" i="15"/>
  <c r="B21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3" i="15"/>
  <c r="H12" i="14"/>
  <c r="H11" i="14"/>
  <c r="H6" i="14"/>
  <c r="H5" i="14"/>
  <c r="I13" i="18"/>
  <c r="I10" i="18"/>
  <c r="J7" i="18"/>
  <c r="L7" i="18"/>
  <c r="L4" i="18"/>
  <c r="K7" i="18"/>
  <c r="K4" i="18"/>
  <c r="J4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C5" i="19"/>
  <c r="C4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D4" i="19"/>
  <c r="D3" i="19"/>
  <c r="D13" i="19" s="1"/>
  <c r="C3" i="19"/>
  <c r="C13" i="19" l="1"/>
  <c r="M28" i="17"/>
  <c r="L28" i="17"/>
  <c r="K28" i="17"/>
  <c r="J28" i="17"/>
  <c r="N27" i="17"/>
  <c r="N26" i="17"/>
  <c r="N25" i="17"/>
  <c r="N24" i="17"/>
  <c r="I3" i="17"/>
  <c r="N28" i="17" l="1"/>
  <c r="F14" i="16"/>
  <c r="G11" i="16" s="1"/>
  <c r="I11" i="16" s="1"/>
  <c r="G13" i="16"/>
  <c r="I13" i="16" s="1"/>
  <c r="F13" i="16"/>
  <c r="G12" i="16"/>
  <c r="I12" i="16" s="1"/>
  <c r="F12" i="16"/>
  <c r="F11" i="16"/>
  <c r="F10" i="16"/>
  <c r="F9" i="16"/>
  <c r="G9" i="16" s="1"/>
  <c r="I9" i="16" s="1"/>
  <c r="F8" i="16"/>
  <c r="G8" i="16" s="1"/>
  <c r="I8" i="16" s="1"/>
  <c r="F7" i="16"/>
  <c r="G7" i="16" s="1"/>
  <c r="I7" i="16" s="1"/>
  <c r="F6" i="16"/>
  <c r="G6" i="16" s="1"/>
  <c r="I6" i="16" s="1"/>
  <c r="F5" i="16"/>
  <c r="G5" i="16" s="1"/>
  <c r="I5" i="16" s="1"/>
  <c r="G10" i="16" l="1"/>
  <c r="I10" i="16" s="1"/>
  <c r="G14" i="16"/>
  <c r="I14" i="16" s="1"/>
  <c r="F20" i="15"/>
  <c r="E20" i="15"/>
  <c r="D20" i="15"/>
  <c r="C20" i="15"/>
  <c r="B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H13" i="14"/>
  <c r="H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0" authorId="0" shapeId="0" xr:uid="{A5BF611B-3717-493B-AD75-7A3803C7FC47}">
      <text>
        <r>
          <rPr>
            <b/>
            <sz val="9"/>
            <color indexed="81"/>
            <rFont val="돋움"/>
            <family val="3"/>
            <charset val="129"/>
          </rPr>
          <t>표준편차를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소수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3" authorId="0" shapeId="0" xr:uid="{973C9DDF-9E88-48C9-B552-2E147EB78F20}">
      <text>
        <r>
          <rPr>
            <b/>
            <sz val="9"/>
            <color indexed="81"/>
            <rFont val="돋움"/>
            <family val="3"/>
            <charset val="129"/>
          </rPr>
          <t>분산을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소수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2" authorId="0" shapeId="0" xr:uid="{D9C845FA-C052-4A8B-8433-F834F21D3E97}">
      <text>
        <r>
          <rPr>
            <b/>
            <sz val="9"/>
            <color indexed="81"/>
            <rFont val="Tahoma"/>
            <family val="2"/>
          </rPr>
          <t>RANK.AVG</t>
        </r>
      </text>
    </comment>
    <comment ref="A21" authorId="0" shapeId="0" xr:uid="{302B5B39-D2C8-4C21-A238-6228259F2C8D}">
      <text>
        <r>
          <rPr>
            <b/>
            <sz val="9"/>
            <color indexed="81"/>
            <rFont val="Tahoma"/>
            <family val="2"/>
          </rPr>
          <t>RANK.EQ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4" authorId="0" shapeId="0" xr:uid="{F8140A21-0166-4E04-B112-823F0BE36BA5}">
      <text>
        <r>
          <rPr>
            <b/>
            <sz val="9"/>
            <color indexed="81"/>
            <rFont val="돋움"/>
            <family val="3"/>
            <charset val="129"/>
          </rPr>
          <t>평균건수의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내림하시오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4" authorId="0" shapeId="0" xr:uid="{089A285E-F655-41AE-8BCB-5217CE7CCFD1}">
      <text>
        <r>
          <rPr>
            <b/>
            <sz val="9"/>
            <color indexed="81"/>
            <rFont val="돋움"/>
            <family val="3"/>
            <charset val="129"/>
          </rPr>
          <t>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천의자리로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<sst xmlns="http://schemas.openxmlformats.org/spreadsheetml/2006/main" count="488" uniqueCount="256">
  <si>
    <t>합계</t>
    <phoneticPr fontId="2" type="noConversion"/>
  </si>
  <si>
    <t>순위</t>
    <phoneticPr fontId="2" type="noConversion"/>
  </si>
  <si>
    <t>성명</t>
    <phoneticPr fontId="2" type="noConversion"/>
  </si>
  <si>
    <t>교육 출석부</t>
    <phoneticPr fontId="9" type="noConversion"/>
  </si>
  <si>
    <t>번호</t>
    <phoneticPr fontId="9" type="noConversion"/>
  </si>
  <si>
    <t>이름</t>
    <phoneticPr fontId="9" type="noConversion"/>
  </si>
  <si>
    <t>1일</t>
    <phoneticPr fontId="9" type="noConversion"/>
  </si>
  <si>
    <t>2일</t>
    <phoneticPr fontId="9" type="noConversion"/>
  </si>
  <si>
    <t>3일</t>
    <phoneticPr fontId="9" type="noConversion"/>
  </si>
  <si>
    <t>4일</t>
    <phoneticPr fontId="9" type="noConversion"/>
  </si>
  <si>
    <t>5일</t>
    <phoneticPr fontId="9" type="noConversion"/>
  </si>
  <si>
    <t>출석일</t>
    <phoneticPr fontId="9" type="noConversion"/>
  </si>
  <si>
    <t>결석일</t>
    <phoneticPr fontId="9" type="noConversion"/>
  </si>
  <si>
    <t>송민욱</t>
    <phoneticPr fontId="9" type="noConversion"/>
  </si>
  <si>
    <t>O</t>
    <phoneticPr fontId="9" type="noConversion"/>
  </si>
  <si>
    <t>박상중</t>
  </si>
  <si>
    <t>강송구</t>
  </si>
  <si>
    <t>김미연</t>
    <phoneticPr fontId="9" type="noConversion"/>
  </si>
  <si>
    <t>정지수</t>
  </si>
  <si>
    <t>김수철</t>
  </si>
  <si>
    <t>임성철</t>
    <phoneticPr fontId="9" type="noConversion"/>
  </si>
  <si>
    <t>김희정</t>
  </si>
  <si>
    <t>나문수</t>
    <phoneticPr fontId="9" type="noConversion"/>
  </si>
  <si>
    <t>마상미</t>
    <phoneticPr fontId="9" type="noConversion"/>
  </si>
  <si>
    <t>송선아</t>
  </si>
  <si>
    <t>이남수</t>
    <phoneticPr fontId="9" type="noConversion"/>
  </si>
  <si>
    <t>김명진</t>
    <phoneticPr fontId="9" type="noConversion"/>
  </si>
  <si>
    <t>이미현</t>
  </si>
  <si>
    <t>이승철</t>
  </si>
  <si>
    <t>이진우</t>
    <phoneticPr fontId="9" type="noConversion"/>
  </si>
  <si>
    <t>최성수</t>
  </si>
  <si>
    <t>민은지</t>
    <phoneticPr fontId="9" type="noConversion"/>
  </si>
  <si>
    <t>박소라</t>
    <phoneticPr fontId="9" type="noConversion"/>
  </si>
  <si>
    <t>세미나 참가 신청자 명단</t>
    <phoneticPr fontId="9" type="noConversion"/>
  </si>
  <si>
    <t>전화번호</t>
    <phoneticPr fontId="9" type="noConversion"/>
  </si>
  <si>
    <t>성별</t>
    <phoneticPr fontId="9" type="noConversion"/>
  </si>
  <si>
    <t>참석 확인란</t>
    <phoneticPr fontId="9" type="noConversion"/>
  </si>
  <si>
    <t>&lt;구매/비구매 인원수&gt;</t>
  </si>
  <si>
    <t>나숙정</t>
    <phoneticPr fontId="9" type="noConversion"/>
  </si>
  <si>
    <t>010-455-2356</t>
    <phoneticPr fontId="9" type="noConversion"/>
  </si>
  <si>
    <t>여</t>
    <phoneticPr fontId="9" type="noConversion"/>
  </si>
  <si>
    <t>참석</t>
    <phoneticPr fontId="9" type="noConversion"/>
  </si>
  <si>
    <t>인원수</t>
    <phoneticPr fontId="9" type="noConversion"/>
  </si>
  <si>
    <t>문소라</t>
    <phoneticPr fontId="9" type="noConversion"/>
  </si>
  <si>
    <t>010-701-2202</t>
    <phoneticPr fontId="9" type="noConversion"/>
  </si>
  <si>
    <t>여</t>
  </si>
  <si>
    <t>이송민</t>
    <phoneticPr fontId="9" type="noConversion"/>
  </si>
  <si>
    <t>010-200-1235</t>
    <phoneticPr fontId="9" type="noConversion"/>
  </si>
  <si>
    <t>남</t>
    <phoneticPr fontId="9" type="noConversion"/>
  </si>
  <si>
    <t>불참</t>
    <phoneticPr fontId="9" type="noConversion"/>
  </si>
  <si>
    <t>민대호</t>
    <phoneticPr fontId="9" type="noConversion"/>
  </si>
  <si>
    <t>010-356-8978</t>
    <phoneticPr fontId="9" type="noConversion"/>
  </si>
  <si>
    <t>신청자</t>
    <phoneticPr fontId="9" type="noConversion"/>
  </si>
  <si>
    <t>송주선</t>
    <phoneticPr fontId="9" type="noConversion"/>
  </si>
  <si>
    <t>010-3252-2200</t>
    <phoneticPr fontId="9" type="noConversion"/>
  </si>
  <si>
    <t>이우민</t>
    <phoneticPr fontId="9" type="noConversion"/>
  </si>
  <si>
    <t>010-4950-9876</t>
    <phoneticPr fontId="9" type="noConversion"/>
  </si>
  <si>
    <t>&lt;성별 구매 인원수&gt;</t>
    <phoneticPr fontId="9" type="noConversion"/>
  </si>
  <si>
    <t>강민국</t>
    <phoneticPr fontId="9" type="noConversion"/>
  </si>
  <si>
    <t>010-7000-0022</t>
    <phoneticPr fontId="9" type="noConversion"/>
  </si>
  <si>
    <t>남</t>
  </si>
  <si>
    <t>황송국</t>
    <phoneticPr fontId="9" type="noConversion"/>
  </si>
  <si>
    <t>010-356-5566</t>
    <phoneticPr fontId="9" type="noConversion"/>
  </si>
  <si>
    <t>전미영</t>
    <phoneticPr fontId="9" type="noConversion"/>
  </si>
  <si>
    <t>010-6600-2299</t>
    <phoneticPr fontId="9" type="noConversion"/>
  </si>
  <si>
    <t>문지연</t>
    <phoneticPr fontId="9" type="noConversion"/>
  </si>
  <si>
    <t>010-315-1235</t>
    <phoneticPr fontId="9" type="noConversion"/>
  </si>
  <si>
    <t>총인원수</t>
    <phoneticPr fontId="9" type="noConversion"/>
  </si>
  <si>
    <t>지철민</t>
    <phoneticPr fontId="9" type="noConversion"/>
  </si>
  <si>
    <t>010-7890-8000</t>
    <phoneticPr fontId="9" type="noConversion"/>
  </si>
  <si>
    <t>김민욱</t>
    <phoneticPr fontId="9" type="noConversion"/>
  </si>
  <si>
    <t>010-3202-2211</t>
    <phoneticPr fontId="9" type="noConversion"/>
  </si>
  <si>
    <t>강수지</t>
    <phoneticPr fontId="9" type="noConversion"/>
  </si>
  <si>
    <t>010-3200-7766</t>
    <phoneticPr fontId="9" type="noConversion"/>
  </si>
  <si>
    <t>최지은</t>
    <phoneticPr fontId="9" type="noConversion"/>
  </si>
  <si>
    <t>010-3535-8801</t>
    <phoneticPr fontId="9" type="noConversion"/>
  </si>
  <si>
    <t>강진원</t>
    <phoneticPr fontId="9" type="noConversion"/>
  </si>
  <si>
    <t>010-1212-5588</t>
    <phoneticPr fontId="9" type="noConversion"/>
  </si>
  <si>
    <t>이민철</t>
    <phoneticPr fontId="9" type="noConversion"/>
  </si>
  <si>
    <t>010-900-9922</t>
    <phoneticPr fontId="9" type="noConversion"/>
  </si>
  <si>
    <t>홍수민</t>
    <phoneticPr fontId="9" type="noConversion"/>
  </si>
  <si>
    <t>010-303-1222</t>
    <phoneticPr fontId="9" type="noConversion"/>
  </si>
  <si>
    <t>김수철</t>
    <phoneticPr fontId="9" type="noConversion"/>
  </si>
  <si>
    <t>010-6565-8978</t>
    <phoneticPr fontId="9" type="noConversion"/>
  </si>
  <si>
    <t>010-244-1200</t>
    <phoneticPr fontId="9" type="noConversion"/>
  </si>
  <si>
    <t>최성민</t>
    <phoneticPr fontId="9" type="noConversion"/>
  </si>
  <si>
    <t>010-585-5400</t>
    <phoneticPr fontId="9" type="noConversion"/>
  </si>
  <si>
    <t>황민주</t>
    <phoneticPr fontId="9" type="noConversion"/>
  </si>
  <si>
    <t>010-800-6622</t>
    <phoneticPr fontId="9" type="noConversion"/>
  </si>
  <si>
    <t>송지호</t>
    <phoneticPr fontId="9" type="noConversion"/>
  </si>
  <si>
    <t>010-444-3333</t>
    <phoneticPr fontId="9" type="noConversion"/>
  </si>
  <si>
    <t>김지철</t>
    <phoneticPr fontId="9" type="noConversion"/>
  </si>
  <si>
    <t>010-2525-1133</t>
    <phoneticPr fontId="9" type="noConversion"/>
  </si>
  <si>
    <t>개인별 보험계약 건수</t>
    <phoneticPr fontId="2" type="noConversion"/>
  </si>
  <si>
    <t>변액보험</t>
    <phoneticPr fontId="2" type="noConversion"/>
  </si>
  <si>
    <t>연금보험</t>
    <phoneticPr fontId="2" type="noConversion"/>
  </si>
  <si>
    <t>저축보험</t>
    <phoneticPr fontId="2" type="noConversion"/>
  </si>
  <si>
    <t>종신보험</t>
    <phoneticPr fontId="2" type="noConversion"/>
  </si>
  <si>
    <t>암보험</t>
    <phoneticPr fontId="2" type="noConversion"/>
  </si>
  <si>
    <t>실적합계</t>
    <phoneticPr fontId="2" type="noConversion"/>
  </si>
  <si>
    <t>평균순위</t>
    <phoneticPr fontId="2" type="noConversion"/>
  </si>
  <si>
    <t>이철중</t>
    <phoneticPr fontId="2" type="noConversion"/>
  </si>
  <si>
    <t>송사랑</t>
    <phoneticPr fontId="2" type="noConversion"/>
  </si>
  <si>
    <t>노진국</t>
    <phoneticPr fontId="2" type="noConversion"/>
  </si>
  <si>
    <t>이상호</t>
    <phoneticPr fontId="2" type="noConversion"/>
  </si>
  <si>
    <t>나민구</t>
    <phoneticPr fontId="2" type="noConversion"/>
  </si>
  <si>
    <t>김상겸</t>
    <phoneticPr fontId="2" type="noConversion"/>
  </si>
  <si>
    <t>오민철</t>
    <phoneticPr fontId="2" type="noConversion"/>
  </si>
  <si>
    <t>홍수영</t>
    <phoneticPr fontId="2" type="noConversion"/>
  </si>
  <si>
    <t>정우영</t>
    <phoneticPr fontId="2" type="noConversion"/>
  </si>
  <si>
    <t>박철민</t>
    <phoneticPr fontId="2" type="noConversion"/>
  </si>
  <si>
    <t>전유연</t>
    <phoneticPr fontId="2" type="noConversion"/>
  </si>
  <si>
    <t>조종훈</t>
    <phoneticPr fontId="2" type="noConversion"/>
  </si>
  <si>
    <t>이지상</t>
    <phoneticPr fontId="2" type="noConversion"/>
  </si>
  <si>
    <t>민호영</t>
    <phoneticPr fontId="2" type="noConversion"/>
  </si>
  <si>
    <t>정수진</t>
    <phoneticPr fontId="2" type="noConversion"/>
  </si>
  <si>
    <t>강상국</t>
    <phoneticPr fontId="2" type="noConversion"/>
  </si>
  <si>
    <t>최교인</t>
    <phoneticPr fontId="2" type="noConversion"/>
  </si>
  <si>
    <t>부서별 업무혁신을 위한 제안 건수 및 포상금</t>
    <phoneticPr fontId="9" type="noConversion"/>
  </si>
  <si>
    <t>포상금</t>
    <phoneticPr fontId="9" type="noConversion"/>
  </si>
  <si>
    <t>부서명</t>
    <phoneticPr fontId="9" type="noConversion"/>
  </si>
  <si>
    <t>1주</t>
    <phoneticPr fontId="9" type="noConversion"/>
  </si>
  <si>
    <t>2주</t>
  </si>
  <si>
    <t>3주</t>
  </si>
  <si>
    <t>4주</t>
  </si>
  <si>
    <t>평균건수</t>
    <phoneticPr fontId="9" type="noConversion"/>
  </si>
  <si>
    <t>비율</t>
    <phoneticPr fontId="9" type="noConversion"/>
  </si>
  <si>
    <t>평균제안건수
(내림)</t>
    <phoneticPr fontId="9" type="noConversion"/>
  </si>
  <si>
    <t>제안비
(반올림)</t>
    <phoneticPr fontId="9" type="noConversion"/>
  </si>
  <si>
    <t>인사팀</t>
    <phoneticPr fontId="9" type="noConversion"/>
  </si>
  <si>
    <t>SAP TF팀</t>
    <phoneticPr fontId="9" type="noConversion"/>
  </si>
  <si>
    <t>보안경비팀</t>
    <phoneticPr fontId="9" type="noConversion"/>
  </si>
  <si>
    <t>공무팀</t>
    <phoneticPr fontId="9" type="noConversion"/>
  </si>
  <si>
    <t>홍보팀</t>
    <phoneticPr fontId="9" type="noConversion"/>
  </si>
  <si>
    <t>전략팀</t>
    <phoneticPr fontId="9" type="noConversion"/>
  </si>
  <si>
    <t>생산팀</t>
    <phoneticPr fontId="9" type="noConversion"/>
  </si>
  <si>
    <t>전산팀</t>
    <phoneticPr fontId="9" type="noConversion"/>
  </si>
  <si>
    <t>기획팀</t>
    <phoneticPr fontId="9" type="noConversion"/>
  </si>
  <si>
    <t>마케팅</t>
    <phoneticPr fontId="9" type="noConversion"/>
  </si>
  <si>
    <t>주간 입금 대장</t>
    <phoneticPr fontId="2" type="noConversion"/>
  </si>
  <si>
    <t>거래처별 금액 집계</t>
    <phoneticPr fontId="2" type="noConversion"/>
  </si>
  <si>
    <t>전표번호</t>
    <phoneticPr fontId="23"/>
  </si>
  <si>
    <t>일자</t>
    <phoneticPr fontId="23"/>
  </si>
  <si>
    <t>당당자</t>
    <phoneticPr fontId="23"/>
  </si>
  <si>
    <t>거래처</t>
    <rPh sb="0" eb="2">
      <t>トクイ</t>
    </rPh>
    <rPh sb="2" eb="3">
      <t>サキメイ</t>
    </rPh>
    <phoneticPr fontId="23"/>
  </si>
  <si>
    <t>금액</t>
    <rPh sb="0" eb="2">
      <t>キンガク</t>
    </rPh>
    <phoneticPr fontId="23"/>
  </si>
  <si>
    <t>입금방법</t>
    <rPh sb="0" eb="2">
      <t>ニュウキン</t>
    </rPh>
    <rPh sb="2" eb="4">
      <t>ホウホウ</t>
    </rPh>
    <phoneticPr fontId="23"/>
  </si>
  <si>
    <t>총합계</t>
    <phoneticPr fontId="2" type="noConversion"/>
  </si>
  <si>
    <t>이민주</t>
    <phoneticPr fontId="2" type="noConversion"/>
  </si>
  <si>
    <t>명진상사㈜</t>
    <phoneticPr fontId="2" type="noConversion"/>
  </si>
  <si>
    <t>현금</t>
    <phoneticPr fontId="2" type="noConversion"/>
  </si>
  <si>
    <t>박홍철</t>
    <phoneticPr fontId="2" type="noConversion"/>
  </si>
  <si>
    <t>홍민테크</t>
    <phoneticPr fontId="2" type="noConversion"/>
  </si>
  <si>
    <t>온라인입금</t>
    <phoneticPr fontId="2" type="noConversion"/>
  </si>
  <si>
    <t>이선우</t>
    <phoneticPr fontId="2" type="noConversion"/>
  </si>
  <si>
    <t>민영상사</t>
    <phoneticPr fontId="2" type="noConversion"/>
  </si>
  <si>
    <t>수표</t>
    <phoneticPr fontId="2" type="noConversion"/>
  </si>
  <si>
    <t>황진욱</t>
    <phoneticPr fontId="2" type="noConversion"/>
  </si>
  <si>
    <t>안남전자</t>
    <phoneticPr fontId="2" type="noConversion"/>
  </si>
  <si>
    <t>어음</t>
    <phoneticPr fontId="2" type="noConversion"/>
  </si>
  <si>
    <t>송민국</t>
    <phoneticPr fontId="2" type="noConversion"/>
  </si>
  <si>
    <t>삼우공사</t>
    <phoneticPr fontId="2" type="noConversion"/>
  </si>
  <si>
    <t>손민아</t>
    <phoneticPr fontId="2" type="noConversion"/>
  </si>
  <si>
    <t>진미산업</t>
    <phoneticPr fontId="2" type="noConversion"/>
  </si>
  <si>
    <t>최주인</t>
    <phoneticPr fontId="2" type="noConversion"/>
  </si>
  <si>
    <t>최국진</t>
    <phoneticPr fontId="2" type="noConversion"/>
  </si>
  <si>
    <t>운수실업</t>
    <phoneticPr fontId="2" type="noConversion"/>
  </si>
  <si>
    <t>정희철</t>
    <phoneticPr fontId="2" type="noConversion"/>
  </si>
  <si>
    <t>강진상사</t>
    <phoneticPr fontId="2" type="noConversion"/>
  </si>
  <si>
    <t>김수진</t>
    <phoneticPr fontId="2" type="noConversion"/>
  </si>
  <si>
    <t>나라전자㈜</t>
    <phoneticPr fontId="2" type="noConversion"/>
  </si>
  <si>
    <t>이우진</t>
    <phoneticPr fontId="2" type="noConversion"/>
  </si>
  <si>
    <t>부성실업</t>
    <phoneticPr fontId="2" type="noConversion"/>
  </si>
  <si>
    <t>문호진</t>
    <phoneticPr fontId="2" type="noConversion"/>
  </si>
  <si>
    <t>민호진</t>
    <phoneticPr fontId="2" type="noConversion"/>
  </si>
  <si>
    <t>고려상사</t>
    <phoneticPr fontId="2" type="noConversion"/>
  </si>
  <si>
    <t>박형욱</t>
    <phoneticPr fontId="2" type="noConversion"/>
  </si>
  <si>
    <t>다명전자</t>
    <phoneticPr fontId="2" type="noConversion"/>
  </si>
  <si>
    <t>우진섭</t>
    <phoneticPr fontId="2" type="noConversion"/>
  </si>
  <si>
    <t>양수실업</t>
    <phoneticPr fontId="2" type="noConversion"/>
  </si>
  <si>
    <t>홍철중</t>
    <phoneticPr fontId="2" type="noConversion"/>
  </si>
  <si>
    <t>내진실업</t>
    <phoneticPr fontId="2" type="noConversion"/>
  </si>
  <si>
    <t>오중철</t>
    <phoneticPr fontId="2" type="noConversion"/>
  </si>
  <si>
    <t>성아름</t>
    <phoneticPr fontId="2" type="noConversion"/>
  </si>
  <si>
    <t>김희진</t>
    <phoneticPr fontId="2" type="noConversion"/>
  </si>
  <si>
    <t>우진상사</t>
    <phoneticPr fontId="2" type="noConversion"/>
  </si>
  <si>
    <t>일자/입금방법 금액 집계</t>
    <phoneticPr fontId="2" type="noConversion"/>
  </si>
  <si>
    <t>인사 고과 평가표</t>
    <phoneticPr fontId="2" type="noConversion"/>
  </si>
  <si>
    <t>부서명</t>
    <phoneticPr fontId="2" type="noConversion"/>
  </si>
  <si>
    <t>직급</t>
    <phoneticPr fontId="2" type="noConversion"/>
  </si>
  <si>
    <t>업적(40)</t>
    <phoneticPr fontId="2" type="noConversion"/>
  </si>
  <si>
    <t>능력(30)</t>
    <phoneticPr fontId="2" type="noConversion"/>
  </si>
  <si>
    <t>태도(30)</t>
    <phoneticPr fontId="2" type="noConversion"/>
  </si>
  <si>
    <t>업적</t>
    <phoneticPr fontId="2" type="noConversion"/>
  </si>
  <si>
    <t>능력</t>
    <phoneticPr fontId="2" type="noConversion"/>
  </si>
  <si>
    <t>태도</t>
    <phoneticPr fontId="2" type="noConversion"/>
  </si>
  <si>
    <t>이중건</t>
    <phoneticPr fontId="2" type="noConversion"/>
  </si>
  <si>
    <t>인사팀</t>
    <phoneticPr fontId="2" type="noConversion"/>
  </si>
  <si>
    <t>대리</t>
    <phoneticPr fontId="2" type="noConversion"/>
  </si>
  <si>
    <t>최고점수</t>
    <phoneticPr fontId="2" type="noConversion"/>
  </si>
  <si>
    <t>부장</t>
    <phoneticPr fontId="2" type="noConversion"/>
  </si>
  <si>
    <t>오민오</t>
    <phoneticPr fontId="2" type="noConversion"/>
  </si>
  <si>
    <t>감사팀</t>
    <phoneticPr fontId="2" type="noConversion"/>
  </si>
  <si>
    <t>차장</t>
    <phoneticPr fontId="2" type="noConversion"/>
  </si>
  <si>
    <t>강희수</t>
    <phoneticPr fontId="2" type="noConversion"/>
  </si>
  <si>
    <t>사원</t>
    <phoneticPr fontId="2" type="noConversion"/>
  </si>
  <si>
    <t>최고평점</t>
    <phoneticPr fontId="2" type="noConversion"/>
  </si>
  <si>
    <t>문상민</t>
    <phoneticPr fontId="2" type="noConversion"/>
  </si>
  <si>
    <t>총무팀</t>
    <phoneticPr fontId="2" type="noConversion"/>
  </si>
  <si>
    <t>민재호</t>
    <phoneticPr fontId="2" type="noConversion"/>
  </si>
  <si>
    <t>홍보팀</t>
    <phoneticPr fontId="2" type="noConversion"/>
  </si>
  <si>
    <t>박희재</t>
    <phoneticPr fontId="2" type="noConversion"/>
  </si>
  <si>
    <t>이상철</t>
    <phoneticPr fontId="2" type="noConversion"/>
  </si>
  <si>
    <t>기획팀</t>
    <phoneticPr fontId="2" type="noConversion"/>
  </si>
  <si>
    <t>최철구</t>
    <phoneticPr fontId="2" type="noConversion"/>
  </si>
  <si>
    <t>주임</t>
    <phoneticPr fontId="2" type="noConversion"/>
  </si>
  <si>
    <t>이수민</t>
    <phoneticPr fontId="2" type="noConversion"/>
  </si>
  <si>
    <t>성호중</t>
    <phoneticPr fontId="2" type="noConversion"/>
  </si>
  <si>
    <t>송수진</t>
    <phoneticPr fontId="2" type="noConversion"/>
  </si>
  <si>
    <t>과장</t>
    <phoneticPr fontId="2" type="noConversion"/>
  </si>
  <si>
    <t>민주리</t>
    <phoneticPr fontId="2" type="noConversion"/>
  </si>
  <si>
    <t>최훈국</t>
    <phoneticPr fontId="2" type="noConversion"/>
  </si>
  <si>
    <t>이철명</t>
    <phoneticPr fontId="2" type="noConversion"/>
  </si>
  <si>
    <t>박민우</t>
    <phoneticPr fontId="2" type="noConversion"/>
  </si>
  <si>
    <t>이정길</t>
    <phoneticPr fontId="2" type="noConversion"/>
  </si>
  <si>
    <t>이정수</t>
    <phoneticPr fontId="2" type="noConversion"/>
  </si>
  <si>
    <t>임수진</t>
    <phoneticPr fontId="2" type="noConversion"/>
  </si>
  <si>
    <t>전병철</t>
    <phoneticPr fontId="2" type="noConversion"/>
  </si>
  <si>
    <t>전상민</t>
    <phoneticPr fontId="2" type="noConversion"/>
  </si>
  <si>
    <t>정수민</t>
    <phoneticPr fontId="2" type="noConversion"/>
  </si>
  <si>
    <t>최민수</t>
    <phoneticPr fontId="2" type="noConversion"/>
  </si>
  <si>
    <t>최철민</t>
    <phoneticPr fontId="2" type="noConversion"/>
  </si>
  <si>
    <t>생산별 포장재 및 재고량</t>
    <phoneticPr fontId="9" type="noConversion"/>
  </si>
  <si>
    <t>생산라인</t>
    <phoneticPr fontId="9" type="noConversion"/>
  </si>
  <si>
    <t>생산량</t>
    <phoneticPr fontId="9" type="noConversion"/>
  </si>
  <si>
    <t>1Box(50)</t>
    <phoneticPr fontId="9" type="noConversion"/>
  </si>
  <si>
    <t>미포장(재고)</t>
    <phoneticPr fontId="9" type="noConversion"/>
  </si>
  <si>
    <t>생산1라인</t>
    <phoneticPr fontId="9" type="noConversion"/>
  </si>
  <si>
    <t>생산2라인</t>
  </si>
  <si>
    <t>생산3라인</t>
  </si>
  <si>
    <t>생산4라인</t>
  </si>
  <si>
    <t>생산5라인</t>
  </si>
  <si>
    <t>생산6라인</t>
  </si>
  <si>
    <t>생산7라인</t>
  </si>
  <si>
    <t>생산8라인</t>
  </si>
  <si>
    <t>생산9라인</t>
  </si>
  <si>
    <t>생산10라인</t>
  </si>
  <si>
    <t>합계</t>
    <phoneticPr fontId="9" type="noConversion"/>
  </si>
  <si>
    <t>2022년 5월 5일 이후의 금액의 합계</t>
    <phoneticPr fontId="2" type="noConversion"/>
  </si>
  <si>
    <t>업적(40)의 표준편차</t>
    <phoneticPr fontId="2" type="noConversion"/>
  </si>
  <si>
    <t>업적(40)의 분산</t>
    <phoneticPr fontId="2" type="noConversion"/>
  </si>
  <si>
    <t>안남전자의 금액의 평균</t>
    <phoneticPr fontId="2" type="noConversion"/>
  </si>
  <si>
    <t>방법1</t>
    <phoneticPr fontId="2" type="noConversion"/>
  </si>
  <si>
    <t>방법2</t>
    <phoneticPr fontId="2" type="noConversion"/>
  </si>
  <si>
    <t>불참</t>
    <phoneticPr fontId="2" type="noConversion"/>
  </si>
  <si>
    <t>4백만원 이상의 금액의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</si>
</sst>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00000\-0000000"/>
    <numFmt numFmtId="177" formatCode="mm&quot;월&quot;\ dd&quot;일&quot;"/>
    <numFmt numFmtId="178" formatCode="0.00_ "/>
  </numFmts>
  <fonts count="2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5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14"/>
      <color theme="3" tint="-0.49998474074526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00206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18"/>
      <color theme="1"/>
      <name val="맑은 고딕"/>
      <family val="2"/>
      <charset val="129"/>
      <scheme val="minor"/>
    </font>
    <font>
      <sz val="6"/>
      <name val="ＭＳ ゴシック"/>
      <family val="3"/>
      <charset val="128"/>
    </font>
    <font>
      <b/>
      <sz val="11"/>
      <color theme="9" tint="-0.499984740745262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theme="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hair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/>
    <xf numFmtId="0" fontId="6" fillId="4" borderId="0" applyNumberFormat="0" applyBorder="0" applyAlignment="0" applyProtection="0">
      <alignment vertical="center"/>
    </xf>
    <xf numFmtId="0" fontId="7" fillId="0" borderId="0"/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3" applyFont="1"/>
    <xf numFmtId="0" fontId="11" fillId="0" borderId="1" xfId="3" applyFont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6" fillId="4" borderId="1" xfId="2" applyBorder="1" applyAlignment="1">
      <alignment horizontal="center" vertical="center"/>
    </xf>
    <xf numFmtId="0" fontId="13" fillId="0" borderId="0" xfId="3" applyFont="1" applyAlignment="1">
      <alignment horizontal="centerContinuous" vertical="center"/>
    </xf>
    <xf numFmtId="0" fontId="14" fillId="0" borderId="0" xfId="3" applyFont="1" applyAlignment="1">
      <alignment horizontal="centerContinuous" vertical="center"/>
    </xf>
    <xf numFmtId="0" fontId="14" fillId="0" borderId="0" xfId="3" applyFont="1" applyAlignment="1">
      <alignment vertical="center"/>
    </xf>
    <xf numFmtId="0" fontId="7" fillId="0" borderId="0" xfId="3"/>
    <xf numFmtId="0" fontId="11" fillId="3" borderId="1" xfId="3" applyFont="1" applyFill="1" applyBorder="1" applyAlignment="1">
      <alignment horizontal="center" vertical="center"/>
    </xf>
    <xf numFmtId="0" fontId="1" fillId="0" borderId="0" xfId="3" applyFont="1"/>
    <xf numFmtId="176" fontId="10" fillId="0" borderId="1" xfId="3" applyNumberFormat="1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15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1" fillId="8" borderId="1" xfId="0" applyFont="1" applyFill="1" applyBorder="1" applyAlignment="1">
      <alignment horizontal="center"/>
    </xf>
    <xf numFmtId="177" fontId="11" fillId="8" borderId="1" xfId="0" applyNumberFormat="1" applyFont="1" applyFill="1" applyBorder="1" applyAlignment="1">
      <alignment horizontal="center"/>
    </xf>
    <xf numFmtId="177" fontId="11" fillId="8" borderId="1" xfId="0" applyNumberFormat="1" applyFont="1" applyFill="1" applyBorder="1">
      <alignment vertical="center"/>
    </xf>
    <xf numFmtId="0" fontId="1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1" fontId="3" fillId="0" borderId="1" xfId="4" applyFont="1" applyFill="1" applyBorder="1" applyAlignment="1">
      <alignment horizontal="center"/>
    </xf>
    <xf numFmtId="41" fontId="0" fillId="0" borderId="1" xfId="4" applyFont="1" applyBorder="1">
      <alignment vertical="center"/>
    </xf>
    <xf numFmtId="0" fontId="18" fillId="0" borderId="0" xfId="3" applyFont="1" applyAlignment="1">
      <alignment horizontal="center" vertical="center"/>
    </xf>
    <xf numFmtId="0" fontId="19" fillId="10" borderId="6" xfId="3" applyFont="1" applyFill="1" applyBorder="1" applyAlignment="1">
      <alignment horizontal="center" vertical="center" wrapText="1"/>
    </xf>
    <xf numFmtId="41" fontId="19" fillId="10" borderId="7" xfId="5" applyFont="1" applyFill="1" applyBorder="1" applyAlignment="1">
      <alignment horizontal="center" vertical="center" wrapText="1"/>
    </xf>
    <xf numFmtId="0" fontId="19" fillId="10" borderId="8" xfId="3" applyFont="1" applyFill="1" applyBorder="1" applyAlignment="1">
      <alignment horizontal="center" vertical="center" wrapText="1"/>
    </xf>
    <xf numFmtId="0" fontId="19" fillId="10" borderId="9" xfId="3" applyFont="1" applyFill="1" applyBorder="1" applyAlignment="1">
      <alignment horizontal="center" vertical="center" wrapText="1"/>
    </xf>
    <xf numFmtId="0" fontId="19" fillId="10" borderId="10" xfId="3" applyFont="1" applyFill="1" applyBorder="1" applyAlignment="1">
      <alignment horizontal="center" vertical="center" wrapText="1"/>
    </xf>
    <xf numFmtId="0" fontId="19" fillId="10" borderId="11" xfId="3" applyFont="1" applyFill="1" applyBorder="1" applyAlignment="1">
      <alignment horizontal="center" vertical="center" wrapText="1"/>
    </xf>
    <xf numFmtId="0" fontId="20" fillId="11" borderId="12" xfId="3" applyFont="1" applyFill="1" applyBorder="1" applyAlignment="1">
      <alignment horizontal="center" vertical="center" wrapText="1"/>
    </xf>
    <xf numFmtId="0" fontId="20" fillId="11" borderId="13" xfId="3" applyFont="1" applyFill="1" applyBorder="1" applyAlignment="1">
      <alignment horizontal="center" vertical="center" wrapText="1"/>
    </xf>
    <xf numFmtId="0" fontId="10" fillId="0" borderId="8" xfId="3" applyFont="1" applyBorder="1" applyAlignment="1">
      <alignment horizontal="center"/>
    </xf>
    <xf numFmtId="0" fontId="10" fillId="0" borderId="14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10" fillId="0" borderId="15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10" fontId="10" fillId="0" borderId="13" xfId="6" applyNumberFormat="1" applyFont="1" applyBorder="1" applyAlignment="1">
      <alignment horizontal="center"/>
    </xf>
    <xf numFmtId="43" fontId="10" fillId="0" borderId="13" xfId="3" applyNumberFormat="1" applyFont="1" applyBorder="1" applyAlignment="1">
      <alignment horizontal="center"/>
    </xf>
    <xf numFmtId="43" fontId="10" fillId="0" borderId="0" xfId="3" applyNumberFormat="1" applyFont="1"/>
    <xf numFmtId="0" fontId="10" fillId="0" borderId="16" xfId="3" applyFont="1" applyBorder="1" applyAlignment="1">
      <alignment horizontal="center"/>
    </xf>
    <xf numFmtId="0" fontId="10" fillId="0" borderId="17" xfId="3" applyFont="1" applyBorder="1" applyAlignment="1">
      <alignment horizontal="center"/>
    </xf>
    <xf numFmtId="0" fontId="10" fillId="0" borderId="18" xfId="3" applyFont="1" applyBorder="1" applyAlignment="1">
      <alignment horizontal="center"/>
    </xf>
    <xf numFmtId="2" fontId="10" fillId="0" borderId="0" xfId="3" applyNumberFormat="1" applyFont="1"/>
    <xf numFmtId="0" fontId="1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41" fontId="12" fillId="13" borderId="4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41" fontId="3" fillId="0" borderId="1" xfId="4" applyFont="1" applyFill="1" applyBorder="1">
      <alignment vertical="center"/>
    </xf>
    <xf numFmtId="41" fontId="3" fillId="0" borderId="1" xfId="4" applyFont="1" applyBorder="1">
      <alignment vertical="center"/>
    </xf>
    <xf numFmtId="0" fontId="0" fillId="0" borderId="5" xfId="0" applyBorder="1">
      <alignment vertical="center"/>
    </xf>
    <xf numFmtId="58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2" fillId="14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9" fillId="6" borderId="1" xfId="3" applyFont="1" applyFill="1" applyBorder="1" applyAlignment="1">
      <alignment horizontal="center" vertical="center"/>
    </xf>
    <xf numFmtId="0" fontId="19" fillId="6" borderId="3" xfId="3" applyFont="1" applyFill="1" applyBorder="1" applyAlignment="1">
      <alignment horizontal="center" vertical="center" wrapText="1"/>
    </xf>
    <xf numFmtId="0" fontId="27" fillId="15" borderId="19" xfId="3" applyFont="1" applyFill="1" applyBorder="1" applyAlignment="1">
      <alignment horizontal="center" vertical="center" wrapText="1"/>
    </xf>
    <xf numFmtId="0" fontId="27" fillId="15" borderId="20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/>
    </xf>
    <xf numFmtId="41" fontId="10" fillId="0" borderId="3" xfId="5" applyFont="1" applyBorder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0" fillId="2" borderId="21" xfId="3" applyFont="1" applyFill="1" applyBorder="1" applyAlignment="1">
      <alignment horizontal="center"/>
    </xf>
    <xf numFmtId="41" fontId="10" fillId="2" borderId="22" xfId="3" applyNumberFormat="1" applyFont="1" applyFill="1" applyBorder="1" applyAlignment="1">
      <alignment horizontal="center"/>
    </xf>
    <xf numFmtId="0" fontId="10" fillId="2" borderId="23" xfId="3" applyFont="1" applyFill="1" applyBorder="1" applyAlignment="1">
      <alignment horizontal="center"/>
    </xf>
    <xf numFmtId="0" fontId="10" fillId="2" borderId="24" xfId="3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0" fillId="2" borderId="13" xfId="3" applyFont="1" applyFill="1" applyBorder="1" applyAlignment="1">
      <alignment horizontal="center"/>
    </xf>
    <xf numFmtId="41" fontId="0" fillId="2" borderId="1" xfId="4" applyFont="1" applyFill="1" applyBorder="1">
      <alignment vertical="center"/>
    </xf>
    <xf numFmtId="41" fontId="0" fillId="2" borderId="1" xfId="7" applyFont="1" applyFill="1" applyBorder="1" applyAlignment="1">
      <alignment horizontal="center" vertical="center"/>
    </xf>
  </cellXfs>
  <cellStyles count="8">
    <cellStyle name="강조색5" xfId="2" builtinId="45"/>
    <cellStyle name="백분율 2" xfId="6" xr:uid="{67B01DB3-3C3B-41A9-A8D0-CEC09DBE3B72}"/>
    <cellStyle name="쉼표 [0]" xfId="7" builtinId="6"/>
    <cellStyle name="쉼표 [0] 2" xfId="4" xr:uid="{3D8DCF59-5C13-44AC-AEFD-A2F4E0BDE8A7}"/>
    <cellStyle name="쉼표 [0] 3" xfId="5" xr:uid="{AB6D6BF0-9E47-416A-B372-9AE2D782F784}"/>
    <cellStyle name="표준" xfId="0" builtinId="0"/>
    <cellStyle name="표준 2" xfId="3" xr:uid="{176D3982-BDC6-402A-A7DC-12312819AEA3}"/>
    <cellStyle name="표준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832B-B808-45DE-B8D9-AB7BBFB51012}">
  <sheetPr>
    <pageSetUpPr fitToPage="1"/>
  </sheetPr>
  <dimension ref="A1:F13"/>
  <sheetViews>
    <sheetView tabSelected="1" zoomScalePageLayoutView="98" workbookViewId="0">
      <selection activeCell="C6" sqref="C6"/>
    </sheetView>
  </sheetViews>
  <sheetFormatPr defaultRowHeight="16.5"/>
  <cols>
    <col min="1" max="1" width="13" style="3" customWidth="1"/>
    <col min="2" max="2" width="7.625" style="3" customWidth="1"/>
    <col min="3" max="3" width="10.875" style="3" bestFit="1" customWidth="1"/>
    <col min="4" max="4" width="12.5" style="3" bestFit="1" customWidth="1"/>
    <col min="5" max="5" width="6" style="3" customWidth="1"/>
    <col min="6" max="6" width="10.25" style="3" customWidth="1"/>
    <col min="7" max="16384" width="9" style="3"/>
  </cols>
  <sheetData>
    <row r="1" spans="1:6" ht="34.5" customHeight="1" thickBot="1">
      <c r="A1" s="77" t="s">
        <v>232</v>
      </c>
      <c r="B1" s="77"/>
      <c r="C1" s="77"/>
      <c r="D1" s="77"/>
      <c r="E1" s="70"/>
      <c r="F1" s="70"/>
    </row>
    <row r="2" spans="1:6" ht="21.75" customHeight="1">
      <c r="A2" s="71" t="s">
        <v>233</v>
      </c>
      <c r="B2" s="72" t="s">
        <v>234</v>
      </c>
      <c r="C2" s="73" t="s">
        <v>235</v>
      </c>
      <c r="D2" s="74" t="s">
        <v>236</v>
      </c>
    </row>
    <row r="3" spans="1:6" ht="17.25" customHeight="1">
      <c r="A3" s="75" t="s">
        <v>237</v>
      </c>
      <c r="B3" s="76">
        <v>2510</v>
      </c>
      <c r="C3" s="92">
        <f>QUOTIENT(B3,50)</f>
        <v>50</v>
      </c>
      <c r="D3" s="93">
        <f>MOD(B3,50)</f>
        <v>10</v>
      </c>
      <c r="F3" s="44"/>
    </row>
    <row r="4" spans="1:6" ht="17.25" customHeight="1">
      <c r="A4" s="75" t="s">
        <v>238</v>
      </c>
      <c r="B4" s="76">
        <v>2250</v>
      </c>
      <c r="C4" s="92">
        <f>QUOTIENT(B4,50)</f>
        <v>45</v>
      </c>
      <c r="D4" s="93">
        <f t="shared" ref="D4:D12" si="0">MOD(B4,50)</f>
        <v>0</v>
      </c>
      <c r="F4" s="44"/>
    </row>
    <row r="5" spans="1:6" ht="17.25" customHeight="1">
      <c r="A5" s="75" t="s">
        <v>239</v>
      </c>
      <c r="B5" s="76">
        <v>1086</v>
      </c>
      <c r="C5" s="92">
        <f>QUOTIENT(B5,50)</f>
        <v>21</v>
      </c>
      <c r="D5" s="93">
        <f t="shared" si="0"/>
        <v>36</v>
      </c>
      <c r="F5" s="44"/>
    </row>
    <row r="6" spans="1:6" ht="17.25" customHeight="1">
      <c r="A6" s="75" t="s">
        <v>240</v>
      </c>
      <c r="B6" s="76">
        <v>1210</v>
      </c>
      <c r="C6" s="92">
        <f t="shared" ref="C6:C12" si="1">QUOTIENT(B6,50)</f>
        <v>24</v>
      </c>
      <c r="D6" s="93">
        <f t="shared" si="0"/>
        <v>10</v>
      </c>
      <c r="F6" s="44"/>
    </row>
    <row r="7" spans="1:6" ht="17.25" customHeight="1">
      <c r="A7" s="75" t="s">
        <v>241</v>
      </c>
      <c r="B7" s="76">
        <v>1990</v>
      </c>
      <c r="C7" s="92">
        <f t="shared" si="1"/>
        <v>39</v>
      </c>
      <c r="D7" s="93">
        <f t="shared" si="0"/>
        <v>40</v>
      </c>
      <c r="F7" s="44"/>
    </row>
    <row r="8" spans="1:6" ht="17.25" customHeight="1">
      <c r="A8" s="75" t="s">
        <v>242</v>
      </c>
      <c r="B8" s="76">
        <v>1207</v>
      </c>
      <c r="C8" s="92">
        <f t="shared" si="1"/>
        <v>24</v>
      </c>
      <c r="D8" s="93">
        <f t="shared" si="0"/>
        <v>7</v>
      </c>
      <c r="F8" s="44"/>
    </row>
    <row r="9" spans="1:6" ht="17.25" customHeight="1">
      <c r="A9" s="75" t="s">
        <v>243</v>
      </c>
      <c r="B9" s="76">
        <v>1005</v>
      </c>
      <c r="C9" s="92">
        <f t="shared" si="1"/>
        <v>20</v>
      </c>
      <c r="D9" s="93">
        <f t="shared" si="0"/>
        <v>5</v>
      </c>
      <c r="F9" s="44"/>
    </row>
    <row r="10" spans="1:6" ht="17.25" customHeight="1">
      <c r="A10" s="75" t="s">
        <v>244</v>
      </c>
      <c r="B10" s="76">
        <v>1340</v>
      </c>
      <c r="C10" s="92">
        <f t="shared" si="1"/>
        <v>26</v>
      </c>
      <c r="D10" s="93">
        <f t="shared" si="0"/>
        <v>40</v>
      </c>
      <c r="F10" s="44"/>
    </row>
    <row r="11" spans="1:6" ht="17.25" customHeight="1">
      <c r="A11" s="75" t="s">
        <v>245</v>
      </c>
      <c r="B11" s="76">
        <v>1560</v>
      </c>
      <c r="C11" s="92">
        <f t="shared" si="1"/>
        <v>31</v>
      </c>
      <c r="D11" s="93">
        <f t="shared" si="0"/>
        <v>10</v>
      </c>
      <c r="F11" s="44"/>
    </row>
    <row r="12" spans="1:6" ht="17.25" customHeight="1">
      <c r="A12" s="75" t="s">
        <v>246</v>
      </c>
      <c r="B12" s="76">
        <v>1415</v>
      </c>
      <c r="C12" s="92">
        <f t="shared" si="1"/>
        <v>28</v>
      </c>
      <c r="D12" s="93">
        <f t="shared" si="0"/>
        <v>15</v>
      </c>
      <c r="F12" s="44"/>
    </row>
    <row r="13" spans="1:6" ht="17.25" thickBot="1">
      <c r="A13" s="78" t="s">
        <v>247</v>
      </c>
      <c r="B13" s="79"/>
      <c r="C13" s="94">
        <f>SUM(C3:C12)</f>
        <v>308</v>
      </c>
      <c r="D13" s="95">
        <f>SUM(D3:D12)</f>
        <v>173</v>
      </c>
    </row>
  </sheetData>
  <mergeCells count="2">
    <mergeCell ref="A1:D1"/>
    <mergeCell ref="A13:B13"/>
  </mergeCells>
  <phoneticPr fontId="2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02D6-4EE0-481E-827A-1B7ED12F5A6E}">
  <dimension ref="A1:M27"/>
  <sheetViews>
    <sheetView workbookViewId="0">
      <selection activeCell="G17" sqref="G17"/>
    </sheetView>
  </sheetViews>
  <sheetFormatPr defaultRowHeight="16.5"/>
  <cols>
    <col min="1" max="4" width="8.75" customWidth="1"/>
    <col min="5" max="5" width="9.25" bestFit="1" customWidth="1"/>
    <col min="6" max="7" width="8.75" customWidth="1"/>
    <col min="8" max="8" width="4.875" style="50" customWidth="1"/>
    <col min="9" max="9" width="12.125" style="64" customWidth="1"/>
    <col min="10" max="11" width="10" style="64" customWidth="1"/>
    <col min="12" max="12" width="10" style="65" customWidth="1"/>
    <col min="13" max="13" width="9" style="65"/>
  </cols>
  <sheetData>
    <row r="1" spans="1:12" ht="26.25">
      <c r="A1" s="80" t="s">
        <v>187</v>
      </c>
      <c r="B1" s="80"/>
      <c r="C1" s="80"/>
      <c r="D1" s="80"/>
      <c r="E1" s="80"/>
      <c r="F1" s="80"/>
      <c r="G1" s="80"/>
      <c r="H1" s="61"/>
      <c r="I1" s="62"/>
      <c r="J1" s="63"/>
    </row>
    <row r="3" spans="1:12" ht="17.25" customHeight="1">
      <c r="A3" s="66" t="s">
        <v>2</v>
      </c>
      <c r="B3" s="66" t="s">
        <v>188</v>
      </c>
      <c r="C3" s="66" t="s">
        <v>189</v>
      </c>
      <c r="D3" s="66" t="s">
        <v>190</v>
      </c>
      <c r="E3" s="66" t="s">
        <v>191</v>
      </c>
      <c r="F3" s="66" t="s">
        <v>192</v>
      </c>
      <c r="G3" s="66" t="s">
        <v>0</v>
      </c>
      <c r="I3" s="67"/>
      <c r="J3" s="68" t="s">
        <v>193</v>
      </c>
      <c r="K3" s="68" t="s">
        <v>194</v>
      </c>
      <c r="L3" s="68" t="s">
        <v>195</v>
      </c>
    </row>
    <row r="4" spans="1:12" ht="17.25" customHeight="1">
      <c r="A4" s="1" t="s">
        <v>196</v>
      </c>
      <c r="B4" s="2" t="s">
        <v>197</v>
      </c>
      <c r="C4" s="1" t="s">
        <v>198</v>
      </c>
      <c r="D4" s="1">
        <v>30</v>
      </c>
      <c r="E4" s="1">
        <v>28</v>
      </c>
      <c r="F4" s="1">
        <v>22</v>
      </c>
      <c r="G4" s="1">
        <f>SUM(D4:F4)</f>
        <v>80</v>
      </c>
      <c r="I4" s="68" t="s">
        <v>199</v>
      </c>
      <c r="J4" s="2">
        <f>MAX(D4:D27)</f>
        <v>40</v>
      </c>
      <c r="K4" s="2">
        <f t="shared" ref="K4:L4" si="0">MAX(E4:E27)</f>
        <v>30</v>
      </c>
      <c r="L4" s="2">
        <f>MAX(F4:F27)</f>
        <v>29</v>
      </c>
    </row>
    <row r="5" spans="1:12" ht="17.25" customHeight="1">
      <c r="A5" s="1" t="s">
        <v>169</v>
      </c>
      <c r="B5" s="2" t="s">
        <v>197</v>
      </c>
      <c r="C5" s="1" t="s">
        <v>200</v>
      </c>
      <c r="D5" s="1">
        <v>40</v>
      </c>
      <c r="E5" s="1">
        <v>28</v>
      </c>
      <c r="F5" s="1">
        <v>29</v>
      </c>
      <c r="G5" s="1">
        <f>SUM(D5:F5)</f>
        <v>97</v>
      </c>
      <c r="L5" s="64"/>
    </row>
    <row r="6" spans="1:12" ht="17.25" customHeight="1">
      <c r="A6" s="1" t="s">
        <v>201</v>
      </c>
      <c r="B6" s="2" t="s">
        <v>202</v>
      </c>
      <c r="C6" s="1" t="s">
        <v>203</v>
      </c>
      <c r="D6" s="1">
        <v>32</v>
      </c>
      <c r="E6" s="1">
        <v>25</v>
      </c>
      <c r="F6" s="1">
        <v>21</v>
      </c>
      <c r="G6" s="1">
        <f>SUM(D6:F6)</f>
        <v>78</v>
      </c>
      <c r="I6" s="67"/>
      <c r="J6" s="68">
        <v>1</v>
      </c>
      <c r="K6" s="68">
        <v>2</v>
      </c>
      <c r="L6" s="68">
        <v>3</v>
      </c>
    </row>
    <row r="7" spans="1:12" ht="17.25" customHeight="1">
      <c r="A7" s="1" t="s">
        <v>204</v>
      </c>
      <c r="B7" s="2" t="s">
        <v>197</v>
      </c>
      <c r="C7" s="1" t="s">
        <v>205</v>
      </c>
      <c r="D7" s="1">
        <v>39</v>
      </c>
      <c r="E7" s="1">
        <v>20</v>
      </c>
      <c r="F7" s="1">
        <v>11</v>
      </c>
      <c r="G7" s="1">
        <f>SUM(D7:F7)</f>
        <v>70</v>
      </c>
      <c r="I7" s="68" t="s">
        <v>206</v>
      </c>
      <c r="J7" s="69">
        <f>LARGE($G$4:$G$27,J6)</f>
        <v>97</v>
      </c>
      <c r="K7" s="69">
        <f t="shared" ref="K7:L7" si="1">LARGE($G$4:$G$27,K6)</f>
        <v>95</v>
      </c>
      <c r="L7" s="69">
        <f>LARGE($G$4:$G$27,L6)</f>
        <v>92</v>
      </c>
    </row>
    <row r="8" spans="1:12" ht="17.25" customHeight="1">
      <c r="A8" s="1" t="s">
        <v>207</v>
      </c>
      <c r="B8" s="2" t="s">
        <v>208</v>
      </c>
      <c r="C8" s="1" t="s">
        <v>198</v>
      </c>
      <c r="D8" s="1">
        <v>38</v>
      </c>
      <c r="E8" s="1">
        <v>29</v>
      </c>
      <c r="F8" s="1">
        <v>28</v>
      </c>
      <c r="G8" s="1">
        <f>SUM(D8:F8)</f>
        <v>95</v>
      </c>
    </row>
    <row r="9" spans="1:12" ht="17.25" customHeight="1">
      <c r="A9" s="1" t="s">
        <v>209</v>
      </c>
      <c r="B9" s="2" t="s">
        <v>210</v>
      </c>
      <c r="C9" s="1" t="s">
        <v>205</v>
      </c>
      <c r="D9" s="1">
        <v>28</v>
      </c>
      <c r="E9" s="1">
        <v>24</v>
      </c>
      <c r="F9" s="1">
        <v>23</v>
      </c>
      <c r="G9" s="1">
        <f>SUM(D9:F9)</f>
        <v>75</v>
      </c>
      <c r="I9" s="81" t="s">
        <v>249</v>
      </c>
      <c r="J9" s="81"/>
      <c r="K9" s="81"/>
      <c r="L9" s="81"/>
    </row>
    <row r="10" spans="1:12" ht="17.25" customHeight="1">
      <c r="A10" s="1" t="s">
        <v>211</v>
      </c>
      <c r="B10" s="2" t="s">
        <v>208</v>
      </c>
      <c r="C10" s="1" t="s">
        <v>205</v>
      </c>
      <c r="D10" s="1">
        <v>25</v>
      </c>
      <c r="E10" s="1">
        <v>21</v>
      </c>
      <c r="F10" s="1">
        <v>21</v>
      </c>
      <c r="G10" s="1">
        <f>SUM(D10:F10)</f>
        <v>67</v>
      </c>
      <c r="I10" s="82">
        <f>ROUND(_xlfn.STDEV.S(G4:G27),2)</f>
        <v>12.86</v>
      </c>
      <c r="J10" s="83"/>
      <c r="K10" s="83"/>
      <c r="L10" s="84"/>
    </row>
    <row r="11" spans="1:12" ht="17.25" customHeight="1">
      <c r="A11" s="1" t="s">
        <v>212</v>
      </c>
      <c r="B11" s="2" t="s">
        <v>213</v>
      </c>
      <c r="C11" s="1" t="s">
        <v>198</v>
      </c>
      <c r="D11" s="1">
        <v>31</v>
      </c>
      <c r="E11" s="1">
        <v>11</v>
      </c>
      <c r="F11" s="1">
        <v>20</v>
      </c>
      <c r="G11" s="1">
        <f>SUM(D11:F11)</f>
        <v>62</v>
      </c>
    </row>
    <row r="12" spans="1:12" ht="17.25" customHeight="1">
      <c r="A12" s="1" t="s">
        <v>214</v>
      </c>
      <c r="B12" s="2" t="s">
        <v>202</v>
      </c>
      <c r="C12" s="1" t="s">
        <v>215</v>
      </c>
      <c r="D12" s="1">
        <v>32</v>
      </c>
      <c r="E12" s="1">
        <v>20</v>
      </c>
      <c r="F12" s="1">
        <v>17</v>
      </c>
      <c r="G12" s="1">
        <f>SUM(D12:F12)</f>
        <v>69</v>
      </c>
      <c r="I12" s="81" t="s">
        <v>250</v>
      </c>
      <c r="J12" s="81"/>
      <c r="K12" s="81"/>
      <c r="L12" s="81"/>
    </row>
    <row r="13" spans="1:12" ht="17.25" customHeight="1">
      <c r="A13" s="1" t="s">
        <v>216</v>
      </c>
      <c r="B13" s="2" t="s">
        <v>197</v>
      </c>
      <c r="C13" s="1" t="s">
        <v>215</v>
      </c>
      <c r="D13" s="1">
        <v>32</v>
      </c>
      <c r="E13" s="1">
        <v>23</v>
      </c>
      <c r="F13" s="1">
        <v>22</v>
      </c>
      <c r="G13" s="1">
        <f>SUM(D13:F13)</f>
        <v>77</v>
      </c>
      <c r="I13" s="82">
        <f>ROUND(_xlfn.VAR.S(G4:G27),0)</f>
        <v>165</v>
      </c>
      <c r="J13" s="83"/>
      <c r="K13" s="83"/>
      <c r="L13" s="84"/>
    </row>
    <row r="14" spans="1:12" ht="17.25" customHeight="1">
      <c r="A14" s="1" t="s">
        <v>217</v>
      </c>
      <c r="B14" s="2" t="s">
        <v>213</v>
      </c>
      <c r="C14" s="1" t="s">
        <v>215</v>
      </c>
      <c r="D14" s="1">
        <v>28</v>
      </c>
      <c r="E14" s="1">
        <v>21</v>
      </c>
      <c r="F14" s="1">
        <v>23</v>
      </c>
      <c r="G14" s="1">
        <f>SUM(D14:F14)</f>
        <v>72</v>
      </c>
    </row>
    <row r="15" spans="1:12" ht="17.25" customHeight="1">
      <c r="A15" s="1" t="s">
        <v>218</v>
      </c>
      <c r="B15" s="2" t="s">
        <v>208</v>
      </c>
      <c r="C15" s="1" t="s">
        <v>219</v>
      </c>
      <c r="D15" s="1">
        <v>31</v>
      </c>
      <c r="E15" s="1">
        <v>25</v>
      </c>
      <c r="F15" s="1">
        <v>21</v>
      </c>
      <c r="G15" s="1">
        <f>SUM(D15:F15)</f>
        <v>77</v>
      </c>
    </row>
    <row r="16" spans="1:12" ht="17.25" customHeight="1">
      <c r="A16" s="1" t="s">
        <v>220</v>
      </c>
      <c r="B16" s="2" t="s">
        <v>197</v>
      </c>
      <c r="C16" s="1" t="s">
        <v>205</v>
      </c>
      <c r="D16" s="1">
        <v>20</v>
      </c>
      <c r="E16" s="1">
        <v>24</v>
      </c>
      <c r="F16" s="1">
        <v>20</v>
      </c>
      <c r="G16" s="1">
        <f>SUM(D16:F16)</f>
        <v>64</v>
      </c>
    </row>
    <row r="17" spans="1:7" ht="17.25" customHeight="1">
      <c r="A17" s="1" t="s">
        <v>221</v>
      </c>
      <c r="B17" s="2" t="s">
        <v>210</v>
      </c>
      <c r="C17" s="1" t="s">
        <v>198</v>
      </c>
      <c r="D17" s="1">
        <v>30</v>
      </c>
      <c r="E17" s="1">
        <v>20</v>
      </c>
      <c r="F17" s="1">
        <v>13</v>
      </c>
      <c r="G17" s="1">
        <f>SUM(D17:F17)</f>
        <v>63</v>
      </c>
    </row>
    <row r="18" spans="1:7" ht="17.25" customHeight="1">
      <c r="A18" s="1" t="s">
        <v>222</v>
      </c>
      <c r="B18" s="2" t="s">
        <v>208</v>
      </c>
      <c r="C18" s="1" t="s">
        <v>205</v>
      </c>
      <c r="D18" s="1">
        <v>32</v>
      </c>
      <c r="E18" s="1">
        <v>15</v>
      </c>
      <c r="F18" s="1">
        <v>21</v>
      </c>
      <c r="G18" s="1">
        <f>SUM(D18:F18)</f>
        <v>68</v>
      </c>
    </row>
    <row r="19" spans="1:7" ht="17.25" customHeight="1">
      <c r="A19" s="1" t="s">
        <v>223</v>
      </c>
      <c r="B19" s="2" t="s">
        <v>213</v>
      </c>
      <c r="C19" s="1" t="s">
        <v>219</v>
      </c>
      <c r="D19" s="1">
        <v>29</v>
      </c>
      <c r="E19" s="1">
        <v>20</v>
      </c>
      <c r="F19" s="1">
        <v>29</v>
      </c>
      <c r="G19" s="1">
        <f>SUM(D19:F19)</f>
        <v>78</v>
      </c>
    </row>
    <row r="20" spans="1:7" ht="17.25" customHeight="1">
      <c r="A20" s="1" t="s">
        <v>224</v>
      </c>
      <c r="B20" s="2" t="s">
        <v>210</v>
      </c>
      <c r="C20" s="1" t="s">
        <v>203</v>
      </c>
      <c r="D20" s="1">
        <v>33</v>
      </c>
      <c r="E20" s="1">
        <v>28</v>
      </c>
      <c r="F20" s="1">
        <v>23</v>
      </c>
      <c r="G20" s="1">
        <f>SUM(D20:F20)</f>
        <v>84</v>
      </c>
    </row>
    <row r="21" spans="1:7" ht="17.25" customHeight="1">
      <c r="A21" s="1" t="s">
        <v>225</v>
      </c>
      <c r="B21" s="2" t="s">
        <v>213</v>
      </c>
      <c r="C21" s="1" t="s">
        <v>215</v>
      </c>
      <c r="D21" s="1">
        <v>31</v>
      </c>
      <c r="E21" s="1">
        <v>10</v>
      </c>
      <c r="F21" s="1">
        <v>7</v>
      </c>
      <c r="G21" s="1">
        <f>SUM(D21:F21)</f>
        <v>48</v>
      </c>
    </row>
    <row r="22" spans="1:7" ht="17.25" customHeight="1">
      <c r="A22" s="1" t="s">
        <v>226</v>
      </c>
      <c r="B22" s="2" t="s">
        <v>210</v>
      </c>
      <c r="C22" s="1" t="s">
        <v>200</v>
      </c>
      <c r="D22" s="1">
        <v>22</v>
      </c>
      <c r="E22" s="1">
        <v>20</v>
      </c>
      <c r="F22" s="1">
        <v>21</v>
      </c>
      <c r="G22" s="1">
        <f>SUM(D22:F22)</f>
        <v>63</v>
      </c>
    </row>
    <row r="23" spans="1:7" ht="17.25" customHeight="1">
      <c r="A23" s="1" t="s">
        <v>227</v>
      </c>
      <c r="B23" s="2" t="s">
        <v>202</v>
      </c>
      <c r="C23" s="1" t="s">
        <v>219</v>
      </c>
      <c r="D23" s="1">
        <v>23</v>
      </c>
      <c r="E23" s="1">
        <v>22</v>
      </c>
      <c r="F23" s="1">
        <v>25</v>
      </c>
      <c r="G23" s="1">
        <f>SUM(D23:F23)</f>
        <v>70</v>
      </c>
    </row>
    <row r="24" spans="1:7" ht="17.25" customHeight="1">
      <c r="A24" s="1" t="s">
        <v>228</v>
      </c>
      <c r="B24" s="2" t="s">
        <v>210</v>
      </c>
      <c r="C24" s="1" t="s">
        <v>205</v>
      </c>
      <c r="D24" s="1">
        <v>38</v>
      </c>
      <c r="E24" s="1">
        <v>29</v>
      </c>
      <c r="F24" s="1">
        <v>25</v>
      </c>
      <c r="G24" s="1">
        <f>SUM(D24:F24)</f>
        <v>92</v>
      </c>
    </row>
    <row r="25" spans="1:7" ht="17.25" customHeight="1">
      <c r="A25" s="1" t="s">
        <v>229</v>
      </c>
      <c r="B25" s="2" t="s">
        <v>208</v>
      </c>
      <c r="C25" s="1" t="s">
        <v>219</v>
      </c>
      <c r="D25" s="1">
        <v>25</v>
      </c>
      <c r="E25" s="1">
        <v>15</v>
      </c>
      <c r="F25" s="1">
        <v>5</v>
      </c>
      <c r="G25" s="1">
        <f>SUM(D25:F25)</f>
        <v>45</v>
      </c>
    </row>
    <row r="26" spans="1:7" ht="17.25" customHeight="1">
      <c r="A26" s="1" t="s">
        <v>230</v>
      </c>
      <c r="B26" s="2" t="s">
        <v>208</v>
      </c>
      <c r="C26" s="1" t="s">
        <v>200</v>
      </c>
      <c r="D26" s="1">
        <v>33</v>
      </c>
      <c r="E26" s="1">
        <v>11</v>
      </c>
      <c r="F26" s="1">
        <v>16</v>
      </c>
      <c r="G26" s="1">
        <f>SUM(D26:F26)</f>
        <v>60</v>
      </c>
    </row>
    <row r="27" spans="1:7" ht="17.25" customHeight="1">
      <c r="A27" s="1" t="s">
        <v>231</v>
      </c>
      <c r="B27" s="2" t="s">
        <v>197</v>
      </c>
      <c r="C27" s="1" t="s">
        <v>205</v>
      </c>
      <c r="D27" s="1">
        <v>31</v>
      </c>
      <c r="E27" s="1">
        <v>30</v>
      </c>
      <c r="F27" s="1">
        <v>20</v>
      </c>
      <c r="G27" s="1">
        <f>SUM(D27:F27)</f>
        <v>81</v>
      </c>
    </row>
  </sheetData>
  <mergeCells count="5">
    <mergeCell ref="A1:G1"/>
    <mergeCell ref="I9:L9"/>
    <mergeCell ref="I10:L10"/>
    <mergeCell ref="I12:L12"/>
    <mergeCell ref="I13:L13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A87A-8C5D-4B84-9860-98E2EBD27216}">
  <dimension ref="A1:I22"/>
  <sheetViews>
    <sheetView workbookViewId="0">
      <selection activeCell="H3" sqref="H3"/>
    </sheetView>
  </sheetViews>
  <sheetFormatPr defaultRowHeight="16.5"/>
  <cols>
    <col min="1" max="1" width="5.875" style="3" customWidth="1"/>
    <col min="2" max="2" width="9.375" style="3" customWidth="1"/>
    <col min="3" max="7" width="6.25" style="3" customWidth="1"/>
    <col min="8" max="16384" width="9" style="3"/>
  </cols>
  <sheetData>
    <row r="1" spans="1:9" ht="41.25" customHeight="1">
      <c r="A1" s="85" t="s">
        <v>3</v>
      </c>
      <c r="B1" s="85"/>
      <c r="C1" s="85"/>
      <c r="D1" s="85"/>
      <c r="E1" s="85"/>
      <c r="F1" s="85"/>
      <c r="G1" s="85"/>
      <c r="H1" s="85"/>
      <c r="I1" s="85"/>
    </row>
    <row r="2" spans="1:9" ht="22.5" customHeight="1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7" t="s">
        <v>11</v>
      </c>
      <c r="I2" s="7" t="s">
        <v>12</v>
      </c>
    </row>
    <row r="3" spans="1:9">
      <c r="A3" s="6">
        <v>1</v>
      </c>
      <c r="B3" s="6" t="s">
        <v>13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/>
      <c r="I3" s="6"/>
    </row>
    <row r="4" spans="1:9">
      <c r="A4" s="6">
        <v>2</v>
      </c>
      <c r="B4" s="6" t="s">
        <v>15</v>
      </c>
      <c r="C4" s="6"/>
      <c r="D4" s="6" t="s">
        <v>14</v>
      </c>
      <c r="E4" s="6" t="s">
        <v>14</v>
      </c>
      <c r="F4" s="6"/>
      <c r="G4" s="6" t="s">
        <v>14</v>
      </c>
      <c r="H4" s="6"/>
      <c r="I4" s="6"/>
    </row>
    <row r="5" spans="1:9">
      <c r="A5" s="6">
        <v>3</v>
      </c>
      <c r="B5" s="6" t="s">
        <v>16</v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6"/>
      <c r="I5" s="6"/>
    </row>
    <row r="6" spans="1:9">
      <c r="A6" s="6">
        <v>4</v>
      </c>
      <c r="B6" s="6" t="s">
        <v>17</v>
      </c>
      <c r="C6" s="6" t="s">
        <v>14</v>
      </c>
      <c r="D6" s="6"/>
      <c r="E6" s="6"/>
      <c r="F6" s="6"/>
      <c r="G6" s="6"/>
      <c r="H6" s="6"/>
      <c r="I6" s="6"/>
    </row>
    <row r="7" spans="1:9">
      <c r="A7" s="6">
        <v>5</v>
      </c>
      <c r="B7" s="6" t="s">
        <v>18</v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6"/>
      <c r="I7" s="6"/>
    </row>
    <row r="8" spans="1:9">
      <c r="A8" s="6">
        <v>6</v>
      </c>
      <c r="B8" s="6" t="s">
        <v>19</v>
      </c>
      <c r="C8" s="6" t="s">
        <v>14</v>
      </c>
      <c r="D8" s="6" t="s">
        <v>14</v>
      </c>
      <c r="E8" s="6" t="s">
        <v>14</v>
      </c>
      <c r="F8" s="6" t="s">
        <v>14</v>
      </c>
      <c r="G8" s="6" t="s">
        <v>14</v>
      </c>
      <c r="H8" s="6"/>
      <c r="I8" s="6"/>
    </row>
    <row r="9" spans="1:9">
      <c r="A9" s="6">
        <v>7</v>
      </c>
      <c r="B9" s="6" t="s">
        <v>20</v>
      </c>
      <c r="C9" s="6" t="s">
        <v>14</v>
      </c>
      <c r="D9" s="6"/>
      <c r="E9" s="6" t="s">
        <v>14</v>
      </c>
      <c r="F9" s="6" t="s">
        <v>14</v>
      </c>
      <c r="G9" s="6" t="s">
        <v>14</v>
      </c>
      <c r="H9" s="6"/>
      <c r="I9" s="6"/>
    </row>
    <row r="10" spans="1:9">
      <c r="A10" s="6">
        <v>8</v>
      </c>
      <c r="B10" s="6" t="s">
        <v>21</v>
      </c>
      <c r="C10" s="6" t="s">
        <v>14</v>
      </c>
      <c r="D10" s="6" t="s">
        <v>14</v>
      </c>
      <c r="E10" s="6" t="s">
        <v>14</v>
      </c>
      <c r="F10" s="6" t="s">
        <v>14</v>
      </c>
      <c r="G10" s="6" t="s">
        <v>14</v>
      </c>
      <c r="H10" s="6"/>
      <c r="I10" s="6"/>
    </row>
    <row r="11" spans="1:9">
      <c r="A11" s="6">
        <v>9</v>
      </c>
      <c r="B11" s="6" t="s">
        <v>22</v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14</v>
      </c>
      <c r="H11" s="6"/>
      <c r="I11" s="6"/>
    </row>
    <row r="12" spans="1:9">
      <c r="A12" s="6">
        <v>10</v>
      </c>
      <c r="B12" s="6" t="s">
        <v>23</v>
      </c>
      <c r="C12" s="6" t="s">
        <v>14</v>
      </c>
      <c r="D12" s="6" t="s">
        <v>14</v>
      </c>
      <c r="E12" s="6"/>
      <c r="F12" s="6" t="s">
        <v>14</v>
      </c>
      <c r="G12" s="6"/>
      <c r="H12" s="6"/>
      <c r="I12" s="6"/>
    </row>
    <row r="13" spans="1:9">
      <c r="A13" s="6">
        <v>11</v>
      </c>
      <c r="B13" s="6" t="s">
        <v>24</v>
      </c>
      <c r="C13" s="6" t="s">
        <v>14</v>
      </c>
      <c r="D13" s="6" t="s">
        <v>14</v>
      </c>
      <c r="E13" s="6" t="s">
        <v>14</v>
      </c>
      <c r="F13" s="6" t="s">
        <v>14</v>
      </c>
      <c r="G13" s="6" t="s">
        <v>14</v>
      </c>
      <c r="H13" s="6"/>
      <c r="I13" s="6"/>
    </row>
    <row r="14" spans="1:9">
      <c r="A14" s="6">
        <v>12</v>
      </c>
      <c r="B14" s="6" t="s">
        <v>25</v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6"/>
      <c r="I14" s="6"/>
    </row>
    <row r="15" spans="1:9">
      <c r="A15" s="6">
        <v>13</v>
      </c>
      <c r="B15" s="6" t="s">
        <v>26</v>
      </c>
      <c r="C15" s="6" t="s">
        <v>14</v>
      </c>
      <c r="D15" s="6" t="s">
        <v>14</v>
      </c>
      <c r="E15" s="6" t="s">
        <v>14</v>
      </c>
      <c r="F15" s="6" t="s">
        <v>14</v>
      </c>
      <c r="G15" s="6" t="s">
        <v>14</v>
      </c>
      <c r="H15" s="6"/>
      <c r="I15" s="6"/>
    </row>
    <row r="16" spans="1:9">
      <c r="A16" s="6">
        <v>14</v>
      </c>
      <c r="B16" s="6" t="s">
        <v>27</v>
      </c>
      <c r="C16" s="6" t="s">
        <v>14</v>
      </c>
      <c r="D16" s="6"/>
      <c r="E16" s="6" t="s">
        <v>14</v>
      </c>
      <c r="F16" s="6" t="s">
        <v>14</v>
      </c>
      <c r="G16" s="6" t="s">
        <v>14</v>
      </c>
      <c r="H16" s="6"/>
      <c r="I16" s="6"/>
    </row>
    <row r="17" spans="1:9">
      <c r="A17" s="6">
        <v>15</v>
      </c>
      <c r="B17" s="6" t="s">
        <v>28</v>
      </c>
      <c r="C17" s="6" t="s">
        <v>14</v>
      </c>
      <c r="D17" s="6" t="s">
        <v>14</v>
      </c>
      <c r="E17" s="6" t="s">
        <v>14</v>
      </c>
      <c r="F17" s="6" t="s">
        <v>14</v>
      </c>
      <c r="G17" s="6" t="s">
        <v>14</v>
      </c>
      <c r="H17" s="6"/>
      <c r="I17" s="6"/>
    </row>
    <row r="18" spans="1:9">
      <c r="A18" s="6">
        <v>16</v>
      </c>
      <c r="B18" s="6" t="s">
        <v>29</v>
      </c>
      <c r="C18" s="6" t="s">
        <v>14</v>
      </c>
      <c r="D18" s="6" t="s">
        <v>14</v>
      </c>
      <c r="E18" s="6" t="s">
        <v>14</v>
      </c>
      <c r="F18" s="6" t="s">
        <v>14</v>
      </c>
      <c r="G18" s="6" t="s">
        <v>14</v>
      </c>
      <c r="H18" s="6"/>
      <c r="I18" s="6"/>
    </row>
    <row r="19" spans="1:9">
      <c r="A19" s="6">
        <v>17</v>
      </c>
      <c r="B19" s="6" t="s">
        <v>30</v>
      </c>
      <c r="C19" s="6" t="s">
        <v>14</v>
      </c>
      <c r="D19" s="6" t="s">
        <v>14</v>
      </c>
      <c r="E19" s="6" t="s">
        <v>14</v>
      </c>
      <c r="F19" s="6" t="s">
        <v>14</v>
      </c>
      <c r="G19" s="6" t="s">
        <v>14</v>
      </c>
      <c r="H19" s="6"/>
      <c r="I19" s="6"/>
    </row>
    <row r="20" spans="1:9">
      <c r="A20" s="6">
        <v>18</v>
      </c>
      <c r="B20" s="6" t="s">
        <v>31</v>
      </c>
      <c r="C20" s="6" t="s">
        <v>14</v>
      </c>
      <c r="D20" s="6"/>
      <c r="E20" s="6" t="s">
        <v>14</v>
      </c>
      <c r="F20" s="6" t="s">
        <v>14</v>
      </c>
      <c r="G20" s="6"/>
      <c r="H20" s="6"/>
      <c r="I20" s="6"/>
    </row>
    <row r="21" spans="1:9">
      <c r="A21" s="6">
        <v>19</v>
      </c>
      <c r="B21" s="6" t="s">
        <v>30</v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6"/>
      <c r="I21" s="6"/>
    </row>
    <row r="22" spans="1:9">
      <c r="A22" s="6">
        <v>20</v>
      </c>
      <c r="B22" s="6" t="s">
        <v>32</v>
      </c>
      <c r="C22" s="6" t="s">
        <v>14</v>
      </c>
      <c r="D22" s="6"/>
      <c r="E22" s="6" t="s">
        <v>14</v>
      </c>
      <c r="F22" s="6" t="s">
        <v>14</v>
      </c>
      <c r="G22" s="6" t="s">
        <v>14</v>
      </c>
      <c r="H22" s="6"/>
      <c r="I22" s="6"/>
    </row>
  </sheetData>
  <mergeCells count="1">
    <mergeCell ref="A1:I1"/>
  </mergeCells>
  <phoneticPr fontId="2" type="noConversion"/>
  <pageMargins left="0.25" right="0.25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DC4C-4CAB-4854-B987-8DB26FE96862}">
  <dimension ref="A1:H26"/>
  <sheetViews>
    <sheetView workbookViewId="0">
      <selection activeCell="G26" sqref="G26"/>
    </sheetView>
  </sheetViews>
  <sheetFormatPr defaultColWidth="10" defaultRowHeight="16.5"/>
  <cols>
    <col min="1" max="1" width="7" style="3" customWidth="1"/>
    <col min="2" max="2" width="9" style="3" customWidth="1"/>
    <col min="3" max="3" width="15.25" style="3" bestFit="1" customWidth="1"/>
    <col min="4" max="4" width="8.125" style="3" customWidth="1"/>
    <col min="5" max="5" width="11.75" style="18" bestFit="1" customWidth="1"/>
    <col min="6" max="6" width="11.75" style="11" customWidth="1"/>
    <col min="7" max="16384" width="10" style="3"/>
  </cols>
  <sheetData>
    <row r="1" spans="1:8" ht="31.5" customHeight="1">
      <c r="B1" s="8" t="s">
        <v>33</v>
      </c>
      <c r="C1" s="9"/>
      <c r="D1" s="9"/>
      <c r="E1" s="10"/>
    </row>
    <row r="3" spans="1:8" ht="21" customHeight="1">
      <c r="A3" s="12" t="s">
        <v>4</v>
      </c>
      <c r="B3" s="12" t="s">
        <v>5</v>
      </c>
      <c r="C3" s="12" t="s">
        <v>34</v>
      </c>
      <c r="D3" s="12" t="s">
        <v>35</v>
      </c>
      <c r="E3" s="12" t="s">
        <v>36</v>
      </c>
      <c r="G3" s="13" t="s">
        <v>37</v>
      </c>
    </row>
    <row r="4" spans="1:8">
      <c r="A4" s="6">
        <v>1</v>
      </c>
      <c r="B4" s="6" t="s">
        <v>38</v>
      </c>
      <c r="C4" s="14" t="s">
        <v>39</v>
      </c>
      <c r="D4" s="14" t="s">
        <v>40</v>
      </c>
      <c r="E4" s="6" t="s">
        <v>41</v>
      </c>
      <c r="G4" s="15"/>
      <c r="H4" s="16" t="s">
        <v>42</v>
      </c>
    </row>
    <row r="5" spans="1:8">
      <c r="A5" s="6">
        <v>2</v>
      </c>
      <c r="B5" s="6" t="s">
        <v>43</v>
      </c>
      <c r="C5" s="14" t="s">
        <v>44</v>
      </c>
      <c r="D5" s="14" t="s">
        <v>45</v>
      </c>
      <c r="E5" s="6" t="s">
        <v>254</v>
      </c>
      <c r="G5" s="16" t="s">
        <v>41</v>
      </c>
      <c r="H5" s="6">
        <f>COUNTIF($E$4:$E$26,G5)</f>
        <v>13</v>
      </c>
    </row>
    <row r="6" spans="1:8">
      <c r="A6" s="6">
        <v>3</v>
      </c>
      <c r="B6" s="6" t="s">
        <v>46</v>
      </c>
      <c r="C6" s="14" t="s">
        <v>47</v>
      </c>
      <c r="D6" s="14" t="s">
        <v>48</v>
      </c>
      <c r="E6" s="6" t="s">
        <v>41</v>
      </c>
      <c r="G6" s="16" t="s">
        <v>49</v>
      </c>
      <c r="H6" s="6">
        <f>COUNTIF($E$4:$E$26,G6)</f>
        <v>10</v>
      </c>
    </row>
    <row r="7" spans="1:8">
      <c r="A7" s="6">
        <v>4</v>
      </c>
      <c r="B7" s="6" t="s">
        <v>50</v>
      </c>
      <c r="C7" s="14" t="s">
        <v>51</v>
      </c>
      <c r="D7" s="14" t="s">
        <v>48</v>
      </c>
      <c r="E7" s="6" t="s">
        <v>254</v>
      </c>
      <c r="G7" s="16" t="s">
        <v>52</v>
      </c>
      <c r="H7" s="6">
        <f>SUM(H5:H6)</f>
        <v>23</v>
      </c>
    </row>
    <row r="8" spans="1:8">
      <c r="A8" s="6">
        <v>5</v>
      </c>
      <c r="B8" s="6" t="s">
        <v>53</v>
      </c>
      <c r="C8" s="14" t="s">
        <v>54</v>
      </c>
      <c r="D8" s="14" t="s">
        <v>40</v>
      </c>
      <c r="E8" s="6" t="s">
        <v>254</v>
      </c>
    </row>
    <row r="9" spans="1:8">
      <c r="A9" s="6">
        <v>6</v>
      </c>
      <c r="B9" s="6" t="s">
        <v>55</v>
      </c>
      <c r="C9" s="14" t="s">
        <v>56</v>
      </c>
      <c r="D9" s="14" t="s">
        <v>48</v>
      </c>
      <c r="E9" s="6" t="s">
        <v>41</v>
      </c>
      <c r="G9" s="13" t="s">
        <v>57</v>
      </c>
    </row>
    <row r="10" spans="1:8">
      <c r="A10" s="6">
        <v>7</v>
      </c>
      <c r="B10" s="6" t="s">
        <v>58</v>
      </c>
      <c r="C10" s="14" t="s">
        <v>59</v>
      </c>
      <c r="D10" s="14" t="s">
        <v>60</v>
      </c>
      <c r="E10" s="6" t="s">
        <v>41</v>
      </c>
      <c r="G10" s="15"/>
      <c r="H10" s="17" t="s">
        <v>41</v>
      </c>
    </row>
    <row r="11" spans="1:8">
      <c r="A11" s="6">
        <v>8</v>
      </c>
      <c r="B11" s="6" t="s">
        <v>61</v>
      </c>
      <c r="C11" s="14" t="s">
        <v>62</v>
      </c>
      <c r="D11" s="14" t="s">
        <v>60</v>
      </c>
      <c r="E11" s="6" t="s">
        <v>254</v>
      </c>
      <c r="G11" s="17" t="s">
        <v>48</v>
      </c>
      <c r="H11" s="6">
        <f>COUNTIFS($D$4:$D$26,G11,$E$4:$E$26,$H$10)</f>
        <v>6</v>
      </c>
    </row>
    <row r="12" spans="1:8">
      <c r="A12" s="6">
        <v>9</v>
      </c>
      <c r="B12" s="6" t="s">
        <v>63</v>
      </c>
      <c r="C12" s="14" t="s">
        <v>64</v>
      </c>
      <c r="D12" s="14" t="s">
        <v>45</v>
      </c>
      <c r="E12" s="6" t="s">
        <v>41</v>
      </c>
      <c r="G12" s="17" t="s">
        <v>40</v>
      </c>
      <c r="H12" s="6">
        <f>COUNTIFS($D$4:$D$26,G12,$E$4:$E$26,$H$10)</f>
        <v>7</v>
      </c>
    </row>
    <row r="13" spans="1:8">
      <c r="A13" s="6">
        <v>10</v>
      </c>
      <c r="B13" s="6" t="s">
        <v>65</v>
      </c>
      <c r="C13" s="14" t="s">
        <v>66</v>
      </c>
      <c r="D13" s="14" t="s">
        <v>45</v>
      </c>
      <c r="E13" s="6" t="s">
        <v>41</v>
      </c>
      <c r="G13" s="17" t="s">
        <v>67</v>
      </c>
      <c r="H13" s="6">
        <f>SUM(H11:H12)</f>
        <v>13</v>
      </c>
    </row>
    <row r="14" spans="1:8">
      <c r="A14" s="6">
        <v>11</v>
      </c>
      <c r="B14" s="6" t="s">
        <v>68</v>
      </c>
      <c r="C14" s="14" t="s">
        <v>69</v>
      </c>
      <c r="D14" s="14" t="s">
        <v>48</v>
      </c>
      <c r="E14" s="6" t="s">
        <v>41</v>
      </c>
    </row>
    <row r="15" spans="1:8">
      <c r="A15" s="6">
        <v>12</v>
      </c>
      <c r="B15" s="6" t="s">
        <v>70</v>
      </c>
      <c r="C15" s="14" t="s">
        <v>71</v>
      </c>
      <c r="D15" s="14" t="s">
        <v>48</v>
      </c>
      <c r="E15" s="6" t="s">
        <v>254</v>
      </c>
    </row>
    <row r="16" spans="1:8">
      <c r="A16" s="6">
        <v>13</v>
      </c>
      <c r="B16" s="6" t="s">
        <v>72</v>
      </c>
      <c r="C16" s="14" t="s">
        <v>73</v>
      </c>
      <c r="D16" s="14" t="s">
        <v>45</v>
      </c>
      <c r="E16" s="6" t="s">
        <v>41</v>
      </c>
    </row>
    <row r="17" spans="1:5">
      <c r="A17" s="6">
        <v>14</v>
      </c>
      <c r="B17" s="6" t="s">
        <v>74</v>
      </c>
      <c r="C17" s="14" t="s">
        <v>75</v>
      </c>
      <c r="D17" s="14" t="s">
        <v>45</v>
      </c>
      <c r="E17" s="6" t="s">
        <v>41</v>
      </c>
    </row>
    <row r="18" spans="1:5">
      <c r="A18" s="6">
        <v>15</v>
      </c>
      <c r="B18" s="6" t="s">
        <v>76</v>
      </c>
      <c r="C18" s="14" t="s">
        <v>77</v>
      </c>
      <c r="D18" s="14" t="s">
        <v>60</v>
      </c>
      <c r="E18" s="6" t="s">
        <v>41</v>
      </c>
    </row>
    <row r="19" spans="1:5">
      <c r="A19" s="6">
        <v>16</v>
      </c>
      <c r="B19" s="6" t="s">
        <v>78</v>
      </c>
      <c r="C19" s="14" t="s">
        <v>79</v>
      </c>
      <c r="D19" s="14" t="s">
        <v>60</v>
      </c>
      <c r="E19" s="6" t="s">
        <v>254</v>
      </c>
    </row>
    <row r="20" spans="1:5">
      <c r="A20" s="6">
        <v>17</v>
      </c>
      <c r="B20" s="6" t="s">
        <v>80</v>
      </c>
      <c r="C20" s="14" t="s">
        <v>81</v>
      </c>
      <c r="D20" s="14" t="s">
        <v>40</v>
      </c>
      <c r="E20" s="6" t="s">
        <v>41</v>
      </c>
    </row>
    <row r="21" spans="1:5">
      <c r="A21" s="6">
        <v>18</v>
      </c>
      <c r="B21" s="6" t="s">
        <v>82</v>
      </c>
      <c r="C21" s="14" t="s">
        <v>83</v>
      </c>
      <c r="D21" s="14" t="s">
        <v>60</v>
      </c>
      <c r="E21" s="6" t="s">
        <v>254</v>
      </c>
    </row>
    <row r="22" spans="1:5">
      <c r="A22" s="6">
        <v>19</v>
      </c>
      <c r="B22" s="6" t="s">
        <v>21</v>
      </c>
      <c r="C22" s="14" t="s">
        <v>84</v>
      </c>
      <c r="D22" s="14" t="s">
        <v>40</v>
      </c>
      <c r="E22" s="6" t="s">
        <v>254</v>
      </c>
    </row>
    <row r="23" spans="1:5">
      <c r="A23" s="6">
        <v>20</v>
      </c>
      <c r="B23" s="6" t="s">
        <v>85</v>
      </c>
      <c r="C23" s="14" t="s">
        <v>86</v>
      </c>
      <c r="D23" s="14" t="s">
        <v>60</v>
      </c>
      <c r="E23" s="6" t="s">
        <v>254</v>
      </c>
    </row>
    <row r="24" spans="1:5">
      <c r="A24" s="6">
        <v>21</v>
      </c>
      <c r="B24" s="6" t="s">
        <v>87</v>
      </c>
      <c r="C24" s="6" t="s">
        <v>88</v>
      </c>
      <c r="D24" s="6" t="s">
        <v>40</v>
      </c>
      <c r="E24" s="6" t="s">
        <v>41</v>
      </c>
    </row>
    <row r="25" spans="1:5">
      <c r="A25" s="6">
        <v>22</v>
      </c>
      <c r="B25" s="6" t="s">
        <v>89</v>
      </c>
      <c r="C25" s="14" t="s">
        <v>90</v>
      </c>
      <c r="D25" s="14" t="s">
        <v>40</v>
      </c>
      <c r="E25" s="6" t="s">
        <v>254</v>
      </c>
    </row>
    <row r="26" spans="1:5">
      <c r="A26" s="6">
        <v>23</v>
      </c>
      <c r="B26" s="6" t="s">
        <v>91</v>
      </c>
      <c r="C26" s="6" t="s">
        <v>92</v>
      </c>
      <c r="D26" s="6" t="s">
        <v>48</v>
      </c>
      <c r="E26" s="6" t="s">
        <v>41</v>
      </c>
    </row>
  </sheetData>
  <phoneticPr fontId="2" type="noConversion"/>
  <pageMargins left="0.25" right="0.25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6F0E-2801-4454-9736-DF1A099EB370}">
  <dimension ref="A1:H21"/>
  <sheetViews>
    <sheetView workbookViewId="0">
      <selection activeCell="G24" sqref="G24"/>
    </sheetView>
  </sheetViews>
  <sheetFormatPr defaultRowHeight="16.5"/>
  <cols>
    <col min="1" max="1" width="11.875" customWidth="1"/>
    <col min="2" max="7" width="9.25" customWidth="1"/>
  </cols>
  <sheetData>
    <row r="1" spans="1:8" ht="41.25" customHeight="1">
      <c r="A1" s="19" t="s">
        <v>93</v>
      </c>
      <c r="B1" s="19"/>
      <c r="C1" s="19"/>
      <c r="D1" s="19"/>
      <c r="E1" s="19"/>
      <c r="F1" s="19"/>
      <c r="G1" s="20"/>
      <c r="H1" s="20"/>
    </row>
    <row r="2" spans="1:8">
      <c r="A2" s="21" t="s">
        <v>2</v>
      </c>
      <c r="B2" s="21" t="s">
        <v>94</v>
      </c>
      <c r="C2" s="22" t="s">
        <v>95</v>
      </c>
      <c r="D2" s="22" t="s">
        <v>96</v>
      </c>
      <c r="E2" s="22" t="s">
        <v>97</v>
      </c>
      <c r="F2" s="22" t="s">
        <v>98</v>
      </c>
      <c r="G2" s="23" t="s">
        <v>99</v>
      </c>
      <c r="H2" s="24" t="s">
        <v>100</v>
      </c>
    </row>
    <row r="3" spans="1:8">
      <c r="A3" s="25" t="s">
        <v>101</v>
      </c>
      <c r="B3" s="26">
        <v>5</v>
      </c>
      <c r="C3" s="27">
        <v>10</v>
      </c>
      <c r="D3" s="27">
        <v>0</v>
      </c>
      <c r="E3" s="27">
        <v>12</v>
      </c>
      <c r="F3" s="27">
        <v>5</v>
      </c>
      <c r="G3" s="27">
        <f>SUM(B3:F3)</f>
        <v>32</v>
      </c>
      <c r="H3" s="96">
        <f>_xlfn.RANK.AVG(G3,$G$3:$G$19)</f>
        <v>16</v>
      </c>
    </row>
    <row r="4" spans="1:8">
      <c r="A4" s="25" t="s">
        <v>102</v>
      </c>
      <c r="B4" s="26">
        <v>1</v>
      </c>
      <c r="C4" s="27">
        <v>10</v>
      </c>
      <c r="D4" s="27">
        <v>10</v>
      </c>
      <c r="E4" s="27">
        <v>0</v>
      </c>
      <c r="F4" s="27">
        <v>15</v>
      </c>
      <c r="G4" s="27">
        <f t="shared" ref="G4:G19" si="0">SUM(B4:F4)</f>
        <v>36</v>
      </c>
      <c r="H4" s="96">
        <f t="shared" ref="H4:H19" si="1">_xlfn.RANK.AVG(G4,$G$3:$G$19)</f>
        <v>15</v>
      </c>
    </row>
    <row r="5" spans="1:8">
      <c r="A5" s="25" t="s">
        <v>103</v>
      </c>
      <c r="B5" s="26">
        <v>5</v>
      </c>
      <c r="C5" s="27">
        <v>5</v>
      </c>
      <c r="D5" s="27">
        <v>5</v>
      </c>
      <c r="E5" s="27">
        <v>9</v>
      </c>
      <c r="F5" s="27">
        <v>16</v>
      </c>
      <c r="G5" s="27">
        <f t="shared" si="0"/>
        <v>40</v>
      </c>
      <c r="H5" s="96">
        <f t="shared" si="1"/>
        <v>13.5</v>
      </c>
    </row>
    <row r="6" spans="1:8">
      <c r="A6" s="25" t="s">
        <v>104</v>
      </c>
      <c r="B6" s="26">
        <v>2</v>
      </c>
      <c r="C6" s="27">
        <v>10</v>
      </c>
      <c r="D6" s="27">
        <v>15</v>
      </c>
      <c r="E6" s="27">
        <v>10</v>
      </c>
      <c r="F6" s="27">
        <v>19</v>
      </c>
      <c r="G6" s="27">
        <f t="shared" si="0"/>
        <v>56</v>
      </c>
      <c r="H6" s="96">
        <f t="shared" si="1"/>
        <v>9</v>
      </c>
    </row>
    <row r="7" spans="1:8">
      <c r="A7" s="25" t="s">
        <v>105</v>
      </c>
      <c r="B7" s="26">
        <v>0</v>
      </c>
      <c r="C7" s="27">
        <v>0</v>
      </c>
      <c r="D7" s="27">
        <v>12</v>
      </c>
      <c r="E7" s="27">
        <v>10</v>
      </c>
      <c r="F7" s="27">
        <v>20</v>
      </c>
      <c r="G7" s="27">
        <f t="shared" si="0"/>
        <v>42</v>
      </c>
      <c r="H7" s="96">
        <f t="shared" si="1"/>
        <v>12</v>
      </c>
    </row>
    <row r="8" spans="1:8">
      <c r="A8" s="25" t="s">
        <v>106</v>
      </c>
      <c r="B8" s="26">
        <v>30</v>
      </c>
      <c r="C8" s="27">
        <v>15</v>
      </c>
      <c r="D8" s="27">
        <v>5</v>
      </c>
      <c r="E8" s="27">
        <v>15</v>
      </c>
      <c r="F8" s="27">
        <v>0</v>
      </c>
      <c r="G8" s="27">
        <f t="shared" si="0"/>
        <v>65</v>
      </c>
      <c r="H8" s="96">
        <f t="shared" si="1"/>
        <v>7</v>
      </c>
    </row>
    <row r="9" spans="1:8">
      <c r="A9" s="25" t="s">
        <v>107</v>
      </c>
      <c r="B9" s="26">
        <v>5</v>
      </c>
      <c r="C9" s="27">
        <v>18</v>
      </c>
      <c r="D9" s="27">
        <v>30</v>
      </c>
      <c r="E9" s="27">
        <v>16</v>
      </c>
      <c r="F9" s="27">
        <v>9</v>
      </c>
      <c r="G9" s="27">
        <f t="shared" si="0"/>
        <v>78</v>
      </c>
      <c r="H9" s="96">
        <f t="shared" si="1"/>
        <v>3</v>
      </c>
    </row>
    <row r="10" spans="1:8">
      <c r="A10" s="25" t="s">
        <v>108</v>
      </c>
      <c r="B10" s="26">
        <v>10</v>
      </c>
      <c r="C10" s="27">
        <v>20</v>
      </c>
      <c r="D10" s="27">
        <v>10</v>
      </c>
      <c r="E10" s="27">
        <v>19</v>
      </c>
      <c r="F10" s="27">
        <v>10</v>
      </c>
      <c r="G10" s="27">
        <f t="shared" si="0"/>
        <v>69</v>
      </c>
      <c r="H10" s="96">
        <f t="shared" si="1"/>
        <v>6</v>
      </c>
    </row>
    <row r="11" spans="1:8">
      <c r="A11" s="25" t="s">
        <v>109</v>
      </c>
      <c r="B11" s="26">
        <v>4</v>
      </c>
      <c r="C11" s="27">
        <v>10</v>
      </c>
      <c r="D11" s="27">
        <v>20</v>
      </c>
      <c r="E11" s="27">
        <v>20</v>
      </c>
      <c r="F11" s="27">
        <v>20</v>
      </c>
      <c r="G11" s="27">
        <f t="shared" si="0"/>
        <v>74</v>
      </c>
      <c r="H11" s="96">
        <f t="shared" si="1"/>
        <v>5</v>
      </c>
    </row>
    <row r="12" spans="1:8">
      <c r="A12" s="25" t="s">
        <v>110</v>
      </c>
      <c r="B12" s="26">
        <v>4</v>
      </c>
      <c r="C12" s="27">
        <v>9</v>
      </c>
      <c r="D12" s="27">
        <v>30</v>
      </c>
      <c r="E12" s="27">
        <v>15</v>
      </c>
      <c r="F12" s="27">
        <v>18</v>
      </c>
      <c r="G12" s="27">
        <f t="shared" si="0"/>
        <v>76</v>
      </c>
      <c r="H12" s="96">
        <f t="shared" si="1"/>
        <v>4</v>
      </c>
    </row>
    <row r="13" spans="1:8">
      <c r="A13" s="25" t="s">
        <v>111</v>
      </c>
      <c r="B13" s="26">
        <v>5</v>
      </c>
      <c r="C13" s="27">
        <v>15</v>
      </c>
      <c r="D13" s="27">
        <v>10</v>
      </c>
      <c r="E13" s="27">
        <v>6</v>
      </c>
      <c r="F13" s="27">
        <v>10</v>
      </c>
      <c r="G13" s="27">
        <f t="shared" si="0"/>
        <v>46</v>
      </c>
      <c r="H13" s="96">
        <f t="shared" si="1"/>
        <v>11</v>
      </c>
    </row>
    <row r="14" spans="1:8">
      <c r="A14" s="25" t="s">
        <v>112</v>
      </c>
      <c r="B14" s="26">
        <v>3</v>
      </c>
      <c r="C14" s="27">
        <v>20</v>
      </c>
      <c r="D14" s="27">
        <v>10</v>
      </c>
      <c r="E14" s="27">
        <v>20</v>
      </c>
      <c r="F14" s="27">
        <v>10</v>
      </c>
      <c r="G14" s="27">
        <f t="shared" si="0"/>
        <v>63</v>
      </c>
      <c r="H14" s="96">
        <f t="shared" si="1"/>
        <v>8</v>
      </c>
    </row>
    <row r="15" spans="1:8">
      <c r="A15" s="25" t="s">
        <v>113</v>
      </c>
      <c r="B15" s="26">
        <v>10</v>
      </c>
      <c r="C15" s="27">
        <v>10</v>
      </c>
      <c r="D15" s="27">
        <v>20</v>
      </c>
      <c r="E15" s="27">
        <v>11</v>
      </c>
      <c r="F15" s="27">
        <v>0</v>
      </c>
      <c r="G15" s="27">
        <f t="shared" si="0"/>
        <v>51</v>
      </c>
      <c r="H15" s="96">
        <f t="shared" si="1"/>
        <v>10</v>
      </c>
    </row>
    <row r="16" spans="1:8">
      <c r="A16" s="25" t="s">
        <v>114</v>
      </c>
      <c r="B16" s="26">
        <v>20</v>
      </c>
      <c r="C16" s="27">
        <v>5</v>
      </c>
      <c r="D16" s="27">
        <v>40</v>
      </c>
      <c r="E16" s="27">
        <v>20</v>
      </c>
      <c r="F16" s="27">
        <v>0</v>
      </c>
      <c r="G16" s="27">
        <f t="shared" si="0"/>
        <v>85</v>
      </c>
      <c r="H16" s="96">
        <f t="shared" si="1"/>
        <v>2</v>
      </c>
    </row>
    <row r="17" spans="1:8">
      <c r="A17" s="25" t="s">
        <v>115</v>
      </c>
      <c r="B17" s="26">
        <v>10</v>
      </c>
      <c r="C17" s="27">
        <v>10</v>
      </c>
      <c r="D17" s="27">
        <v>50</v>
      </c>
      <c r="E17" s="27">
        <v>5</v>
      </c>
      <c r="F17" s="27">
        <v>20</v>
      </c>
      <c r="G17" s="27">
        <f t="shared" si="0"/>
        <v>95</v>
      </c>
      <c r="H17" s="96">
        <f t="shared" si="1"/>
        <v>1</v>
      </c>
    </row>
    <row r="18" spans="1:8">
      <c r="A18" s="25" t="s">
        <v>116</v>
      </c>
      <c r="B18" s="26">
        <v>5</v>
      </c>
      <c r="C18" s="27">
        <v>5</v>
      </c>
      <c r="D18" s="27">
        <v>10</v>
      </c>
      <c r="E18" s="27">
        <v>10</v>
      </c>
      <c r="F18" s="27">
        <v>10</v>
      </c>
      <c r="G18" s="27">
        <f t="shared" si="0"/>
        <v>40</v>
      </c>
      <c r="H18" s="96">
        <f t="shared" si="1"/>
        <v>13.5</v>
      </c>
    </row>
    <row r="19" spans="1:8">
      <c r="A19" s="25" t="s">
        <v>117</v>
      </c>
      <c r="B19" s="26">
        <v>0</v>
      </c>
      <c r="C19" s="27">
        <v>10</v>
      </c>
      <c r="D19" s="27">
        <v>0</v>
      </c>
      <c r="E19" s="27">
        <v>2</v>
      </c>
      <c r="F19" s="27">
        <v>0</v>
      </c>
      <c r="G19" s="27">
        <f t="shared" si="0"/>
        <v>12</v>
      </c>
      <c r="H19" s="96">
        <f t="shared" si="1"/>
        <v>17</v>
      </c>
    </row>
    <row r="20" spans="1:8">
      <c r="A20" s="25" t="s">
        <v>0</v>
      </c>
      <c r="B20" s="26">
        <f>SUM(B3:B19)</f>
        <v>119</v>
      </c>
      <c r="C20" s="26">
        <f t="shared" ref="C20:F20" si="2">SUM(C3:C19)</f>
        <v>182</v>
      </c>
      <c r="D20" s="26">
        <f t="shared" si="2"/>
        <v>277</v>
      </c>
      <c r="E20" s="26">
        <f t="shared" si="2"/>
        <v>200</v>
      </c>
      <c r="F20" s="26">
        <f t="shared" si="2"/>
        <v>182</v>
      </c>
    </row>
    <row r="21" spans="1:8">
      <c r="A21" s="24" t="s">
        <v>1</v>
      </c>
      <c r="B21" s="96">
        <f>_xlfn.RANK.EQ(B20,$B$20:$F$20)</f>
        <v>5</v>
      </c>
      <c r="C21" s="96">
        <f t="shared" ref="C21:F21" si="3">_xlfn.RANK.EQ(C20,$B$20:$F$20)</f>
        <v>3</v>
      </c>
      <c r="D21" s="96">
        <f t="shared" si="3"/>
        <v>1</v>
      </c>
      <c r="E21" s="96">
        <f t="shared" si="3"/>
        <v>2</v>
      </c>
      <c r="F21" s="96">
        <f>_xlfn.RANK.EQ(F20,$B$20:$F$20)</f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7C49-5E0D-4DA2-8862-8369929D9DA8}">
  <sheetPr>
    <pageSetUpPr fitToPage="1"/>
  </sheetPr>
  <dimension ref="A1:J17"/>
  <sheetViews>
    <sheetView zoomScalePageLayoutView="98" workbookViewId="0">
      <selection activeCell="I5" sqref="I5"/>
    </sheetView>
  </sheetViews>
  <sheetFormatPr defaultRowHeight="16.5"/>
  <cols>
    <col min="1" max="1" width="11.875" style="3" customWidth="1"/>
    <col min="2" max="5" width="6.375" style="3" customWidth="1"/>
    <col min="6" max="6" width="11.125" style="3" bestFit="1" customWidth="1"/>
    <col min="7" max="8" width="13.25" style="3" customWidth="1"/>
    <col min="9" max="9" width="14.375" style="3" bestFit="1" customWidth="1"/>
    <col min="10" max="10" width="11.75" style="3" bestFit="1" customWidth="1"/>
    <col min="11" max="16384" width="9" style="3"/>
  </cols>
  <sheetData>
    <row r="1" spans="1:10" ht="48.75" customHeight="1" thickBot="1">
      <c r="A1" s="86" t="s">
        <v>118</v>
      </c>
      <c r="B1" s="86"/>
      <c r="C1" s="86"/>
      <c r="D1" s="86"/>
      <c r="E1" s="86"/>
      <c r="F1" s="86"/>
      <c r="G1" s="86"/>
      <c r="H1" s="86"/>
      <c r="I1" s="86"/>
    </row>
    <row r="2" spans="1:10" ht="30" customHeight="1" thickBot="1">
      <c r="A2" s="28"/>
      <c r="B2" s="28"/>
      <c r="C2" s="28"/>
      <c r="D2" s="28"/>
      <c r="E2" s="28"/>
      <c r="F2" s="28"/>
      <c r="H2" s="29" t="s">
        <v>119</v>
      </c>
      <c r="I2" s="30">
        <v>2500000</v>
      </c>
    </row>
    <row r="3" spans="1:10" s="11" customFormat="1" ht="11.25" customHeight="1" thickBot="1"/>
    <row r="4" spans="1:10" ht="33">
      <c r="A4" s="31" t="s">
        <v>120</v>
      </c>
      <c r="B4" s="32" t="s">
        <v>121</v>
      </c>
      <c r="C4" s="33" t="s">
        <v>122</v>
      </c>
      <c r="D4" s="33" t="s">
        <v>123</v>
      </c>
      <c r="E4" s="34" t="s">
        <v>124</v>
      </c>
      <c r="F4" s="35" t="s">
        <v>125</v>
      </c>
      <c r="G4" s="36" t="s">
        <v>126</v>
      </c>
      <c r="H4" s="36" t="s">
        <v>127</v>
      </c>
      <c r="I4" s="36" t="s">
        <v>128</v>
      </c>
    </row>
    <row r="5" spans="1:10" ht="18.75" customHeight="1">
      <c r="A5" s="37" t="s">
        <v>129</v>
      </c>
      <c r="B5" s="38">
        <v>18</v>
      </c>
      <c r="C5" s="39">
        <v>10</v>
      </c>
      <c r="D5" s="39">
        <v>12</v>
      </c>
      <c r="E5" s="40">
        <v>18</v>
      </c>
      <c r="F5" s="41">
        <f t="shared" ref="F5:F14" si="0">AVERAGE(B5:E5)</f>
        <v>14.5</v>
      </c>
      <c r="G5" s="42">
        <f t="shared" ref="G5:G14" si="1">F5/SUM($F$5:$F$14)</f>
        <v>0.17956656346749225</v>
      </c>
      <c r="H5" s="97">
        <f>ROUNDDOWN(F5,0)</f>
        <v>14</v>
      </c>
      <c r="I5" s="43">
        <f>$I$2*G5</f>
        <v>448916.40866873064</v>
      </c>
      <c r="J5" s="44"/>
    </row>
    <row r="6" spans="1:10" ht="18.75" customHeight="1">
      <c r="A6" s="37" t="s">
        <v>130</v>
      </c>
      <c r="B6" s="38">
        <v>20</v>
      </c>
      <c r="C6" s="39">
        <v>6</v>
      </c>
      <c r="D6" s="39">
        <v>4</v>
      </c>
      <c r="E6" s="40">
        <v>10</v>
      </c>
      <c r="F6" s="41">
        <f t="shared" si="0"/>
        <v>10</v>
      </c>
      <c r="G6" s="42">
        <f t="shared" si="1"/>
        <v>0.1238390092879257</v>
      </c>
      <c r="H6" s="97">
        <f t="shared" ref="H6:H14" si="2">ROUNDDOWN(F6,0)</f>
        <v>10</v>
      </c>
      <c r="I6" s="43">
        <f t="shared" ref="I6:I14" si="3">$I$2*G6</f>
        <v>309597.52321981423</v>
      </c>
      <c r="J6" s="44"/>
    </row>
    <row r="7" spans="1:10" ht="18.75" customHeight="1">
      <c r="A7" s="37" t="s">
        <v>131</v>
      </c>
      <c r="B7" s="38">
        <v>15</v>
      </c>
      <c r="C7" s="39">
        <v>4</v>
      </c>
      <c r="D7" s="39">
        <v>5</v>
      </c>
      <c r="E7" s="40">
        <v>15</v>
      </c>
      <c r="F7" s="41">
        <f t="shared" si="0"/>
        <v>9.75</v>
      </c>
      <c r="G7" s="42">
        <f t="shared" si="1"/>
        <v>0.12074303405572756</v>
      </c>
      <c r="H7" s="97">
        <f t="shared" si="2"/>
        <v>9</v>
      </c>
      <c r="I7" s="43">
        <f t="shared" si="3"/>
        <v>301857.58513931889</v>
      </c>
      <c r="J7" s="44"/>
    </row>
    <row r="8" spans="1:10" ht="18.75" customHeight="1">
      <c r="A8" s="37" t="s">
        <v>132</v>
      </c>
      <c r="B8" s="38">
        <v>10</v>
      </c>
      <c r="C8" s="39">
        <v>6</v>
      </c>
      <c r="D8" s="39">
        <v>10</v>
      </c>
      <c r="E8" s="40">
        <v>10</v>
      </c>
      <c r="F8" s="41">
        <f t="shared" si="0"/>
        <v>9</v>
      </c>
      <c r="G8" s="42">
        <f t="shared" si="1"/>
        <v>0.11145510835913312</v>
      </c>
      <c r="H8" s="97">
        <f t="shared" si="2"/>
        <v>9</v>
      </c>
      <c r="I8" s="43">
        <f t="shared" si="3"/>
        <v>278637.77089783282</v>
      </c>
      <c r="J8" s="44"/>
    </row>
    <row r="9" spans="1:10" ht="18.75" customHeight="1">
      <c r="A9" s="37" t="s">
        <v>133</v>
      </c>
      <c r="B9" s="38">
        <v>7</v>
      </c>
      <c r="C9" s="39">
        <v>7</v>
      </c>
      <c r="D9" s="39">
        <v>17</v>
      </c>
      <c r="E9" s="40">
        <v>4</v>
      </c>
      <c r="F9" s="41">
        <f t="shared" si="0"/>
        <v>8.75</v>
      </c>
      <c r="G9" s="42">
        <f t="shared" si="1"/>
        <v>0.10835913312693499</v>
      </c>
      <c r="H9" s="97">
        <f t="shared" si="2"/>
        <v>8</v>
      </c>
      <c r="I9" s="43">
        <f t="shared" si="3"/>
        <v>270897.83281733748</v>
      </c>
      <c r="J9" s="44"/>
    </row>
    <row r="10" spans="1:10" ht="18.75" customHeight="1">
      <c r="A10" s="37" t="s">
        <v>134</v>
      </c>
      <c r="B10" s="38">
        <v>10</v>
      </c>
      <c r="C10" s="39">
        <v>6</v>
      </c>
      <c r="D10" s="39">
        <v>6</v>
      </c>
      <c r="E10" s="40">
        <v>7</v>
      </c>
      <c r="F10" s="41">
        <f t="shared" si="0"/>
        <v>7.25</v>
      </c>
      <c r="G10" s="42">
        <f t="shared" si="1"/>
        <v>8.9783281733746126E-2</v>
      </c>
      <c r="H10" s="97">
        <f t="shared" si="2"/>
        <v>7</v>
      </c>
      <c r="I10" s="43">
        <f t="shared" si="3"/>
        <v>224458.20433436532</v>
      </c>
      <c r="J10" s="44"/>
    </row>
    <row r="11" spans="1:10" ht="18.75" customHeight="1">
      <c r="A11" s="37" t="s">
        <v>135</v>
      </c>
      <c r="B11" s="38">
        <v>5</v>
      </c>
      <c r="C11" s="39">
        <v>10</v>
      </c>
      <c r="D11" s="39">
        <v>3</v>
      </c>
      <c r="E11" s="40">
        <v>3</v>
      </c>
      <c r="F11" s="41">
        <f t="shared" si="0"/>
        <v>5.25</v>
      </c>
      <c r="G11" s="42">
        <f t="shared" si="1"/>
        <v>6.5015479876160992E-2</v>
      </c>
      <c r="H11" s="97">
        <f t="shared" si="2"/>
        <v>5</v>
      </c>
      <c r="I11" s="43">
        <f t="shared" si="3"/>
        <v>162538.69969040249</v>
      </c>
      <c r="J11" s="44"/>
    </row>
    <row r="12" spans="1:10" ht="18.75" customHeight="1">
      <c r="A12" s="37" t="s">
        <v>136</v>
      </c>
      <c r="B12" s="38">
        <v>7</v>
      </c>
      <c r="C12" s="39">
        <v>6</v>
      </c>
      <c r="D12" s="39">
        <v>7</v>
      </c>
      <c r="E12" s="40">
        <v>3</v>
      </c>
      <c r="F12" s="41">
        <f t="shared" si="0"/>
        <v>5.75</v>
      </c>
      <c r="G12" s="42">
        <f t="shared" si="1"/>
        <v>7.1207430340557279E-2</v>
      </c>
      <c r="H12" s="97">
        <f t="shared" si="2"/>
        <v>5</v>
      </c>
      <c r="I12" s="43">
        <f t="shared" si="3"/>
        <v>178018.57585139319</v>
      </c>
      <c r="J12" s="44"/>
    </row>
    <row r="13" spans="1:10" ht="18.75" customHeight="1">
      <c r="A13" s="37" t="s">
        <v>137</v>
      </c>
      <c r="B13" s="38">
        <v>7</v>
      </c>
      <c r="C13" s="39">
        <v>4</v>
      </c>
      <c r="D13" s="39">
        <v>10</v>
      </c>
      <c r="E13" s="40">
        <v>2</v>
      </c>
      <c r="F13" s="41">
        <f t="shared" si="0"/>
        <v>5.75</v>
      </c>
      <c r="G13" s="42">
        <f t="shared" si="1"/>
        <v>7.1207430340557279E-2</v>
      </c>
      <c r="H13" s="97">
        <f t="shared" si="2"/>
        <v>5</v>
      </c>
      <c r="I13" s="43">
        <f t="shared" si="3"/>
        <v>178018.57585139319</v>
      </c>
      <c r="J13" s="44"/>
    </row>
    <row r="14" spans="1:10" ht="18.75" customHeight="1" thickBot="1">
      <c r="A14" s="37" t="s">
        <v>138</v>
      </c>
      <c r="B14" s="45">
        <v>5</v>
      </c>
      <c r="C14" s="46">
        <v>3</v>
      </c>
      <c r="D14" s="46">
        <v>8</v>
      </c>
      <c r="E14" s="47">
        <v>3</v>
      </c>
      <c r="F14" s="41">
        <f t="shared" si="0"/>
        <v>4.75</v>
      </c>
      <c r="G14" s="42">
        <f t="shared" si="1"/>
        <v>5.8823529411764705E-2</v>
      </c>
      <c r="H14" s="97">
        <f t="shared" si="2"/>
        <v>4</v>
      </c>
      <c r="I14" s="43">
        <f t="shared" si="3"/>
        <v>147058.82352941178</v>
      </c>
      <c r="J14" s="44"/>
    </row>
    <row r="17" spans="8:8">
      <c r="H17" s="48"/>
    </row>
  </sheetData>
  <mergeCells count="1">
    <mergeCell ref="A1:I1"/>
  </mergeCells>
  <phoneticPr fontId="2" type="noConversion"/>
  <pageMargins left="0.25" right="0.25" top="0.75" bottom="0.75" header="0.3" footer="0.3"/>
  <pageSetup paperSize="9" scale="68" fitToWidth="0" orientation="landscape" horizontalDpi="4294967293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0E38-EB6F-4194-A5D9-C4CA544A2CB5}">
  <dimension ref="A1:N28"/>
  <sheetViews>
    <sheetView workbookViewId="0">
      <selection activeCell="K33" sqref="K33"/>
    </sheetView>
  </sheetViews>
  <sheetFormatPr defaultRowHeight="16.5"/>
  <cols>
    <col min="1" max="1" width="9.25" style="50" bestFit="1" customWidth="1"/>
    <col min="2" max="2" width="11.125" bestFit="1" customWidth="1"/>
    <col min="3" max="3" width="9.25" style="50" bestFit="1" customWidth="1"/>
    <col min="4" max="4" width="11" style="50" customWidth="1"/>
    <col min="5" max="5" width="12.5" customWidth="1"/>
    <col min="6" max="6" width="11.875" style="50" customWidth="1"/>
    <col min="7" max="7" width="7" customWidth="1"/>
    <col min="8" max="8" width="11" bestFit="1" customWidth="1"/>
    <col min="9" max="9" width="13" customWidth="1"/>
    <col min="10" max="13" width="11.25" customWidth="1"/>
    <col min="14" max="14" width="11.875" bestFit="1" customWidth="1"/>
  </cols>
  <sheetData>
    <row r="1" spans="1:14" ht="33.75" customHeight="1">
      <c r="A1" s="89" t="s">
        <v>139</v>
      </c>
      <c r="B1" s="89"/>
      <c r="C1" s="89"/>
      <c r="D1" s="89"/>
      <c r="E1" s="89"/>
      <c r="F1" s="89"/>
      <c r="G1" s="49"/>
      <c r="H1" s="49"/>
    </row>
    <row r="2" spans="1:14">
      <c r="H2" s="51" t="s">
        <v>140</v>
      </c>
    </row>
    <row r="3" spans="1:14">
      <c r="A3" s="52" t="s">
        <v>141</v>
      </c>
      <c r="B3" s="52" t="s">
        <v>142</v>
      </c>
      <c r="C3" s="52" t="s">
        <v>143</v>
      </c>
      <c r="D3" s="52" t="s">
        <v>144</v>
      </c>
      <c r="E3" s="52" t="s">
        <v>145</v>
      </c>
      <c r="F3" s="52" t="s">
        <v>146</v>
      </c>
      <c r="H3" s="53" t="s">
        <v>147</v>
      </c>
      <c r="I3" s="54">
        <f>SUM(I4:I18)</f>
        <v>59177000</v>
      </c>
      <c r="K3" s="90" t="s">
        <v>255</v>
      </c>
      <c r="L3" s="91"/>
      <c r="M3" s="91"/>
    </row>
    <row r="4" spans="1:14">
      <c r="A4" s="25">
        <v>100001</v>
      </c>
      <c r="B4" s="55">
        <v>44683</v>
      </c>
      <c r="C4" s="25" t="s">
        <v>148</v>
      </c>
      <c r="D4" s="25" t="s">
        <v>149</v>
      </c>
      <c r="E4" s="56">
        <v>2230000</v>
      </c>
      <c r="F4" s="2" t="s">
        <v>150</v>
      </c>
      <c r="H4" s="25" t="s">
        <v>149</v>
      </c>
      <c r="I4" s="98">
        <f>SUMIF($D$4:$D$28,H4,$E$4:$E$28)</f>
        <v>5550000</v>
      </c>
      <c r="K4" s="99">
        <f>SUMIF(E4:E28,"&gt;=4000000")</f>
        <v>8358000</v>
      </c>
      <c r="L4" s="99"/>
      <c r="M4" s="99"/>
    </row>
    <row r="5" spans="1:14">
      <c r="A5" s="25">
        <v>100002</v>
      </c>
      <c r="B5" s="55">
        <v>44683</v>
      </c>
      <c r="C5" s="25" t="s">
        <v>151</v>
      </c>
      <c r="D5" s="25" t="s">
        <v>152</v>
      </c>
      <c r="E5" s="56">
        <v>2345000</v>
      </c>
      <c r="F5" s="2" t="s">
        <v>153</v>
      </c>
      <c r="H5" s="25" t="s">
        <v>152</v>
      </c>
      <c r="I5" s="98">
        <f t="shared" ref="I5:I18" si="0">SUMIF($D$4:$D$28,H5,$E$4:$E$28)</f>
        <v>2345000</v>
      </c>
    </row>
    <row r="6" spans="1:14">
      <c r="A6" s="25">
        <v>100003</v>
      </c>
      <c r="B6" s="55">
        <v>44683</v>
      </c>
      <c r="C6" s="25" t="s">
        <v>154</v>
      </c>
      <c r="D6" s="25" t="s">
        <v>155</v>
      </c>
      <c r="E6" s="56">
        <v>1230000</v>
      </c>
      <c r="F6" s="2" t="s">
        <v>156</v>
      </c>
      <c r="H6" s="25" t="s">
        <v>155</v>
      </c>
      <c r="I6" s="98">
        <f t="shared" si="0"/>
        <v>9588000</v>
      </c>
      <c r="K6" s="90" t="s">
        <v>248</v>
      </c>
      <c r="L6" s="91"/>
      <c r="M6" s="91"/>
    </row>
    <row r="7" spans="1:14">
      <c r="A7" s="25">
        <v>100004</v>
      </c>
      <c r="B7" s="55">
        <v>44683</v>
      </c>
      <c r="C7" s="25" t="s">
        <v>157</v>
      </c>
      <c r="D7" s="25" t="s">
        <v>158</v>
      </c>
      <c r="E7" s="56">
        <v>3000000</v>
      </c>
      <c r="F7" s="2" t="s">
        <v>159</v>
      </c>
      <c r="H7" s="25" t="s">
        <v>158</v>
      </c>
      <c r="I7" s="98">
        <f t="shared" si="0"/>
        <v>8259000</v>
      </c>
      <c r="K7" s="99">
        <f>SUMIF(B4:B28,"&gt;=2022-05-05",E4:E28)</f>
        <v>27024000</v>
      </c>
      <c r="L7" s="99"/>
      <c r="M7" s="99"/>
    </row>
    <row r="8" spans="1:14">
      <c r="A8" s="25">
        <v>100005</v>
      </c>
      <c r="B8" s="55">
        <v>44684</v>
      </c>
      <c r="C8" s="25" t="s">
        <v>160</v>
      </c>
      <c r="D8" s="25" t="s">
        <v>161</v>
      </c>
      <c r="E8" s="56">
        <v>3412000</v>
      </c>
      <c r="F8" s="2" t="s">
        <v>153</v>
      </c>
      <c r="H8" s="25" t="s">
        <v>161</v>
      </c>
      <c r="I8" s="98">
        <f t="shared" si="0"/>
        <v>5868000</v>
      </c>
    </row>
    <row r="9" spans="1:14">
      <c r="A9" s="25">
        <v>100006</v>
      </c>
      <c r="B9" s="55">
        <v>44684</v>
      </c>
      <c r="C9" s="25" t="s">
        <v>162</v>
      </c>
      <c r="D9" s="25" t="s">
        <v>163</v>
      </c>
      <c r="E9" s="56">
        <v>1456000</v>
      </c>
      <c r="F9" s="2" t="s">
        <v>156</v>
      </c>
      <c r="H9" s="25" t="s">
        <v>163</v>
      </c>
      <c r="I9" s="98">
        <f t="shared" si="0"/>
        <v>1456000</v>
      </c>
    </row>
    <row r="10" spans="1:14">
      <c r="A10" s="25">
        <v>100007</v>
      </c>
      <c r="B10" s="55">
        <v>44684</v>
      </c>
      <c r="C10" s="25" t="s">
        <v>164</v>
      </c>
      <c r="D10" s="25" t="s">
        <v>155</v>
      </c>
      <c r="E10" s="56">
        <v>4124000</v>
      </c>
      <c r="F10" s="2" t="s">
        <v>159</v>
      </c>
      <c r="H10" s="25" t="s">
        <v>166</v>
      </c>
      <c r="I10" s="98">
        <f t="shared" si="0"/>
        <v>2234000</v>
      </c>
    </row>
    <row r="11" spans="1:14">
      <c r="A11" s="25">
        <v>100008</v>
      </c>
      <c r="B11" s="55">
        <v>44685</v>
      </c>
      <c r="C11" s="25" t="s">
        <v>165</v>
      </c>
      <c r="D11" s="25" t="s">
        <v>166</v>
      </c>
      <c r="E11" s="56">
        <v>2234000</v>
      </c>
      <c r="F11" s="2" t="s">
        <v>150</v>
      </c>
      <c r="H11" s="2" t="s">
        <v>168</v>
      </c>
      <c r="I11" s="98">
        <f t="shared" si="0"/>
        <v>3124000</v>
      </c>
    </row>
    <row r="12" spans="1:14">
      <c r="A12" s="25">
        <v>100009</v>
      </c>
      <c r="B12" s="55">
        <v>44685</v>
      </c>
      <c r="C12" s="2" t="s">
        <v>167</v>
      </c>
      <c r="D12" s="2" t="s">
        <v>168</v>
      </c>
      <c r="E12" s="56">
        <v>1890000</v>
      </c>
      <c r="F12" s="2" t="s">
        <v>153</v>
      </c>
      <c r="H12" s="25" t="s">
        <v>170</v>
      </c>
      <c r="I12" s="98">
        <f t="shared" si="0"/>
        <v>2245000</v>
      </c>
      <c r="K12" s="87" t="s">
        <v>251</v>
      </c>
      <c r="L12" s="88"/>
      <c r="M12" s="88"/>
    </row>
    <row r="13" spans="1:14">
      <c r="A13" s="25">
        <v>100010</v>
      </c>
      <c r="B13" s="55">
        <v>44685</v>
      </c>
      <c r="C13" s="25" t="s">
        <v>169</v>
      </c>
      <c r="D13" s="25" t="s">
        <v>170</v>
      </c>
      <c r="E13" s="57">
        <v>2245000</v>
      </c>
      <c r="F13" s="2" t="s">
        <v>153</v>
      </c>
      <c r="H13" s="25" t="s">
        <v>172</v>
      </c>
      <c r="I13" s="98">
        <f t="shared" si="0"/>
        <v>3390000</v>
      </c>
      <c r="K13" s="99">
        <f>AVERAGEIF(D4:D28,"안남전자",E4:E28)</f>
        <v>2064750</v>
      </c>
      <c r="L13" s="99"/>
      <c r="M13" s="99"/>
      <c r="N13" t="s">
        <v>252</v>
      </c>
    </row>
    <row r="14" spans="1:14">
      <c r="A14" s="25">
        <v>100011</v>
      </c>
      <c r="B14" s="55">
        <v>44685</v>
      </c>
      <c r="C14" s="25" t="s">
        <v>171</v>
      </c>
      <c r="D14" s="25" t="s">
        <v>172</v>
      </c>
      <c r="E14" s="57">
        <v>1890000</v>
      </c>
      <c r="F14" s="2" t="s">
        <v>156</v>
      </c>
      <c r="H14" s="25" t="s">
        <v>175</v>
      </c>
      <c r="I14" s="98">
        <f t="shared" si="0"/>
        <v>3678000</v>
      </c>
      <c r="K14" s="99">
        <f>SUMIF(D4:D28,"안남전자",E4:E28)/COUNTIF(D4:D28,"안남전자")</f>
        <v>2064750</v>
      </c>
      <c r="L14" s="99"/>
      <c r="M14" s="99"/>
      <c r="N14" t="s">
        <v>253</v>
      </c>
    </row>
    <row r="15" spans="1:14">
      <c r="A15" s="25">
        <v>100012</v>
      </c>
      <c r="B15" s="55">
        <v>44685</v>
      </c>
      <c r="C15" s="25" t="s">
        <v>173</v>
      </c>
      <c r="D15" s="25" t="s">
        <v>158</v>
      </c>
      <c r="E15" s="57">
        <v>2419000</v>
      </c>
      <c r="F15" s="2" t="s">
        <v>156</v>
      </c>
      <c r="H15" s="25" t="s">
        <v>177</v>
      </c>
      <c r="I15" s="98">
        <f t="shared" si="0"/>
        <v>1250000</v>
      </c>
    </row>
    <row r="16" spans="1:14">
      <c r="A16" s="25">
        <v>100013</v>
      </c>
      <c r="B16" s="55">
        <v>44685</v>
      </c>
      <c r="C16" s="25" t="s">
        <v>174</v>
      </c>
      <c r="D16" s="25" t="s">
        <v>175</v>
      </c>
      <c r="E16" s="57">
        <v>3678000</v>
      </c>
      <c r="F16" s="2" t="s">
        <v>159</v>
      </c>
      <c r="H16" s="2" t="s">
        <v>179</v>
      </c>
      <c r="I16" s="98">
        <f t="shared" si="0"/>
        <v>3570000</v>
      </c>
    </row>
    <row r="17" spans="1:14">
      <c r="A17" s="25">
        <v>100014</v>
      </c>
      <c r="B17" s="55">
        <v>44686</v>
      </c>
      <c r="C17" s="25" t="s">
        <v>176</v>
      </c>
      <c r="D17" s="25" t="s">
        <v>177</v>
      </c>
      <c r="E17" s="57">
        <v>1250000</v>
      </c>
      <c r="F17" s="2" t="s">
        <v>150</v>
      </c>
      <c r="H17" s="25" t="s">
        <v>181</v>
      </c>
      <c r="I17" s="98">
        <f t="shared" si="0"/>
        <v>2410000</v>
      </c>
    </row>
    <row r="18" spans="1:14">
      <c r="A18" s="25">
        <v>100015</v>
      </c>
      <c r="B18" s="55">
        <v>44686</v>
      </c>
      <c r="C18" s="25" t="s">
        <v>178</v>
      </c>
      <c r="D18" s="2" t="s">
        <v>179</v>
      </c>
      <c r="E18" s="57">
        <v>3570000</v>
      </c>
      <c r="F18" s="2" t="s">
        <v>153</v>
      </c>
      <c r="H18" s="25" t="s">
        <v>185</v>
      </c>
      <c r="I18" s="98">
        <f t="shared" si="0"/>
        <v>4210000</v>
      </c>
    </row>
    <row r="19" spans="1:14">
      <c r="A19" s="25">
        <v>100016</v>
      </c>
      <c r="B19" s="55">
        <v>44686</v>
      </c>
      <c r="C19" s="25" t="s">
        <v>180</v>
      </c>
      <c r="D19" s="25" t="s">
        <v>181</v>
      </c>
      <c r="E19" s="57">
        <v>2410000</v>
      </c>
      <c r="F19" s="2" t="s">
        <v>153</v>
      </c>
    </row>
    <row r="20" spans="1:14">
      <c r="A20" s="25">
        <v>100017</v>
      </c>
      <c r="B20" s="55">
        <v>44686</v>
      </c>
      <c r="C20" s="25" t="s">
        <v>182</v>
      </c>
      <c r="D20" s="25" t="s">
        <v>172</v>
      </c>
      <c r="E20" s="57">
        <v>1500000</v>
      </c>
      <c r="F20" s="2" t="s">
        <v>156</v>
      </c>
    </row>
    <row r="21" spans="1:14">
      <c r="A21" s="25">
        <v>100018</v>
      </c>
      <c r="B21" s="55">
        <v>44686</v>
      </c>
      <c r="C21" s="25" t="s">
        <v>183</v>
      </c>
      <c r="D21" s="25" t="s">
        <v>158</v>
      </c>
      <c r="E21" s="57">
        <v>1340000</v>
      </c>
      <c r="F21" s="2" t="s">
        <v>159</v>
      </c>
    </row>
    <row r="22" spans="1:14">
      <c r="A22" s="25">
        <v>100019</v>
      </c>
      <c r="B22" s="55">
        <v>44687</v>
      </c>
      <c r="C22" s="25" t="s">
        <v>184</v>
      </c>
      <c r="D22" s="25" t="s">
        <v>185</v>
      </c>
      <c r="E22" s="57">
        <v>1560000</v>
      </c>
      <c r="F22" s="2" t="s">
        <v>150</v>
      </c>
      <c r="H22" s="51" t="s">
        <v>186</v>
      </c>
    </row>
    <row r="23" spans="1:14">
      <c r="A23" s="25">
        <v>100020</v>
      </c>
      <c r="B23" s="55">
        <v>44687</v>
      </c>
      <c r="C23" s="25" t="s">
        <v>164</v>
      </c>
      <c r="D23" s="25" t="s">
        <v>155</v>
      </c>
      <c r="E23" s="56">
        <v>4234000</v>
      </c>
      <c r="F23" s="1" t="s">
        <v>150</v>
      </c>
      <c r="H23" s="58"/>
      <c r="I23" s="59">
        <v>44683</v>
      </c>
      <c r="J23" s="59">
        <v>44684</v>
      </c>
      <c r="K23" s="59">
        <v>44685</v>
      </c>
      <c r="L23" s="59">
        <v>44686</v>
      </c>
      <c r="M23" s="59">
        <v>44687</v>
      </c>
      <c r="N23" s="59" t="s">
        <v>0</v>
      </c>
    </row>
    <row r="24" spans="1:14">
      <c r="A24" s="25">
        <v>100021</v>
      </c>
      <c r="B24" s="55">
        <v>44687</v>
      </c>
      <c r="C24" s="25" t="s">
        <v>173</v>
      </c>
      <c r="D24" s="25" t="s">
        <v>158</v>
      </c>
      <c r="E24" s="56">
        <v>1500000</v>
      </c>
      <c r="F24" s="2" t="s">
        <v>156</v>
      </c>
      <c r="H24" s="60" t="s">
        <v>150</v>
      </c>
      <c r="I24" s="98">
        <f>SUMIFS($E$4:$E$28,$F$4:$F$28,$H24,$B$4:$B$28,I$23)</f>
        <v>2230000</v>
      </c>
      <c r="J24" s="98">
        <f>SUMIFS($E$4:$E$28,$F$4:$F$28,$H24,$B$4:$B$28,J$23)</f>
        <v>0</v>
      </c>
      <c r="K24" s="98">
        <f t="shared" ref="J24:M27" si="1">SUMIFS($E$4:$E$28,$F$4:$F$28,$H24,$B$4:$B$28,K$23)</f>
        <v>2234000</v>
      </c>
      <c r="L24" s="98">
        <f t="shared" si="1"/>
        <v>1250000</v>
      </c>
      <c r="M24" s="98">
        <f t="shared" si="1"/>
        <v>10348000</v>
      </c>
      <c r="N24" s="27">
        <f>SUM(I24:M24)</f>
        <v>16062000</v>
      </c>
    </row>
    <row r="25" spans="1:14">
      <c r="A25" s="25">
        <v>100022</v>
      </c>
      <c r="B25" s="55">
        <v>44687</v>
      </c>
      <c r="C25" s="25" t="s">
        <v>184</v>
      </c>
      <c r="D25" s="25" t="s">
        <v>185</v>
      </c>
      <c r="E25" s="56">
        <v>2650000</v>
      </c>
      <c r="F25" s="2" t="s">
        <v>159</v>
      </c>
      <c r="H25" s="60" t="s">
        <v>153</v>
      </c>
      <c r="I25" s="98">
        <f t="shared" ref="I25:I27" si="2">SUMIFS($E$4:$E$28,$F$4:$F$28,$H25,$B$4:$B$28,I$23)</f>
        <v>2345000</v>
      </c>
      <c r="J25" s="98">
        <f t="shared" si="1"/>
        <v>3412000</v>
      </c>
      <c r="K25" s="98">
        <f t="shared" si="1"/>
        <v>4135000</v>
      </c>
      <c r="L25" s="98">
        <f t="shared" si="1"/>
        <v>5980000</v>
      </c>
      <c r="M25" s="98">
        <f t="shared" si="1"/>
        <v>2456000</v>
      </c>
      <c r="N25" s="27">
        <f t="shared" ref="N25:N27" si="3">SUM(I25:M25)</f>
        <v>18328000</v>
      </c>
    </row>
    <row r="26" spans="1:14">
      <c r="A26" s="25">
        <v>100023</v>
      </c>
      <c r="B26" s="55">
        <v>44687</v>
      </c>
      <c r="C26" s="25" t="s">
        <v>148</v>
      </c>
      <c r="D26" s="25" t="s">
        <v>149</v>
      </c>
      <c r="E26" s="56">
        <v>3320000</v>
      </c>
      <c r="F26" s="2" t="s">
        <v>150</v>
      </c>
      <c r="H26" s="60" t="s">
        <v>156</v>
      </c>
      <c r="I26" s="98">
        <f t="shared" si="2"/>
        <v>1230000</v>
      </c>
      <c r="J26" s="98">
        <f t="shared" si="1"/>
        <v>1456000</v>
      </c>
      <c r="K26" s="98">
        <f t="shared" si="1"/>
        <v>4309000</v>
      </c>
      <c r="L26" s="98">
        <f t="shared" si="1"/>
        <v>1500000</v>
      </c>
      <c r="M26" s="98">
        <f t="shared" si="1"/>
        <v>1500000</v>
      </c>
      <c r="N26" s="27">
        <f t="shared" si="3"/>
        <v>9995000</v>
      </c>
    </row>
    <row r="27" spans="1:14">
      <c r="A27" s="25">
        <v>100024</v>
      </c>
      <c r="B27" s="55">
        <v>44687</v>
      </c>
      <c r="C27" s="25" t="s">
        <v>160</v>
      </c>
      <c r="D27" s="25" t="s">
        <v>161</v>
      </c>
      <c r="E27" s="56">
        <v>2456000</v>
      </c>
      <c r="F27" s="2" t="s">
        <v>153</v>
      </c>
      <c r="H27" s="60" t="s">
        <v>159</v>
      </c>
      <c r="I27" s="98">
        <f t="shared" si="2"/>
        <v>3000000</v>
      </c>
      <c r="J27" s="98">
        <f t="shared" si="1"/>
        <v>4124000</v>
      </c>
      <c r="K27" s="98">
        <f t="shared" si="1"/>
        <v>3678000</v>
      </c>
      <c r="L27" s="98">
        <f t="shared" si="1"/>
        <v>1340000</v>
      </c>
      <c r="M27" s="98">
        <f>SUMIFS($E$4:$E$28,$F$4:$F$28,$H27,$B$4:$B$28,M$23)</f>
        <v>2650000</v>
      </c>
      <c r="N27" s="27">
        <f t="shared" si="3"/>
        <v>14792000</v>
      </c>
    </row>
    <row r="28" spans="1:14">
      <c r="A28" s="25">
        <v>100025</v>
      </c>
      <c r="B28" s="55">
        <v>44687</v>
      </c>
      <c r="C28" s="2" t="s">
        <v>167</v>
      </c>
      <c r="D28" s="2" t="s">
        <v>168</v>
      </c>
      <c r="E28" s="56">
        <v>1234000</v>
      </c>
      <c r="F28" s="1" t="s">
        <v>150</v>
      </c>
      <c r="H28" s="60" t="s">
        <v>0</v>
      </c>
      <c r="I28" s="27">
        <f>SUM(I24:I27)</f>
        <v>8805000</v>
      </c>
      <c r="J28" s="27">
        <f t="shared" ref="J28:N28" si="4">SUM(J24:J27)</f>
        <v>8992000</v>
      </c>
      <c r="K28" s="27">
        <f t="shared" si="4"/>
        <v>14356000</v>
      </c>
      <c r="L28" s="27">
        <f t="shared" si="4"/>
        <v>10070000</v>
      </c>
      <c r="M28" s="27">
        <f t="shared" si="4"/>
        <v>16954000</v>
      </c>
      <c r="N28" s="27">
        <f t="shared" si="4"/>
        <v>59177000</v>
      </c>
    </row>
  </sheetData>
  <mergeCells count="8">
    <mergeCell ref="K12:M12"/>
    <mergeCell ref="K13:M13"/>
    <mergeCell ref="K14:M14"/>
    <mergeCell ref="A1:F1"/>
    <mergeCell ref="K3:M3"/>
    <mergeCell ref="K4:M4"/>
    <mergeCell ref="K6:M6"/>
    <mergeCell ref="K7:M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몫과 나머지</vt:lpstr>
      <vt:lpstr>Max_Large</vt:lpstr>
      <vt:lpstr>COUNT시리즈1</vt:lpstr>
      <vt:lpstr>COUNT시리즈2</vt:lpstr>
      <vt:lpstr>RANK</vt:lpstr>
      <vt:lpstr>ROUND</vt:lpstr>
      <vt:lpstr>SUMIF_AVERAGEIF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조인명(교원)</cp:lastModifiedBy>
  <dcterms:created xsi:type="dcterms:W3CDTF">2017-07-04T03:05:34Z</dcterms:created>
  <dcterms:modified xsi:type="dcterms:W3CDTF">2023-10-18T14:03:24Z</dcterms:modified>
</cp:coreProperties>
</file>