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F:\2023년\유한대\★2학기\주차별강의\6주차(과제4)\"/>
    </mc:Choice>
  </mc:AlternateContent>
  <xr:revisionPtr revIDLastSave="0" documentId="8_{D9BAC4C7-55A6-4BB1-8E09-311264973E9E}" xr6:coauthVersionLast="47" xr6:coauthVersionMax="47" xr10:uidLastSave="{00000000-0000-0000-0000-000000000000}"/>
  <bookViews>
    <workbookView xWindow="1740" yWindow="1800" windowWidth="26790" windowHeight="16800" tabRatio="707" xr2:uid="{00000000-000D-0000-FFFF-FFFF00000000}"/>
  </bookViews>
  <sheets>
    <sheet name="데이터베이스함수" sheetId="9" r:id="rId1"/>
    <sheet name="배송" sheetId="4" r:id="rId2"/>
    <sheet name="조견표" sheetId="5" r:id="rId3"/>
    <sheet name="Index_Match" sheetId="8" r:id="rId4"/>
    <sheet name="TF팀" sheetId="1" r:id="rId5"/>
    <sheet name="직원명부" sheetId="3" r:id="rId6"/>
    <sheet name="수당지급표" sheetId="2" r:id="rId7"/>
    <sheet name="재무" sheetId="6" r:id="rId8"/>
  </sheets>
  <externalReferences>
    <externalReference r:id="rId9"/>
  </externalReferences>
  <definedNames>
    <definedName name="검색범위">배송!$C$2:$H$11</definedName>
    <definedName name="교육시수">[1]사원!$E$3:$E$13</definedName>
    <definedName name="단가표">조견표!$I$2:$L$3</definedName>
    <definedName name="배송번호목록">배송!#REF!</definedName>
    <definedName name="배송요금">조견표!$E$3:$F$6</definedName>
    <definedName name="부서">[1]사원!$B$3:$B$13</definedName>
    <definedName name="사은품">조견표!$I$6:$L$7</definedName>
    <definedName name="영어점수">[1]사원!$D$3:$D$13</definedName>
    <definedName name="자격증">[1]사원!$C$3:$C$13</definedName>
    <definedName name="직원명부">직원명부!$A$2:$G$31</definedName>
    <definedName name="품목표">조견표!$A$3:$C$6</definedName>
    <definedName name="필드목록">배송!$C$2:$H$2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6" l="1"/>
  <c r="E2" i="6"/>
  <c r="J5" i="1"/>
  <c r="J6" i="1"/>
  <c r="J7" i="1"/>
  <c r="J8" i="1"/>
  <c r="J9" i="1"/>
  <c r="J10" i="1"/>
  <c r="J11" i="1"/>
  <c r="J12" i="1"/>
  <c r="J13" i="1"/>
  <c r="J14" i="1"/>
  <c r="J15" i="1"/>
  <c r="J4" i="1"/>
  <c r="I5" i="1"/>
  <c r="I6" i="1"/>
  <c r="I7" i="1"/>
  <c r="I8" i="1"/>
  <c r="I9" i="1"/>
  <c r="I10" i="1"/>
  <c r="I11" i="1"/>
  <c r="I12" i="1"/>
  <c r="I13" i="1"/>
  <c r="I14" i="1"/>
  <c r="I15" i="1"/>
  <c r="I4" i="1"/>
  <c r="H5" i="1"/>
  <c r="H6" i="1"/>
  <c r="H7" i="1"/>
  <c r="H8" i="1"/>
  <c r="H9" i="1"/>
  <c r="H10" i="1"/>
  <c r="H11" i="1"/>
  <c r="H12" i="1"/>
  <c r="H13" i="1"/>
  <c r="H14" i="1"/>
  <c r="H15" i="1"/>
  <c r="H4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B5" i="1"/>
  <c r="B6" i="1"/>
  <c r="B7" i="1"/>
  <c r="B8" i="1"/>
  <c r="B9" i="1"/>
  <c r="B10" i="1"/>
  <c r="B11" i="1"/>
  <c r="B12" i="1"/>
  <c r="B13" i="1"/>
  <c r="B14" i="1"/>
  <c r="B15" i="1"/>
  <c r="B4" i="1"/>
  <c r="E25" i="8"/>
  <c r="H4" i="4" l="1"/>
  <c r="H5" i="4"/>
  <c r="H6" i="4"/>
  <c r="H7" i="4"/>
  <c r="H8" i="4"/>
  <c r="H9" i="4"/>
  <c r="H10" i="4"/>
  <c r="H11" i="4"/>
  <c r="H3" i="4"/>
  <c r="G4" i="4"/>
  <c r="G5" i="4"/>
  <c r="G6" i="4"/>
  <c r="G7" i="4"/>
  <c r="G8" i="4"/>
  <c r="G9" i="4"/>
  <c r="G10" i="4"/>
  <c r="G11" i="4"/>
  <c r="G3" i="4"/>
  <c r="F4" i="4"/>
  <c r="F5" i="4"/>
  <c r="F6" i="4"/>
  <c r="F7" i="4"/>
  <c r="F8" i="4"/>
  <c r="F9" i="4"/>
  <c r="F10" i="4"/>
  <c r="F11" i="4"/>
  <c r="F3" i="4"/>
  <c r="E4" i="4"/>
  <c r="E5" i="4"/>
  <c r="E6" i="4"/>
  <c r="E7" i="4"/>
  <c r="E8" i="4"/>
  <c r="E9" i="4"/>
  <c r="E10" i="4"/>
  <c r="E11" i="4"/>
  <c r="E3" i="4"/>
  <c r="D4" i="4"/>
  <c r="D5" i="4"/>
  <c r="D6" i="4"/>
  <c r="D7" i="4"/>
  <c r="D8" i="4"/>
  <c r="D9" i="4"/>
  <c r="D10" i="4"/>
  <c r="D11" i="4"/>
  <c r="D3" i="4"/>
  <c r="C3" i="4"/>
  <c r="C4" i="4"/>
  <c r="C5" i="4"/>
  <c r="C6" i="4"/>
  <c r="C7" i="4"/>
  <c r="C8" i="4"/>
  <c r="C9" i="4"/>
  <c r="C10" i="4"/>
  <c r="C11" i="4"/>
  <c r="A4" i="4"/>
  <c r="A5" i="4"/>
  <c r="A6" i="4"/>
  <c r="A7" i="4"/>
  <c r="A8" i="4"/>
  <c r="A9" i="4"/>
  <c r="A10" i="4"/>
  <c r="A11" i="4"/>
  <c r="A3" i="4"/>
  <c r="E22" i="9"/>
  <c r="E12" i="9"/>
  <c r="E11" i="9"/>
  <c r="E10" i="9"/>
  <c r="E9" i="9"/>
  <c r="E8" i="9"/>
  <c r="E7" i="9"/>
  <c r="E6" i="9"/>
  <c r="E5" i="9"/>
  <c r="E4" i="9"/>
  <c r="D14" i="8" l="1"/>
  <c r="D4" i="8"/>
  <c r="D5" i="8"/>
  <c r="D6" i="8"/>
  <c r="D7" i="8"/>
  <c r="D8" i="8"/>
  <c r="D9" i="8"/>
  <c r="D10" i="8"/>
  <c r="D11" i="8"/>
  <c r="D12" i="8"/>
  <c r="D13" i="8"/>
  <c r="D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2" authorId="0" shapeId="0" xr:uid="{3CA219DD-4BB7-453B-BF2B-B14375956E5B}">
      <text>
        <r>
          <rPr>
            <b/>
            <sz val="9"/>
            <color indexed="81"/>
            <rFont val="돋움"/>
            <family val="3"/>
            <charset val="129"/>
          </rPr>
          <t>방법</t>
        </r>
        <r>
          <rPr>
            <b/>
            <sz val="9"/>
            <color indexed="81"/>
            <rFont val="Tahoma"/>
            <family val="2"/>
          </rPr>
          <t>1 DCOUNT</t>
        </r>
        <r>
          <rPr>
            <b/>
            <sz val="9"/>
            <color indexed="81"/>
            <rFont val="돋움"/>
            <family val="3"/>
            <charset val="129"/>
          </rPr>
          <t>함수와</t>
        </r>
        <r>
          <rPr>
            <b/>
            <sz val="9"/>
            <color indexed="81"/>
            <rFont val="Tahoma"/>
            <family val="2"/>
          </rPr>
          <t xml:space="preserve"> &amp;</t>
        </r>
        <r>
          <rPr>
            <b/>
            <sz val="9"/>
            <color indexed="81"/>
            <rFont val="돋움"/>
            <family val="3"/>
            <charset val="129"/>
          </rPr>
          <t>연산자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
방법</t>
        </r>
        <r>
          <rPr>
            <b/>
            <sz val="9"/>
            <color indexed="81"/>
            <rFont val="Tahoma"/>
            <family val="2"/>
          </rPr>
          <t xml:space="preserve">2 </t>
        </r>
        <r>
          <rPr>
            <b/>
            <sz val="9"/>
            <color indexed="81"/>
            <rFont val="돋움"/>
            <family val="3"/>
            <charset val="129"/>
          </rPr>
          <t>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보시오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1" authorId="0" shapeId="0" xr:uid="{C6991603-77AE-4AD0-8BF7-28849F2FD386}">
      <text>
        <r>
          <rPr>
            <b/>
            <sz val="9"/>
            <color indexed="81"/>
            <rFont val="돋움"/>
            <family val="3"/>
            <charset val="129"/>
          </rPr>
          <t>결제방법별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평균판매액을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구하시오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▶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자리에서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올림하여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천의자리까지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나타내시오</t>
        </r>
        <r>
          <rPr>
            <b/>
            <sz val="9"/>
            <color indexed="81"/>
            <rFont val="Tahoma"/>
            <family val="2"/>
          </rPr>
          <t>.
   (</t>
        </r>
        <r>
          <rPr>
            <b/>
            <sz val="9"/>
            <color indexed="81"/>
            <rFont val="돋움"/>
            <family val="3"/>
            <charset val="129"/>
          </rPr>
          <t>표시예</t>
        </r>
        <r>
          <rPr>
            <b/>
            <sz val="9"/>
            <color indexed="81"/>
            <rFont val="Tahoma"/>
            <family val="2"/>
          </rPr>
          <t xml:space="preserve"> : 2,353,122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2,354,000 )
</t>
        </r>
        <r>
          <rPr>
            <b/>
            <sz val="9"/>
            <color indexed="81"/>
            <rFont val="돋움"/>
            <family val="3"/>
            <charset val="129"/>
          </rPr>
          <t>▶</t>
        </r>
        <r>
          <rPr>
            <b/>
            <sz val="9"/>
            <color indexed="81"/>
            <rFont val="Tahoma"/>
            <family val="2"/>
          </rPr>
          <t xml:space="preserve"> ROUNDUP, DAVERAGE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" authorId="0" shapeId="0" xr:uid="{A4DFDF9B-B747-4DFB-AF02-A79B57BE8065}">
      <text>
        <r>
          <rPr>
            <b/>
            <sz val="9"/>
            <color indexed="81"/>
            <rFont val="Tahoma"/>
            <family val="2"/>
          </rPr>
          <t>IFERROR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오류처리도
추가해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보시오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2" authorId="0" shapeId="0" xr:uid="{AE2E1D82-6A65-47BE-A7FC-FC17694CACA5}">
      <text>
        <r>
          <rPr>
            <b/>
            <sz val="9"/>
            <color indexed="81"/>
            <rFont val="돋움"/>
            <family val="3"/>
            <charset val="129"/>
          </rPr>
          <t>상품코드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첫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글자가</t>
        </r>
        <r>
          <rPr>
            <b/>
            <sz val="9"/>
            <color indexed="81"/>
            <rFont val="Tahoma"/>
            <family val="2"/>
          </rPr>
          <t xml:space="preserve"> '1'</t>
        </r>
        <r>
          <rPr>
            <b/>
            <sz val="9"/>
            <color indexed="81"/>
            <rFont val="돋움"/>
            <family val="3"/>
            <charset val="129"/>
          </rPr>
          <t>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>', '2'</t>
        </r>
        <r>
          <rPr>
            <b/>
            <sz val="9"/>
            <color indexed="81"/>
            <rFont val="돋움"/>
            <family val="3"/>
            <charset val="129"/>
          </rPr>
          <t>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특송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나타내시오</t>
        </r>
        <r>
          <rPr>
            <b/>
            <sz val="9"/>
            <color indexed="81"/>
            <rFont val="Tahoma"/>
            <family val="2"/>
          </rPr>
          <t>. Choose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2" authorId="0" shapeId="0" xr:uid="{39337DCA-135D-43FE-8B89-453677A23D6F}">
      <text>
        <r>
          <rPr>
            <b/>
            <sz val="9"/>
            <color indexed="81"/>
            <rFont val="돋움"/>
            <family val="3"/>
            <charset val="129"/>
          </rPr>
          <t>판매량</t>
        </r>
        <r>
          <rPr>
            <b/>
            <sz val="9"/>
            <color indexed="81"/>
            <rFont val="Tahoma"/>
            <family val="2"/>
          </rPr>
          <t>*</t>
        </r>
        <r>
          <rPr>
            <b/>
            <sz val="9"/>
            <color indexed="81"/>
            <rFont val="돋움"/>
            <family val="3"/>
            <charset val="129"/>
          </rPr>
          <t>할인가</t>
        </r>
      </text>
    </comment>
    <comment ref="E24" authorId="0" shapeId="0" xr:uid="{F0165860-279C-4B6E-82F8-C00D44313486}">
      <text>
        <r>
          <rPr>
            <b/>
            <sz val="9"/>
            <color indexed="81"/>
            <rFont val="Tahoma"/>
            <family val="2"/>
          </rPr>
          <t xml:space="preserve">INDEX, MATCH </t>
        </r>
        <r>
          <rPr>
            <b/>
            <sz val="9"/>
            <color indexed="81"/>
            <rFont val="돋움"/>
            <family val="3"/>
            <charset val="129"/>
          </rPr>
          <t>함수를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요금을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구해보시오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출발코드와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도착코드는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유효성검사를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설정하시오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3" authorId="0" shapeId="0" xr:uid="{59CD252F-8E5E-451E-8E15-F7437F9680A2}">
      <text>
        <r>
          <rPr>
            <b/>
            <sz val="9"/>
            <color indexed="81"/>
            <rFont val="Tahoma"/>
            <family val="2"/>
          </rPr>
          <t>DATEDIF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</t>
        </r>
      </text>
    </comment>
    <comment ref="I3" authorId="0" shapeId="0" xr:uid="{00E5CD37-F6B7-4DA1-BB5C-1F01482F0125}">
      <text>
        <r>
          <rPr>
            <b/>
            <sz val="9"/>
            <color indexed="81"/>
            <rFont val="Tahoma"/>
            <family val="2"/>
          </rPr>
          <t>NETWORKDAYS</t>
        </r>
        <r>
          <rPr>
            <b/>
            <sz val="9"/>
            <color indexed="81"/>
            <rFont val="돋움"/>
            <family val="3"/>
            <charset val="129"/>
          </rPr>
          <t>함수
주말과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공휴일을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일수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J3" authorId="0" shapeId="0" xr:uid="{36445078-2DA9-4C33-BE31-9A730CA4A7C2}">
      <text>
        <r>
          <rPr>
            <b/>
            <sz val="9"/>
            <color indexed="81"/>
            <rFont val="돋움"/>
            <family val="3"/>
            <charset val="129"/>
          </rPr>
          <t>수당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돋움"/>
            <family val="3"/>
            <charset val="129"/>
          </rPr>
          <t>참여기간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직위별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출장
</t>
        </r>
        <r>
          <rPr>
            <b/>
            <sz val="9"/>
            <color indexed="81"/>
            <rFont val="Tahoma"/>
            <family val="2"/>
          </rPr>
          <t xml:space="preserve">INDEX, MATCH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</text>
    </comment>
  </commentList>
</comments>
</file>

<file path=xl/sharedStrings.xml><?xml version="1.0" encoding="utf-8"?>
<sst xmlns="http://schemas.openxmlformats.org/spreadsheetml/2006/main" count="381" uniqueCount="268">
  <si>
    <t>부장</t>
  </si>
  <si>
    <t>전산실</t>
  </si>
  <si>
    <t>과장</t>
    <phoneticPr fontId="5" type="noConversion"/>
  </si>
  <si>
    <t>김형식</t>
    <phoneticPr fontId="5" type="noConversion"/>
  </si>
  <si>
    <t>기획실</t>
  </si>
  <si>
    <t>차장</t>
    <phoneticPr fontId="5" type="noConversion"/>
  </si>
  <si>
    <t>영업부</t>
  </si>
  <si>
    <t>부장</t>
    <phoneticPr fontId="5" type="noConversion"/>
  </si>
  <si>
    <t>배운성</t>
    <phoneticPr fontId="5" type="noConversion"/>
  </si>
  <si>
    <t>김복동</t>
    <phoneticPr fontId="5" type="noConversion"/>
  </si>
  <si>
    <t>안병규</t>
    <phoneticPr fontId="5" type="noConversion"/>
  </si>
  <si>
    <t>홍보부</t>
  </si>
  <si>
    <t>차장</t>
  </si>
  <si>
    <t>박규연</t>
    <phoneticPr fontId="5" type="noConversion"/>
  </si>
  <si>
    <t>전산실</t>
    <phoneticPr fontId="5" type="noConversion"/>
  </si>
  <si>
    <t>최경수</t>
    <phoneticPr fontId="5" type="noConversion"/>
  </si>
  <si>
    <t>고길동</t>
    <phoneticPr fontId="5" type="noConversion"/>
  </si>
  <si>
    <t>양희은</t>
    <phoneticPr fontId="5" type="noConversion"/>
  </si>
  <si>
    <t>과장</t>
  </si>
  <si>
    <t>최은자</t>
    <phoneticPr fontId="5" type="noConversion"/>
  </si>
  <si>
    <t>사원</t>
  </si>
  <si>
    <t>김소천</t>
    <phoneticPr fontId="5" type="noConversion"/>
  </si>
  <si>
    <t>오태호</t>
    <phoneticPr fontId="5" type="noConversion"/>
  </si>
  <si>
    <t>대리</t>
  </si>
  <si>
    <t>이상진</t>
    <phoneticPr fontId="5" type="noConversion"/>
  </si>
  <si>
    <t>김은주</t>
    <phoneticPr fontId="5" type="noConversion"/>
  </si>
  <si>
    <t>문명철</t>
    <phoneticPr fontId="5" type="noConversion"/>
  </si>
  <si>
    <t>대리</t>
    <phoneticPr fontId="5" type="noConversion"/>
  </si>
  <si>
    <t>강경희</t>
    <phoneticPr fontId="5" type="noConversion"/>
  </si>
  <si>
    <t>오지만</t>
    <phoneticPr fontId="5" type="noConversion"/>
  </si>
  <si>
    <t>사원</t>
    <phoneticPr fontId="5" type="noConversion"/>
  </si>
  <si>
    <t>이철희</t>
    <phoneticPr fontId="5" type="noConversion"/>
  </si>
  <si>
    <t>엄기웅</t>
    <phoneticPr fontId="5" type="noConversion"/>
  </si>
  <si>
    <t>김경민</t>
    <phoneticPr fontId="5" type="noConversion"/>
  </si>
  <si>
    <t>박주은</t>
    <phoneticPr fontId="5" type="noConversion"/>
  </si>
  <si>
    <t>서만복</t>
    <phoneticPr fontId="5" type="noConversion"/>
  </si>
  <si>
    <t>강신성</t>
    <phoneticPr fontId="5" type="noConversion"/>
  </si>
  <si>
    <t>김영만</t>
    <phoneticPr fontId="5" type="noConversion"/>
  </si>
  <si>
    <t>영업부</t>
    <phoneticPr fontId="5" type="noConversion"/>
  </si>
  <si>
    <t>송인지</t>
    <phoneticPr fontId="5" type="noConversion"/>
  </si>
  <si>
    <t>편수정</t>
    <phoneticPr fontId="5" type="noConversion"/>
  </si>
  <si>
    <t>사번</t>
    <phoneticPr fontId="5" type="noConversion"/>
  </si>
  <si>
    <t>이름</t>
    <phoneticPr fontId="5" type="noConversion"/>
  </si>
  <si>
    <t>주민등록번호</t>
    <phoneticPr fontId="5" type="noConversion"/>
  </si>
  <si>
    <t>소속</t>
    <phoneticPr fontId="5" type="noConversion"/>
  </si>
  <si>
    <t>직위</t>
    <phoneticPr fontId="5" type="noConversion"/>
  </si>
  <si>
    <t>입사일</t>
    <phoneticPr fontId="5" type="noConversion"/>
  </si>
  <si>
    <t>MTG-01706</t>
  </si>
  <si>
    <t>MTG-G0701</t>
    <phoneticPr fontId="5" type="noConversion"/>
  </si>
  <si>
    <t>MTG-T2008</t>
    <phoneticPr fontId="5" type="noConversion"/>
  </si>
  <si>
    <t>MTG-T0398</t>
    <phoneticPr fontId="5" type="noConversion"/>
  </si>
  <si>
    <t>MTG-R0598</t>
    <phoneticPr fontId="5" type="noConversion"/>
  </si>
  <si>
    <t>MTG-R1504</t>
    <phoneticPr fontId="5" type="noConversion"/>
  </si>
  <si>
    <t>MTG-R2209</t>
    <phoneticPr fontId="5" type="noConversion"/>
  </si>
  <si>
    <t>MTG-A2309</t>
    <phoneticPr fontId="5" type="noConversion"/>
  </si>
  <si>
    <t>MTG-B2510</t>
    <phoneticPr fontId="5" type="noConversion"/>
  </si>
  <si>
    <t>제안 프로젝트 TF 구성 현황</t>
    <phoneticPr fontId="5" type="noConversion"/>
  </si>
  <si>
    <t>합류시작</t>
    <phoneticPr fontId="5" type="noConversion"/>
  </si>
  <si>
    <t>프로젝트 수당</t>
    <phoneticPr fontId="5" type="noConversion"/>
  </si>
  <si>
    <t>출장</t>
    <phoneticPr fontId="5" type="noConversion"/>
  </si>
  <si>
    <t>교통비</t>
    <phoneticPr fontId="5" type="noConversion"/>
  </si>
  <si>
    <t>식비보조</t>
    <phoneticPr fontId="5" type="noConversion"/>
  </si>
  <si>
    <t>경영전략팀</t>
    <phoneticPr fontId="5" type="noConversion"/>
  </si>
  <si>
    <t>경영전략팀</t>
    <phoneticPr fontId="5" type="noConversion"/>
  </si>
  <si>
    <t>경영전략팀</t>
    <phoneticPr fontId="5" type="noConversion"/>
  </si>
  <si>
    <t>경영전략팀</t>
    <phoneticPr fontId="5" type="noConversion"/>
  </si>
  <si>
    <t>종료</t>
    <phoneticPr fontId="5" type="noConversion"/>
  </si>
  <si>
    <t>과장</t>
    <phoneticPr fontId="5" type="noConversion"/>
  </si>
  <si>
    <t>(원)/월</t>
    <phoneticPr fontId="5" type="noConversion"/>
  </si>
  <si>
    <t>TF팀 기본수당 지급표</t>
    <phoneticPr fontId="5" type="noConversion"/>
  </si>
  <si>
    <t>실작업일수</t>
    <phoneticPr fontId="5" type="noConversion"/>
  </si>
  <si>
    <t>MTG-008A1</t>
    <phoneticPr fontId="5" type="noConversion"/>
  </si>
  <si>
    <t>MTG-00699</t>
    <phoneticPr fontId="5" type="noConversion"/>
  </si>
  <si>
    <t>MTG-00498</t>
    <phoneticPr fontId="5" type="noConversion"/>
  </si>
  <si>
    <t>MTG-00197</t>
    <phoneticPr fontId="5" type="noConversion"/>
  </si>
  <si>
    <t>MTG-00K98</t>
    <phoneticPr fontId="5" type="noConversion"/>
  </si>
  <si>
    <t>MTG-10901</t>
    <phoneticPr fontId="5" type="noConversion"/>
  </si>
  <si>
    <t>MTG-01001</t>
    <phoneticPr fontId="5" type="noConversion"/>
  </si>
  <si>
    <t>MTG-01K02</t>
    <phoneticPr fontId="5" type="noConversion"/>
  </si>
  <si>
    <t>MTG-01303</t>
    <phoneticPr fontId="5" type="noConversion"/>
  </si>
  <si>
    <t>MTG-01202</t>
    <phoneticPr fontId="5" type="noConversion"/>
  </si>
  <si>
    <t>MTG-T1404</t>
    <phoneticPr fontId="5" type="noConversion"/>
  </si>
  <si>
    <t>MTG-A1P05</t>
    <phoneticPr fontId="5" type="noConversion"/>
  </si>
  <si>
    <t>MTG-01908</t>
    <phoneticPr fontId="5" type="noConversion"/>
  </si>
  <si>
    <t>MTG-01808</t>
    <phoneticPr fontId="5" type="noConversion"/>
  </si>
  <si>
    <t>MTG-R2K09</t>
    <phoneticPr fontId="5" type="noConversion"/>
  </si>
  <si>
    <t>MTG-B2P10</t>
    <phoneticPr fontId="5" type="noConversion"/>
  </si>
  <si>
    <t>MTG-02K11</t>
    <phoneticPr fontId="5" type="noConversion"/>
  </si>
  <si>
    <t>MTG-02811</t>
    <phoneticPr fontId="5" type="noConversion"/>
  </si>
  <si>
    <t>MTG-G2710</t>
    <phoneticPr fontId="5" type="noConversion"/>
  </si>
  <si>
    <t>MTG-02P10</t>
    <phoneticPr fontId="5" type="noConversion"/>
  </si>
  <si>
    <t>MTG-B3011</t>
    <phoneticPr fontId="5" type="noConversion"/>
  </si>
  <si>
    <t>우상호</t>
    <phoneticPr fontId="5" type="noConversion"/>
  </si>
  <si>
    <t>황민석</t>
    <phoneticPr fontId="5" type="noConversion"/>
  </si>
  <si>
    <t>박은정</t>
    <phoneticPr fontId="5" type="noConversion"/>
  </si>
  <si>
    <t>강보정</t>
    <phoneticPr fontId="5" type="noConversion"/>
  </si>
  <si>
    <t>이석훈</t>
    <phoneticPr fontId="5" type="noConversion"/>
  </si>
  <si>
    <t>680105-1******</t>
    <phoneticPr fontId="5" type="noConversion"/>
  </si>
  <si>
    <t>690707-2******</t>
    <phoneticPr fontId="5" type="noConversion"/>
  </si>
  <si>
    <t>710726-1******</t>
    <phoneticPr fontId="5" type="noConversion"/>
  </si>
  <si>
    <t>700903-2******</t>
    <phoneticPr fontId="5" type="noConversion"/>
  </si>
  <si>
    <t>670226-1******</t>
    <phoneticPr fontId="5" type="noConversion"/>
  </si>
  <si>
    <t>630411-1******</t>
    <phoneticPr fontId="5" type="noConversion"/>
  </si>
  <si>
    <t>720510-2******</t>
    <phoneticPr fontId="5" type="noConversion"/>
  </si>
  <si>
    <t>780107-1******</t>
    <phoneticPr fontId="5" type="noConversion"/>
  </si>
  <si>
    <t>730223-2******</t>
    <phoneticPr fontId="5" type="noConversion"/>
  </si>
  <si>
    <t>800203-1******</t>
    <phoneticPr fontId="5" type="noConversion"/>
  </si>
  <si>
    <t>810904-1******</t>
    <phoneticPr fontId="5" type="noConversion"/>
  </si>
  <si>
    <t>790806-2******</t>
    <phoneticPr fontId="5" type="noConversion"/>
  </si>
  <si>
    <t>880211-2******</t>
    <phoneticPr fontId="5" type="noConversion"/>
  </si>
  <si>
    <t>681028-2******</t>
    <phoneticPr fontId="5" type="noConversion"/>
  </si>
  <si>
    <t>840816-1******</t>
    <phoneticPr fontId="5" type="noConversion"/>
  </si>
  <si>
    <t>830721-1******</t>
    <phoneticPr fontId="5" type="noConversion"/>
  </si>
  <si>
    <t>870111-2******</t>
    <phoneticPr fontId="5" type="noConversion"/>
  </si>
  <si>
    <t>830715-2******</t>
    <phoneticPr fontId="5" type="noConversion"/>
  </si>
  <si>
    <t>820325-1******</t>
    <phoneticPr fontId="5" type="noConversion"/>
  </si>
  <si>
    <t>860208-2******</t>
    <phoneticPr fontId="5" type="noConversion"/>
  </si>
  <si>
    <t>890701-1******</t>
    <phoneticPr fontId="5" type="noConversion"/>
  </si>
  <si>
    <t>800308-1******</t>
    <phoneticPr fontId="5" type="noConversion"/>
  </si>
  <si>
    <t>660531-1******</t>
    <phoneticPr fontId="5" type="noConversion"/>
  </si>
  <si>
    <t>820702-1******</t>
    <phoneticPr fontId="5" type="noConversion"/>
  </si>
  <si>
    <t>870320-2******</t>
    <phoneticPr fontId="5" type="noConversion"/>
  </si>
  <si>
    <t>691015-1******</t>
    <phoneticPr fontId="5" type="noConversion"/>
  </si>
  <si>
    <t>841102-1******</t>
    <phoneticPr fontId="5" type="noConversion"/>
  </si>
  <si>
    <t>850901-1******</t>
    <phoneticPr fontId="5" type="noConversion"/>
  </si>
  <si>
    <t>891128-2******</t>
    <phoneticPr fontId="5" type="noConversion"/>
  </si>
  <si>
    <t>750209-1******</t>
    <phoneticPr fontId="5" type="noConversion"/>
  </si>
  <si>
    <t>주소</t>
    <phoneticPr fontId="5" type="noConversion"/>
  </si>
  <si>
    <t>참여기간(월)</t>
    <phoneticPr fontId="5" type="noConversion"/>
  </si>
  <si>
    <t>경기도 군포시</t>
  </si>
  <si>
    <t>경기도 남양주시</t>
  </si>
  <si>
    <t>서울시 강남구</t>
  </si>
  <si>
    <t>경상남도 하동군</t>
  </si>
  <si>
    <t>부산시 동래구</t>
  </si>
  <si>
    <t>서울시 성북구</t>
  </si>
  <si>
    <t>인천시 계양구</t>
  </si>
  <si>
    <t>전라남도 목포시</t>
  </si>
  <si>
    <t>서울시 은평구</t>
  </si>
  <si>
    <t>대전시 대덕구</t>
  </si>
  <si>
    <t>대전시 동구</t>
  </si>
  <si>
    <t>부산시 북구</t>
  </si>
  <si>
    <t>서울시 송파구</t>
  </si>
  <si>
    <t>경기도 하남시</t>
  </si>
  <si>
    <t>경기도 안양시</t>
  </si>
  <si>
    <t>경기도 과천시</t>
  </si>
  <si>
    <t>서울시 종로구</t>
  </si>
  <si>
    <t>충청북도 천안시</t>
  </si>
  <si>
    <t>전라북도 전주시</t>
  </si>
  <si>
    <t>경상북도 구미시</t>
  </si>
  <si>
    <t>전라남도 해남군</t>
  </si>
  <si>
    <t>경상북도 포항시</t>
  </si>
  <si>
    <t>경상북도 안동시</t>
  </si>
  <si>
    <t>서울시 관악구</t>
  </si>
  <si>
    <t>인천시 부평구</t>
  </si>
  <si>
    <t>경기도 성남시</t>
  </si>
  <si>
    <t>충청남도 공주시</t>
  </si>
  <si>
    <t>경기도 포천시</t>
  </si>
  <si>
    <t>상품 배송 정보</t>
    <phoneticPr fontId="17" type="noConversion"/>
  </si>
  <si>
    <t>순번</t>
    <phoneticPr fontId="17" type="noConversion"/>
  </si>
  <si>
    <t>상품코드</t>
    <phoneticPr fontId="17" type="noConversion"/>
  </si>
  <si>
    <t>상품명</t>
    <phoneticPr fontId="17" type="noConversion"/>
  </si>
  <si>
    <t>무게</t>
    <phoneticPr fontId="17" type="noConversion"/>
  </si>
  <si>
    <t>배송비</t>
    <phoneticPr fontId="17" type="noConversion"/>
  </si>
  <si>
    <t>단가</t>
    <phoneticPr fontId="17" type="noConversion"/>
  </si>
  <si>
    <t>사은품</t>
    <phoneticPr fontId="17" type="noConversion"/>
  </si>
  <si>
    <t>배송유형</t>
    <phoneticPr fontId="17" type="noConversion"/>
  </si>
  <si>
    <t>품목표</t>
    <phoneticPr fontId="17" type="noConversion"/>
  </si>
  <si>
    <t>배송요금표</t>
    <phoneticPr fontId="17" type="noConversion"/>
  </si>
  <si>
    <t>단가표</t>
    <phoneticPr fontId="17" type="noConversion"/>
  </si>
  <si>
    <t>RAM</t>
    <phoneticPr fontId="17" type="noConversion"/>
  </si>
  <si>
    <t>마우스</t>
    <phoneticPr fontId="17" type="noConversion"/>
  </si>
  <si>
    <t>키보드</t>
    <phoneticPr fontId="17" type="noConversion"/>
  </si>
  <si>
    <t>외장하드</t>
    <phoneticPr fontId="17" type="noConversion"/>
  </si>
  <si>
    <t>필기구</t>
    <phoneticPr fontId="17" type="noConversion"/>
  </si>
  <si>
    <t>머그컵</t>
    <phoneticPr fontId="17" type="noConversion"/>
  </si>
  <si>
    <t>영화할인권</t>
    <phoneticPr fontId="17" type="noConversion"/>
  </si>
  <si>
    <t>도서상품권</t>
    <phoneticPr fontId="17" type="noConversion"/>
  </si>
  <si>
    <t>연이율</t>
    <phoneticPr fontId="17" type="noConversion"/>
  </si>
  <si>
    <t>납입기간</t>
    <phoneticPr fontId="17" type="noConversion"/>
  </si>
  <si>
    <t>납입액</t>
    <phoneticPr fontId="17" type="noConversion"/>
  </si>
  <si>
    <t>대출이율</t>
    <phoneticPr fontId="17" type="noConversion"/>
  </si>
  <si>
    <t>대출 상환액</t>
    <phoneticPr fontId="17" type="noConversion"/>
  </si>
  <si>
    <t>상환기간</t>
    <phoneticPr fontId="17" type="noConversion"/>
  </si>
  <si>
    <t>대출원금</t>
    <phoneticPr fontId="17" type="noConversion"/>
  </si>
  <si>
    <t>동물</t>
    <phoneticPr fontId="5" type="noConversion"/>
  </si>
  <si>
    <t>강아지</t>
    <phoneticPr fontId="5" type="noConversion"/>
  </si>
  <si>
    <t>고양이</t>
    <phoneticPr fontId="5" type="noConversion"/>
  </si>
  <si>
    <t>=VLOOKUP("동물",A12:B13,2,0)</t>
    <phoneticPr fontId="5" type="noConversion"/>
  </si>
  <si>
    <t>=XLOOKUP("동물",A12:A13, B12:B13,"없음",,-1)</t>
    <phoneticPr fontId="5" type="noConversion"/>
  </si>
  <si>
    <t>의류코드</t>
    <phoneticPr fontId="17" type="noConversion"/>
  </si>
  <si>
    <t>사이즈</t>
    <phoneticPr fontId="17" type="noConversion"/>
  </si>
  <si>
    <t>판매량</t>
    <phoneticPr fontId="17" type="noConversion"/>
  </si>
  <si>
    <t>판매총액</t>
    <phoneticPr fontId="17" type="noConversion"/>
  </si>
  <si>
    <t>ab-101</t>
  </si>
  <si>
    <t>ab-102</t>
  </si>
  <si>
    <t>ab-103</t>
  </si>
  <si>
    <t>ab-104</t>
  </si>
  <si>
    <t>S</t>
    <phoneticPr fontId="17" type="noConversion"/>
  </si>
  <si>
    <t>판매가</t>
    <phoneticPr fontId="17" type="noConversion"/>
  </si>
  <si>
    <t>M</t>
    <phoneticPr fontId="17" type="noConversion"/>
  </si>
  <si>
    <t>할인가</t>
    <phoneticPr fontId="17" type="noConversion"/>
  </si>
  <si>
    <t>L</t>
    <phoneticPr fontId="17" type="noConversion"/>
  </si>
  <si>
    <t>학생명</t>
    <phoneticPr fontId="17" type="noConversion"/>
  </si>
  <si>
    <t>국어</t>
    <phoneticPr fontId="17" type="noConversion"/>
  </si>
  <si>
    <t>영어</t>
    <phoneticPr fontId="17" type="noConversion"/>
  </si>
  <si>
    <t>수학</t>
    <phoneticPr fontId="17" type="noConversion"/>
  </si>
  <si>
    <t>평균</t>
    <phoneticPr fontId="17" type="noConversion"/>
  </si>
  <si>
    <t>유영경</t>
    <phoneticPr fontId="17" type="noConversion"/>
  </si>
  <si>
    <t>김세준</t>
    <phoneticPr fontId="17" type="noConversion"/>
  </si>
  <si>
    <t>홍태호</t>
    <phoneticPr fontId="17" type="noConversion"/>
  </si>
  <si>
    <t>최호중</t>
    <phoneticPr fontId="17" type="noConversion"/>
  </si>
  <si>
    <t>안요셉</t>
    <phoneticPr fontId="17" type="noConversion"/>
  </si>
  <si>
    <t>박성은</t>
    <phoneticPr fontId="17" type="noConversion"/>
  </si>
  <si>
    <t>박한얼</t>
    <phoneticPr fontId="17" type="noConversion"/>
  </si>
  <si>
    <t>&lt;조건&gt;</t>
    <phoneticPr fontId="17" type="noConversion"/>
  </si>
  <si>
    <t>서창호</t>
    <phoneticPr fontId="17" type="noConversion"/>
  </si>
  <si>
    <t>평균이 70점대인 학생수</t>
    <phoneticPr fontId="17" type="noConversion"/>
  </si>
  <si>
    <t>의류판매 현황표</t>
    <phoneticPr fontId="5" type="noConversion"/>
  </si>
  <si>
    <t>[표5]</t>
    <phoneticPr fontId="5" type="noConversion"/>
  </si>
  <si>
    <t>지역간 택배 서비스 요금표</t>
    <phoneticPr fontId="5" type="noConversion"/>
  </si>
  <si>
    <t>서울(01)</t>
    <phoneticPr fontId="5" type="noConversion"/>
  </si>
  <si>
    <t>대전(02)</t>
    <phoneticPr fontId="5" type="noConversion"/>
  </si>
  <si>
    <t>대구(03)</t>
    <phoneticPr fontId="5" type="noConversion"/>
  </si>
  <si>
    <t>부산(04)</t>
    <phoneticPr fontId="5" type="noConversion"/>
  </si>
  <si>
    <t>출발코드</t>
    <phoneticPr fontId="5" type="noConversion"/>
  </si>
  <si>
    <t>도착코드</t>
    <phoneticPr fontId="5" type="noConversion"/>
  </si>
  <si>
    <t>요금</t>
    <phoneticPr fontId="5" type="noConversion"/>
  </si>
  <si>
    <t>[표2] 결제방법별 입금현황</t>
  </si>
  <si>
    <t>결제방법</t>
  </si>
  <si>
    <t>거래처</t>
  </si>
  <si>
    <t>입금액</t>
  </si>
  <si>
    <t>평균판매액</t>
  </si>
  <si>
    <t>어음</t>
  </si>
  <si>
    <t>해터상사</t>
  </si>
  <si>
    <t>카드</t>
  </si>
  <si>
    <t>현금</t>
  </si>
  <si>
    <t>영상정밀</t>
  </si>
  <si>
    <t>무선inc</t>
  </si>
  <si>
    <t>원사상사</t>
  </si>
  <si>
    <t>천호기계</t>
  </si>
  <si>
    <t>해성섬유</t>
  </si>
  <si>
    <t>한마음상사</t>
  </si>
  <si>
    <t>정도정밀</t>
  </si>
  <si>
    <t>한남잡화</t>
  </si>
  <si>
    <t>[표1]기말고사 결과표</t>
    <phoneticPr fontId="17" type="noConversion"/>
  </si>
  <si>
    <t>카드</t>
    <phoneticPr fontId="5" type="noConversion"/>
  </si>
  <si>
    <t>매기간 일정한 금액을 일정한 이율로 납입했을때 얻는 미래가치</t>
    <phoneticPr fontId="5" type="noConversion"/>
  </si>
  <si>
    <t xml:space="preserve">일정한 금액을 납입하고 일정한 이율이 적용되는 대출 상환금 </t>
    <phoneticPr fontId="5" type="noConversion"/>
  </si>
  <si>
    <t>적금 정보(FV)</t>
    <phoneticPr fontId="17" type="noConversion"/>
  </si>
  <si>
    <t>대출 정보(PMT)</t>
    <phoneticPr fontId="17" type="noConversion"/>
  </si>
  <si>
    <t>적금 만기액(FV)</t>
    <phoneticPr fontId="17" type="noConversion"/>
  </si>
  <si>
    <t>※ WORKDAY</t>
    <phoneticPr fontId="5" type="noConversion"/>
  </si>
  <si>
    <t>휴가 시작일</t>
    <phoneticPr fontId="5" type="noConversion"/>
  </si>
  <si>
    <t>총 휴가 기간</t>
    <phoneticPr fontId="5" type="noConversion"/>
  </si>
  <si>
    <t>복귀날짜</t>
    <phoneticPr fontId="5" type="noConversion"/>
  </si>
  <si>
    <t>홍길동</t>
    <phoneticPr fontId="5" type="noConversion"/>
  </si>
  <si>
    <t>이순신</t>
    <phoneticPr fontId="5" type="noConversion"/>
  </si>
  <si>
    <t>강감찬</t>
    <phoneticPr fontId="5" type="noConversion"/>
  </si>
  <si>
    <t>성명</t>
    <phoneticPr fontId="17" type="noConversion"/>
  </si>
  <si>
    <t>주민번호</t>
    <phoneticPr fontId="17" type="noConversion"/>
  </si>
  <si>
    <t>성별</t>
    <phoneticPr fontId="17" type="noConversion"/>
  </si>
  <si>
    <t>990105-1******</t>
    <phoneticPr fontId="17" type="noConversion"/>
  </si>
  <si>
    <t>951225-2******</t>
    <phoneticPr fontId="17" type="noConversion"/>
  </si>
  <si>
    <t>000526-3******</t>
    <phoneticPr fontId="17" type="noConversion"/>
  </si>
  <si>
    <t>※ 그림으로 붙여넣기</t>
    <phoneticPr fontId="17" type="noConversion"/>
  </si>
  <si>
    <t>※ Choose로 성별 나타내기</t>
    <phoneticPr fontId="17" type="noConversion"/>
  </si>
  <si>
    <t>&gt;=70</t>
    <phoneticPr fontId="5" type="noConversion"/>
  </si>
  <si>
    <t>&lt;80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</si>
</sst>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000000\-0000000"/>
    <numFmt numFmtId="177" formatCode="General&quot;호봉&quot;"/>
    <numFmt numFmtId="178" formatCode="#,##0&quot;g&quot;"/>
    <numFmt numFmtId="179" formatCode="&quot;₩&quot;#,##0_);[Red]\(&quot;₩&quot;#,##0\)"/>
    <numFmt numFmtId="180" formatCode="0.0%"/>
    <numFmt numFmtId="181" formatCode="General&quot;개월&quot;"/>
    <numFmt numFmtId="182" formatCode="0.0_ "/>
  </numFmts>
  <fonts count="23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b/>
      <sz val="14"/>
      <color theme="3"/>
      <name val="맑은 고딕"/>
      <family val="2"/>
      <charset val="129"/>
      <scheme val="minor"/>
    </font>
    <font>
      <b/>
      <sz val="14"/>
      <color theme="3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5"/>
      <color theme="3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6" fillId="0" borderId="0" xfId="0" applyFont="1">
      <alignment vertical="center"/>
    </xf>
    <xf numFmtId="0" fontId="4" fillId="2" borderId="1" xfId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9" fillId="0" borderId="0" xfId="2" applyFont="1">
      <alignment vertical="center"/>
    </xf>
    <xf numFmtId="0" fontId="10" fillId="0" borderId="0" xfId="2" applyFont="1">
      <alignment vertical="center"/>
    </xf>
    <xf numFmtId="0" fontId="10" fillId="0" borderId="0" xfId="2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4" fillId="5" borderId="3" xfId="5" applyFill="1" applyBorder="1" applyAlignment="1">
      <alignment horizontal="center" vertical="center"/>
    </xf>
    <xf numFmtId="0" fontId="4" fillId="5" borderId="3" xfId="5" applyFill="1" applyBorder="1" applyAlignment="1">
      <alignment horizontal="centerContinuous" vertical="center"/>
    </xf>
    <xf numFmtId="0" fontId="7" fillId="5" borderId="3" xfId="5" applyFont="1" applyFill="1" applyBorder="1" applyAlignment="1">
      <alignment horizontal="centerContinuous" vertical="center"/>
    </xf>
    <xf numFmtId="177" fontId="3" fillId="4" borderId="3" xfId="6" applyNumberFormat="1" applyBorder="1" applyAlignment="1">
      <alignment horizontal="center" vertical="center"/>
    </xf>
    <xf numFmtId="41" fontId="13" fillId="0" borderId="4" xfId="3" applyFont="1" applyBorder="1" applyAlignment="1">
      <alignment horizontal="center" vertical="center"/>
    </xf>
    <xf numFmtId="0" fontId="12" fillId="0" borderId="2" xfId="4">
      <alignment vertical="center"/>
    </xf>
    <xf numFmtId="0" fontId="2" fillId="0" borderId="0" xfId="7">
      <alignment vertical="center"/>
    </xf>
    <xf numFmtId="0" fontId="2" fillId="7" borderId="6" xfId="7" applyFill="1" applyBorder="1" applyAlignment="1">
      <alignment horizontal="center" vertical="center"/>
    </xf>
    <xf numFmtId="0" fontId="2" fillId="8" borderId="6" xfId="7" applyFill="1" applyBorder="1" applyAlignment="1">
      <alignment horizontal="center" vertical="center"/>
    </xf>
    <xf numFmtId="0" fontId="2" fillId="0" borderId="6" xfId="7" applyBorder="1" applyAlignment="1">
      <alignment horizontal="center" vertical="center"/>
    </xf>
    <xf numFmtId="0" fontId="2" fillId="0" borderId="6" xfId="7" applyBorder="1">
      <alignment vertical="center"/>
    </xf>
    <xf numFmtId="0" fontId="2" fillId="0" borderId="0" xfId="7" applyAlignment="1">
      <alignment horizontal="center" vertical="center"/>
    </xf>
    <xf numFmtId="0" fontId="2" fillId="0" borderId="7" xfId="7" applyBorder="1">
      <alignment vertical="center"/>
    </xf>
    <xf numFmtId="0" fontId="2" fillId="11" borderId="6" xfId="7" applyFill="1" applyBorder="1" applyAlignment="1">
      <alignment horizontal="center" vertical="center"/>
    </xf>
    <xf numFmtId="178" fontId="2" fillId="0" borderId="6" xfId="7" applyNumberFormat="1" applyBorder="1" applyAlignment="1">
      <alignment horizontal="center" vertical="center"/>
    </xf>
    <xf numFmtId="179" fontId="2" fillId="0" borderId="6" xfId="7" applyNumberFormat="1" applyBorder="1" applyAlignment="1">
      <alignment horizontal="center" vertical="center"/>
    </xf>
    <xf numFmtId="0" fontId="16" fillId="0" borderId="0" xfId="7" applyFont="1">
      <alignment vertical="center"/>
    </xf>
    <xf numFmtId="180" fontId="2" fillId="0" borderId="6" xfId="7" applyNumberFormat="1" applyBorder="1" applyAlignment="1">
      <alignment horizontal="right" vertical="center"/>
    </xf>
    <xf numFmtId="10" fontId="2" fillId="0" borderId="0" xfId="7" applyNumberFormat="1" applyAlignment="1">
      <alignment horizontal="center" vertical="center"/>
    </xf>
    <xf numFmtId="6" fontId="2" fillId="0" borderId="6" xfId="7" applyNumberFormat="1" applyBorder="1" applyAlignment="1">
      <alignment horizontal="center" vertical="center"/>
    </xf>
    <xf numFmtId="180" fontId="2" fillId="11" borderId="6" xfId="7" applyNumberFormat="1" applyFill="1" applyBorder="1" applyAlignment="1">
      <alignment horizontal="center" vertical="center"/>
    </xf>
    <xf numFmtId="181" fontId="2" fillId="0" borderId="6" xfId="7" applyNumberFormat="1" applyBorder="1" applyAlignment="1">
      <alignment horizontal="right" vertical="center"/>
    </xf>
    <xf numFmtId="181" fontId="2" fillId="0" borderId="0" xfId="7" applyNumberFormat="1" applyAlignment="1">
      <alignment horizontal="center" vertical="center"/>
    </xf>
    <xf numFmtId="179" fontId="2" fillId="0" borderId="0" xfId="7" applyNumberFormat="1" applyAlignment="1">
      <alignment horizontal="center" vertical="center"/>
    </xf>
    <xf numFmtId="179" fontId="2" fillId="0" borderId="6" xfId="7" applyNumberFormat="1" applyBorder="1" applyAlignment="1">
      <alignment horizontal="right" vertical="center"/>
    </xf>
    <xf numFmtId="0" fontId="19" fillId="0" borderId="0" xfId="0" applyFont="1">
      <alignment vertical="center"/>
    </xf>
    <xf numFmtId="0" fontId="19" fillId="0" borderId="6" xfId="0" applyFont="1" applyBorder="1" applyAlignment="1">
      <alignment horizontal="center" vertical="center"/>
    </xf>
    <xf numFmtId="0" fontId="19" fillId="13" borderId="6" xfId="0" applyFont="1" applyFill="1" applyBorder="1" applyAlignment="1">
      <alignment horizontal="center" vertical="center"/>
    </xf>
    <xf numFmtId="41" fontId="19" fillId="0" borderId="6" xfId="9" applyFont="1" applyBorder="1">
      <alignment vertical="center"/>
    </xf>
    <xf numFmtId="0" fontId="20" fillId="0" borderId="0" xfId="0" applyFont="1">
      <alignment vertical="center"/>
    </xf>
    <xf numFmtId="0" fontId="21" fillId="0" borderId="0" xfId="11" applyFont="1">
      <alignment vertical="center"/>
    </xf>
    <xf numFmtId="182" fontId="19" fillId="0" borderId="6" xfId="0" applyNumberFormat="1" applyFont="1" applyBorder="1" applyAlignment="1">
      <alignment horizontal="center" vertical="center"/>
    </xf>
    <xf numFmtId="0" fontId="19" fillId="6" borderId="6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0" fontId="6" fillId="0" borderId="10" xfId="0" applyFont="1" applyBorder="1">
      <alignment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13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2" fillId="0" borderId="0" xfId="8" applyFont="1" applyAlignment="1">
      <alignment horizontal="left"/>
    </xf>
    <xf numFmtId="0" fontId="6" fillId="0" borderId="0" xfId="8" applyFont="1">
      <alignment vertical="center"/>
    </xf>
    <xf numFmtId="0" fontId="6" fillId="0" borderId="0" xfId="8" applyFont="1" applyAlignment="1">
      <alignment horizontal="center"/>
    </xf>
    <xf numFmtId="0" fontId="6" fillId="0" borderId="6" xfId="8" applyFont="1" applyBorder="1" applyAlignment="1">
      <alignment horizontal="center"/>
    </xf>
    <xf numFmtId="41" fontId="6" fillId="0" borderId="6" xfId="12" applyFont="1" applyFill="1" applyBorder="1" applyAlignment="1">
      <alignment horizontal="center"/>
    </xf>
    <xf numFmtId="41" fontId="6" fillId="0" borderId="0" xfId="12" applyFont="1" applyFill="1" applyBorder="1" applyAlignment="1">
      <alignment horizontal="center" vertical="center"/>
    </xf>
    <xf numFmtId="41" fontId="6" fillId="0" borderId="6" xfId="12" applyFont="1" applyFill="1" applyBorder="1" applyAlignment="1"/>
    <xf numFmtId="0" fontId="6" fillId="13" borderId="6" xfId="8" applyFont="1" applyFill="1" applyBorder="1" applyAlignment="1">
      <alignment horizontal="center"/>
    </xf>
    <xf numFmtId="0" fontId="1" fillId="8" borderId="6" xfId="7" applyFont="1" applyFill="1" applyBorder="1" applyAlignment="1">
      <alignment horizontal="center" vertical="center"/>
    </xf>
    <xf numFmtId="14" fontId="6" fillId="0" borderId="0" xfId="0" applyNumberFormat="1" applyFont="1">
      <alignment vertical="center"/>
    </xf>
    <xf numFmtId="0" fontId="1" fillId="0" borderId="6" xfId="7" applyFont="1" applyBorder="1" applyAlignment="1">
      <alignment horizontal="center" vertical="center"/>
    </xf>
    <xf numFmtId="0" fontId="1" fillId="7" borderId="6" xfId="7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13" borderId="9" xfId="0" applyFont="1" applyFill="1" applyBorder="1" applyAlignment="1">
      <alignment horizontal="center" vertical="center"/>
    </xf>
    <xf numFmtId="0" fontId="19" fillId="13" borderId="11" xfId="0" applyFont="1" applyFill="1" applyBorder="1" applyAlignment="1">
      <alignment horizontal="center" vertical="center"/>
    </xf>
    <xf numFmtId="0" fontId="19" fillId="13" borderId="12" xfId="0" applyFont="1" applyFill="1" applyBorder="1" applyAlignment="1">
      <alignment horizontal="center" vertical="center"/>
    </xf>
    <xf numFmtId="0" fontId="1" fillId="0" borderId="6" xfId="7" applyFont="1" applyBorder="1" applyAlignment="1">
      <alignment horizontal="center" vertical="center"/>
    </xf>
    <xf numFmtId="0" fontId="2" fillId="0" borderId="6" xfId="7" applyBorder="1" applyAlignment="1">
      <alignment horizontal="center" vertical="center"/>
    </xf>
    <xf numFmtId="0" fontId="16" fillId="0" borderId="5" xfId="7" applyFont="1" applyBorder="1" applyAlignment="1">
      <alignment horizontal="center" vertical="center"/>
    </xf>
    <xf numFmtId="0" fontId="1" fillId="7" borderId="6" xfId="7" applyFont="1" applyFill="1" applyBorder="1" applyAlignment="1">
      <alignment horizontal="center" vertical="center"/>
    </xf>
    <xf numFmtId="0" fontId="16" fillId="9" borderId="6" xfId="7" applyFont="1" applyFill="1" applyBorder="1" applyAlignment="1">
      <alignment horizontal="center"/>
    </xf>
    <xf numFmtId="0" fontId="16" fillId="10" borderId="6" xfId="7" applyFont="1" applyFill="1" applyBorder="1" applyAlignment="1">
      <alignment horizontal="center"/>
    </xf>
    <xf numFmtId="0" fontId="16" fillId="8" borderId="6" xfId="7" applyFont="1" applyFill="1" applyBorder="1" applyAlignment="1">
      <alignment horizontal="center" vertical="center"/>
    </xf>
    <xf numFmtId="0" fontId="16" fillId="12" borderId="6" xfId="7" applyFont="1" applyFill="1" applyBorder="1" applyAlignment="1">
      <alignment horizontal="center" vertical="center"/>
    </xf>
    <xf numFmtId="0" fontId="2" fillId="0" borderId="0" xfId="7" quotePrefix="1">
      <alignment vertical="center"/>
    </xf>
    <xf numFmtId="0" fontId="2" fillId="0" borderId="0" xfId="7">
      <alignment vertical="center"/>
    </xf>
    <xf numFmtId="0" fontId="16" fillId="0" borderId="8" xfId="7" applyFont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41" fontId="1" fillId="7" borderId="6" xfId="12" applyFill="1" applyBorder="1" applyAlignment="1">
      <alignment horizontal="center" vertical="center"/>
    </xf>
    <xf numFmtId="41" fontId="19" fillId="7" borderId="6" xfId="9" applyFont="1" applyFill="1" applyBorder="1">
      <alignment vertical="center"/>
    </xf>
    <xf numFmtId="41" fontId="6" fillId="7" borderId="19" xfId="9" applyFont="1" applyFill="1" applyBorder="1" applyAlignment="1">
      <alignment horizontal="center"/>
    </xf>
    <xf numFmtId="0" fontId="6" fillId="0" borderId="0" xfId="0" applyFont="1" applyFill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41" fontId="6" fillId="7" borderId="0" xfId="3" applyFont="1" applyFill="1" applyAlignment="1">
      <alignment horizontal="center" vertical="center"/>
    </xf>
  </cellXfs>
  <cellStyles count="14">
    <cellStyle name="20% - 강조색4" xfId="6" builtinId="42"/>
    <cellStyle name="강조색4" xfId="5" builtinId="41"/>
    <cellStyle name="강조색5" xfId="1" builtinId="45"/>
    <cellStyle name="백분율 2" xfId="10" xr:uid="{5B5306A5-6270-4745-9573-113BE7A41DE6}"/>
    <cellStyle name="쉼표 [0]" xfId="3" builtinId="6"/>
    <cellStyle name="쉼표 [0] 2" xfId="9" xr:uid="{41086184-282D-4227-BD61-D8A9932383B7}"/>
    <cellStyle name="쉼표 [0] 3" xfId="12" xr:uid="{B217E8C7-F694-4E65-A1C4-4548199BC76E}"/>
    <cellStyle name="제목 1" xfId="4" builtinId="16"/>
    <cellStyle name="제목 4" xfId="2" builtinId="19"/>
    <cellStyle name="통화 [0] 2" xfId="13" xr:uid="{6A3E8E0C-9E2F-4F8E-BC71-07FD3826260D}"/>
    <cellStyle name="표준" xfId="0" builtinId="0"/>
    <cellStyle name="표준 2" xfId="7" xr:uid="{0A28A515-62E3-4561-949B-C7E59067699D}"/>
    <cellStyle name="표준 3" xfId="8" xr:uid="{A873984A-5970-4225-A141-529DB3469D5D}"/>
    <cellStyle name="표준 8" xfId="11" xr:uid="{A33C2773-B47F-4514-889F-C0B343356ED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2023&#45380;\&#50976;&#54620;&#45824;\&#9733;2&#54617;&#44592;\answer_4586\04_&#44256;&#44553;%20&#54632;&#49688;\4&#51109;_&#49892;&#49845;_&#50756;&#49457;.xlsx" TargetMode="External"/><Relationship Id="rId1" Type="http://schemas.openxmlformats.org/officeDocument/2006/relationships/externalLinkPath" Target="/2023&#45380;/&#50976;&#54620;&#45824;/&#9733;2&#54617;&#44592;/answer_4586/04_&#44256;&#44553;%20&#54632;&#49688;/4&#51109;_&#49892;&#49845;_&#50756;&#494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사원"/>
      <sheetName val="배송"/>
      <sheetName val="조견표"/>
      <sheetName val="재무"/>
    </sheetNames>
    <sheetDataSet>
      <sheetData sheetId="0">
        <row r="3">
          <cell r="B3" t="str">
            <v>개발부</v>
          </cell>
          <cell r="D3">
            <v>75</v>
          </cell>
          <cell r="E3">
            <v>12</v>
          </cell>
        </row>
        <row r="4">
          <cell r="B4" t="str">
            <v>영업부</v>
          </cell>
          <cell r="C4" t="str">
            <v>워드프로세서</v>
          </cell>
          <cell r="D4">
            <v>79</v>
          </cell>
          <cell r="E4">
            <v>15</v>
          </cell>
        </row>
        <row r="5">
          <cell r="B5" t="str">
            <v>관리부</v>
          </cell>
          <cell r="E5">
            <v>10</v>
          </cell>
        </row>
        <row r="6">
          <cell r="B6" t="str">
            <v>영업부</v>
          </cell>
          <cell r="D6">
            <v>92</v>
          </cell>
          <cell r="E6">
            <v>8</v>
          </cell>
        </row>
        <row r="7">
          <cell r="B7" t="str">
            <v>개발부</v>
          </cell>
          <cell r="C7" t="str">
            <v>정보처리기사</v>
          </cell>
          <cell r="E7">
            <v>5</v>
          </cell>
        </row>
        <row r="8">
          <cell r="B8" t="str">
            <v>개발부</v>
          </cell>
          <cell r="D8">
            <v>73</v>
          </cell>
          <cell r="E8">
            <v>10</v>
          </cell>
        </row>
        <row r="9">
          <cell r="B9" t="str">
            <v>관리부</v>
          </cell>
          <cell r="C9" t="str">
            <v>전산회계</v>
          </cell>
          <cell r="D9">
            <v>78</v>
          </cell>
          <cell r="E9">
            <v>16</v>
          </cell>
        </row>
        <row r="10">
          <cell r="B10" t="str">
            <v>영업부</v>
          </cell>
          <cell r="D10">
            <v>82</v>
          </cell>
          <cell r="E10">
            <v>8</v>
          </cell>
        </row>
        <row r="11">
          <cell r="B11" t="str">
            <v>영업부</v>
          </cell>
          <cell r="D11">
            <v>95</v>
          </cell>
          <cell r="E11">
            <v>14</v>
          </cell>
        </row>
        <row r="12">
          <cell r="B12" t="str">
            <v>개발부</v>
          </cell>
          <cell r="C12" t="str">
            <v>정보처리기사</v>
          </cell>
          <cell r="D12">
            <v>90</v>
          </cell>
          <cell r="E12">
            <v>12</v>
          </cell>
        </row>
        <row r="13">
          <cell r="B13" t="str">
            <v>관리부</v>
          </cell>
          <cell r="C13" t="str">
            <v>전기기사 1급</v>
          </cell>
          <cell r="E13">
            <v>20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보라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88E0-F8D7-4E96-AEE4-9BA52B22717C}">
  <dimension ref="A2:G30"/>
  <sheetViews>
    <sheetView tabSelected="1" zoomScale="115" zoomScaleNormal="115" workbookViewId="0">
      <selection activeCell="H7" sqref="H7"/>
    </sheetView>
  </sheetViews>
  <sheetFormatPr defaultRowHeight="16.5" x14ac:dyDescent="0.15"/>
  <cols>
    <col min="1" max="2" width="8.88671875" style="37"/>
    <col min="3" max="3" width="11.21875" style="37" customWidth="1"/>
    <col min="4" max="4" width="8.88671875" style="37"/>
    <col min="5" max="5" width="10.44140625" style="37" bestFit="1" customWidth="1"/>
    <col min="6" max="6" width="8.88671875" style="37"/>
    <col min="7" max="7" width="11.6640625" style="37" bestFit="1" customWidth="1"/>
    <col min="8" max="16384" width="8.88671875" style="37"/>
  </cols>
  <sheetData>
    <row r="2" spans="1:7" ht="16.5" customHeight="1" x14ac:dyDescent="0.15">
      <c r="A2" s="42" t="s">
        <v>244</v>
      </c>
    </row>
    <row r="3" spans="1:7" ht="16.5" customHeight="1" x14ac:dyDescent="0.15">
      <c r="A3" s="38" t="s">
        <v>202</v>
      </c>
      <c r="B3" s="38" t="s">
        <v>203</v>
      </c>
      <c r="C3" s="38" t="s">
        <v>204</v>
      </c>
      <c r="D3" s="38" t="s">
        <v>205</v>
      </c>
      <c r="E3" s="38" t="s">
        <v>206</v>
      </c>
    </row>
    <row r="4" spans="1:7" ht="16.5" customHeight="1" x14ac:dyDescent="0.15">
      <c r="A4" s="38" t="s">
        <v>207</v>
      </c>
      <c r="B4" s="38">
        <v>76</v>
      </c>
      <c r="C4" s="38">
        <v>81</v>
      </c>
      <c r="D4" s="38">
        <v>79</v>
      </c>
      <c r="E4" s="43">
        <f>AVERAGE(B4:D4)</f>
        <v>78.666666666666671</v>
      </c>
    </row>
    <row r="5" spans="1:7" ht="16.5" customHeight="1" x14ac:dyDescent="0.15">
      <c r="A5" s="38" t="s">
        <v>208</v>
      </c>
      <c r="B5" s="38">
        <v>85</v>
      </c>
      <c r="C5" s="38">
        <v>83</v>
      </c>
      <c r="D5" s="38">
        <v>88</v>
      </c>
      <c r="E5" s="43">
        <f t="shared" ref="E5:E11" si="0">AVERAGE(B5:D5)</f>
        <v>85.333333333333329</v>
      </c>
    </row>
    <row r="6" spans="1:7" ht="16.5" customHeight="1" x14ac:dyDescent="0.15">
      <c r="A6" s="38" t="s">
        <v>209</v>
      </c>
      <c r="B6" s="38">
        <v>91</v>
      </c>
      <c r="C6" s="38">
        <v>95</v>
      </c>
      <c r="D6" s="38">
        <v>92</v>
      </c>
      <c r="E6" s="43">
        <f t="shared" si="0"/>
        <v>92.666666666666671</v>
      </c>
    </row>
    <row r="7" spans="1:7" ht="16.5" customHeight="1" x14ac:dyDescent="0.15">
      <c r="A7" s="38" t="s">
        <v>210</v>
      </c>
      <c r="B7" s="38">
        <v>88</v>
      </c>
      <c r="C7" s="38">
        <v>69</v>
      </c>
      <c r="D7" s="38">
        <v>82</v>
      </c>
      <c r="E7" s="43">
        <f t="shared" si="0"/>
        <v>79.666666666666671</v>
      </c>
    </row>
    <row r="8" spans="1:7" ht="16.5" customHeight="1" x14ac:dyDescent="0.15">
      <c r="A8" s="38" t="s">
        <v>211</v>
      </c>
      <c r="B8" s="38">
        <v>79</v>
      </c>
      <c r="C8" s="38">
        <v>72</v>
      </c>
      <c r="D8" s="38">
        <v>69</v>
      </c>
      <c r="E8" s="43">
        <f t="shared" si="0"/>
        <v>73.333333333333329</v>
      </c>
    </row>
    <row r="9" spans="1:7" ht="16.5" customHeight="1" x14ac:dyDescent="0.15">
      <c r="A9" s="38" t="s">
        <v>212</v>
      </c>
      <c r="B9" s="38">
        <v>55</v>
      </c>
      <c r="C9" s="38">
        <v>56</v>
      </c>
      <c r="D9" s="38">
        <v>59</v>
      </c>
      <c r="E9" s="43">
        <f t="shared" si="0"/>
        <v>56.666666666666664</v>
      </c>
    </row>
    <row r="10" spans="1:7" ht="16.5" customHeight="1" x14ac:dyDescent="0.15">
      <c r="A10" s="38" t="s">
        <v>213</v>
      </c>
      <c r="B10" s="38">
        <v>94</v>
      </c>
      <c r="C10" s="38">
        <v>92</v>
      </c>
      <c r="D10" s="38">
        <v>96</v>
      </c>
      <c r="E10" s="43">
        <f t="shared" si="0"/>
        <v>94</v>
      </c>
      <c r="F10" s="68" t="s">
        <v>214</v>
      </c>
      <c r="G10" s="69"/>
    </row>
    <row r="11" spans="1:7" ht="16.5" customHeight="1" x14ac:dyDescent="0.15">
      <c r="A11" s="38" t="s">
        <v>215</v>
      </c>
      <c r="B11" s="38">
        <v>76</v>
      </c>
      <c r="C11" s="38">
        <v>75</v>
      </c>
      <c r="D11" s="38">
        <v>72</v>
      </c>
      <c r="E11" s="43">
        <f t="shared" si="0"/>
        <v>74.333333333333329</v>
      </c>
      <c r="F11" s="44" t="s">
        <v>206</v>
      </c>
      <c r="G11" s="44" t="s">
        <v>206</v>
      </c>
    </row>
    <row r="12" spans="1:7" ht="16.5" customHeight="1" x14ac:dyDescent="0.15">
      <c r="A12" s="70" t="s">
        <v>216</v>
      </c>
      <c r="B12" s="71"/>
      <c r="C12" s="71"/>
      <c r="D12" s="72"/>
      <c r="E12" s="84" t="str">
        <f>DCOUNT(A3:E11,E3,F11:G12)&amp;"명"</f>
        <v>4명</v>
      </c>
      <c r="F12" s="38" t="s">
        <v>266</v>
      </c>
      <c r="G12" s="38" t="s">
        <v>267</v>
      </c>
    </row>
    <row r="20" spans="1:5" x14ac:dyDescent="0.3">
      <c r="A20" s="56" t="s">
        <v>227</v>
      </c>
      <c r="B20" s="58"/>
      <c r="C20" s="58"/>
      <c r="D20" s="58"/>
      <c r="E20" s="57"/>
    </row>
    <row r="21" spans="1:5" x14ac:dyDescent="0.3">
      <c r="A21" s="59" t="s">
        <v>228</v>
      </c>
      <c r="B21" s="59" t="s">
        <v>229</v>
      </c>
      <c r="C21" s="59" t="s">
        <v>230</v>
      </c>
      <c r="D21" s="59" t="s">
        <v>228</v>
      </c>
      <c r="E21" s="63" t="s">
        <v>231</v>
      </c>
    </row>
    <row r="22" spans="1:5" x14ac:dyDescent="0.3">
      <c r="A22" s="59" t="s">
        <v>232</v>
      </c>
      <c r="B22" s="59" t="s">
        <v>233</v>
      </c>
      <c r="C22" s="60">
        <v>2910945</v>
      </c>
      <c r="D22" s="59" t="s">
        <v>245</v>
      </c>
      <c r="E22" s="85">
        <f>ROUNDUP(DAVERAGE(A21:C30,C21,D21:D22),-3)</f>
        <v>3130000</v>
      </c>
    </row>
    <row r="23" spans="1:5" x14ac:dyDescent="0.3">
      <c r="A23" s="59" t="s">
        <v>235</v>
      </c>
      <c r="B23" s="59" t="s">
        <v>236</v>
      </c>
      <c r="C23" s="60">
        <v>1856030</v>
      </c>
      <c r="D23" s="58"/>
      <c r="E23" s="61"/>
    </row>
    <row r="24" spans="1:5" x14ac:dyDescent="0.3">
      <c r="A24" s="59" t="s">
        <v>232</v>
      </c>
      <c r="B24" s="59" t="s">
        <v>237</v>
      </c>
      <c r="C24" s="60">
        <v>5519915</v>
      </c>
      <c r="D24" s="58"/>
      <c r="E24" s="61"/>
    </row>
    <row r="25" spans="1:5" x14ac:dyDescent="0.3">
      <c r="A25" s="59" t="s">
        <v>234</v>
      </c>
      <c r="B25" s="59" t="s">
        <v>238</v>
      </c>
      <c r="C25" s="60">
        <v>3356975</v>
      </c>
      <c r="D25" s="58"/>
      <c r="E25" s="61"/>
    </row>
    <row r="26" spans="1:5" x14ac:dyDescent="0.3">
      <c r="A26" s="59" t="s">
        <v>235</v>
      </c>
      <c r="B26" s="59" t="s">
        <v>239</v>
      </c>
      <c r="C26" s="60">
        <v>2876400</v>
      </c>
      <c r="D26" s="58"/>
      <c r="E26" s="61"/>
    </row>
    <row r="27" spans="1:5" x14ac:dyDescent="0.3">
      <c r="A27" s="59" t="s">
        <v>235</v>
      </c>
      <c r="B27" s="59" t="s">
        <v>240</v>
      </c>
      <c r="C27" s="60">
        <v>2919405</v>
      </c>
      <c r="D27" s="58"/>
      <c r="E27" s="61"/>
    </row>
    <row r="28" spans="1:5" x14ac:dyDescent="0.3">
      <c r="A28" s="59" t="s">
        <v>234</v>
      </c>
      <c r="B28" s="59" t="s">
        <v>241</v>
      </c>
      <c r="C28" s="60">
        <v>2901286</v>
      </c>
      <c r="D28" s="58"/>
      <c r="E28" s="61"/>
    </row>
    <row r="29" spans="1:5" x14ac:dyDescent="0.3">
      <c r="A29" s="59" t="s">
        <v>232</v>
      </c>
      <c r="B29" s="59" t="s">
        <v>242</v>
      </c>
      <c r="C29" s="62">
        <v>23158216</v>
      </c>
      <c r="D29" s="58"/>
      <c r="E29" s="61"/>
    </row>
    <row r="30" spans="1:5" x14ac:dyDescent="0.3">
      <c r="A30" s="59" t="s">
        <v>232</v>
      </c>
      <c r="B30" s="59" t="s">
        <v>243</v>
      </c>
      <c r="C30" s="62">
        <v>18554660</v>
      </c>
      <c r="D30" s="58"/>
      <c r="E30" s="61"/>
    </row>
  </sheetData>
  <mergeCells count="2">
    <mergeCell ref="F10:G10"/>
    <mergeCell ref="A12:D12"/>
  </mergeCells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AEB46-A6BE-4C5D-81F3-FEF743B15F00}">
  <sheetPr>
    <tabColor rgb="FF7030A0"/>
  </sheetPr>
  <dimension ref="A1:H21"/>
  <sheetViews>
    <sheetView zoomScale="115" zoomScaleNormal="115" workbookViewId="0">
      <selection activeCell="J27" sqref="J27"/>
    </sheetView>
  </sheetViews>
  <sheetFormatPr defaultRowHeight="16.5" x14ac:dyDescent="0.15"/>
  <cols>
    <col min="1" max="1" width="6.88671875" style="23" customWidth="1"/>
    <col min="2" max="2" width="8.33203125" style="18" customWidth="1"/>
    <col min="3" max="8" width="8.77734375" style="18" customWidth="1"/>
    <col min="9" max="9" width="2.109375" style="18" customWidth="1"/>
    <col min="10" max="10" width="7" style="18" customWidth="1"/>
    <col min="11" max="11" width="7.33203125" style="18" customWidth="1"/>
    <col min="12" max="16384" width="8.88671875" style="18"/>
  </cols>
  <sheetData>
    <row r="1" spans="1:8" ht="38.25" customHeight="1" x14ac:dyDescent="0.15">
      <c r="A1" s="75" t="s">
        <v>157</v>
      </c>
      <c r="B1" s="75"/>
      <c r="C1" s="75"/>
      <c r="D1" s="75"/>
      <c r="E1" s="75"/>
      <c r="F1" s="75"/>
      <c r="G1" s="75"/>
      <c r="H1" s="75"/>
    </row>
    <row r="2" spans="1:8" x14ac:dyDescent="0.15">
      <c r="A2" s="19" t="s">
        <v>158</v>
      </c>
      <c r="B2" s="19" t="s">
        <v>159</v>
      </c>
      <c r="C2" s="19" t="s">
        <v>160</v>
      </c>
      <c r="D2" s="19" t="s">
        <v>161</v>
      </c>
      <c r="E2" s="19" t="s">
        <v>162</v>
      </c>
      <c r="F2" s="19" t="s">
        <v>163</v>
      </c>
      <c r="G2" s="19" t="s">
        <v>164</v>
      </c>
      <c r="H2" s="19" t="s">
        <v>165</v>
      </c>
    </row>
    <row r="3" spans="1:8" x14ac:dyDescent="0.15">
      <c r="A3" s="19">
        <f>ROW()-2</f>
        <v>1</v>
      </c>
      <c r="B3" s="21">
        <v>1001</v>
      </c>
      <c r="C3" s="22" t="str">
        <f>VLOOKUP(B3,품목표,2,0)</f>
        <v>RAM</v>
      </c>
      <c r="D3" s="22">
        <f>VLOOKUP(B3,품목표,3,0)</f>
        <v>25</v>
      </c>
      <c r="E3" s="22">
        <f>VLOOKUP(D3,배송요금,2,1)</f>
        <v>2600</v>
      </c>
      <c r="F3" s="22">
        <f>HLOOKUP(B3,단가표,2,1)</f>
        <v>65000</v>
      </c>
      <c r="G3" s="22" t="str">
        <f>HLOOKUP(F3,사은품,2,1)</f>
        <v>머그컵</v>
      </c>
      <c r="H3" s="22" t="str">
        <f>CHOOSE(LEFT(B3),"일반","특송")</f>
        <v>일반</v>
      </c>
    </row>
    <row r="4" spans="1:8" x14ac:dyDescent="0.15">
      <c r="A4" s="19">
        <f t="shared" ref="A4:A11" si="0">ROW()-2</f>
        <v>2</v>
      </c>
      <c r="B4" s="21">
        <v>1010</v>
      </c>
      <c r="C4" s="22" t="str">
        <f>VLOOKUP(B4,품목표,2,0)</f>
        <v>마우스</v>
      </c>
      <c r="D4" s="22">
        <f>VLOOKUP(B4,품목표,3,0)</f>
        <v>120</v>
      </c>
      <c r="E4" s="22">
        <f>VLOOKUP(D4,배송요금,2,1)</f>
        <v>2600</v>
      </c>
      <c r="F4" s="22">
        <f>HLOOKUP(B4,단가표,2,1)</f>
        <v>17500</v>
      </c>
      <c r="G4" s="22" t="str">
        <f>HLOOKUP(F4,사은품,2,1)</f>
        <v>필기구</v>
      </c>
      <c r="H4" s="22" t="str">
        <f t="shared" ref="H4:H11" si="1">CHOOSE(LEFT(B4),"일반","특송")</f>
        <v>일반</v>
      </c>
    </row>
    <row r="5" spans="1:8" x14ac:dyDescent="0.15">
      <c r="A5" s="19">
        <f t="shared" si="0"/>
        <v>3</v>
      </c>
      <c r="B5" s="21">
        <v>1001</v>
      </c>
      <c r="C5" s="22" t="str">
        <f>VLOOKUP(B5,품목표,2,0)</f>
        <v>RAM</v>
      </c>
      <c r="D5" s="22">
        <f>VLOOKUP(B5,품목표,3,0)</f>
        <v>25</v>
      </c>
      <c r="E5" s="22">
        <f>VLOOKUP(D5,배송요금,2,1)</f>
        <v>2600</v>
      </c>
      <c r="F5" s="22">
        <f>HLOOKUP(B5,단가표,2,1)</f>
        <v>65000</v>
      </c>
      <c r="G5" s="22" t="str">
        <f>HLOOKUP(F5,사은품,2,1)</f>
        <v>머그컵</v>
      </c>
      <c r="H5" s="22" t="str">
        <f t="shared" si="1"/>
        <v>일반</v>
      </c>
    </row>
    <row r="6" spans="1:8" x14ac:dyDescent="0.15">
      <c r="A6" s="19">
        <f t="shared" si="0"/>
        <v>4</v>
      </c>
      <c r="B6" s="21">
        <v>1011</v>
      </c>
      <c r="C6" s="22" t="str">
        <f>VLOOKUP(B6,품목표,2,0)</f>
        <v>키보드</v>
      </c>
      <c r="D6" s="22">
        <f>VLOOKUP(B6,품목표,3,0)</f>
        <v>870</v>
      </c>
      <c r="E6" s="22">
        <f>VLOOKUP(D6,배송요금,2,1)</f>
        <v>3700</v>
      </c>
      <c r="F6" s="22">
        <f>HLOOKUP(B6,단가표,2,1)</f>
        <v>45000</v>
      </c>
      <c r="G6" s="22" t="str">
        <f>HLOOKUP(F6,사은품,2,1)</f>
        <v>머그컵</v>
      </c>
      <c r="H6" s="22" t="str">
        <f t="shared" si="1"/>
        <v>일반</v>
      </c>
    </row>
    <row r="7" spans="1:8" x14ac:dyDescent="0.15">
      <c r="A7" s="19">
        <f t="shared" si="0"/>
        <v>5</v>
      </c>
      <c r="B7" s="21">
        <v>1011</v>
      </c>
      <c r="C7" s="22" t="str">
        <f>VLOOKUP(B7,품목표,2,0)</f>
        <v>키보드</v>
      </c>
      <c r="D7" s="22">
        <f>VLOOKUP(B7,품목표,3,0)</f>
        <v>870</v>
      </c>
      <c r="E7" s="22">
        <f>VLOOKUP(D7,배송요금,2,1)</f>
        <v>3700</v>
      </c>
      <c r="F7" s="22">
        <f>HLOOKUP(B7,단가표,2,1)</f>
        <v>45000</v>
      </c>
      <c r="G7" s="22" t="str">
        <f>HLOOKUP(F7,사은품,2,1)</f>
        <v>머그컵</v>
      </c>
      <c r="H7" s="22" t="str">
        <f t="shared" si="1"/>
        <v>일반</v>
      </c>
    </row>
    <row r="8" spans="1:8" x14ac:dyDescent="0.15">
      <c r="A8" s="19">
        <f t="shared" si="0"/>
        <v>6</v>
      </c>
      <c r="B8" s="21">
        <v>2010</v>
      </c>
      <c r="C8" s="22" t="str">
        <f>VLOOKUP(B8,품목표,2,0)</f>
        <v>외장하드</v>
      </c>
      <c r="D8" s="22">
        <f>VLOOKUP(B8,품목표,3,0)</f>
        <v>320</v>
      </c>
      <c r="E8" s="22">
        <f>VLOOKUP(D8,배송요금,2,1)</f>
        <v>2600</v>
      </c>
      <c r="F8" s="22">
        <f>HLOOKUP(B8,단가표,2,1)</f>
        <v>139000</v>
      </c>
      <c r="G8" s="22" t="str">
        <f>HLOOKUP(F8,사은품,2,1)</f>
        <v>도서상품권</v>
      </c>
      <c r="H8" s="22" t="str">
        <f t="shared" si="1"/>
        <v>특송</v>
      </c>
    </row>
    <row r="9" spans="1:8" x14ac:dyDescent="0.15">
      <c r="A9" s="19">
        <f t="shared" si="0"/>
        <v>7</v>
      </c>
      <c r="B9" s="21">
        <v>1001</v>
      </c>
      <c r="C9" s="22" t="str">
        <f>VLOOKUP(B9,품목표,2,0)</f>
        <v>RAM</v>
      </c>
      <c r="D9" s="22">
        <f>VLOOKUP(B9,품목표,3,0)</f>
        <v>25</v>
      </c>
      <c r="E9" s="22">
        <f>VLOOKUP(D9,배송요금,2,1)</f>
        <v>2600</v>
      </c>
      <c r="F9" s="22">
        <f>HLOOKUP(B9,단가표,2,1)</f>
        <v>65000</v>
      </c>
      <c r="G9" s="22" t="str">
        <f>HLOOKUP(F9,사은품,2,1)</f>
        <v>머그컵</v>
      </c>
      <c r="H9" s="22" t="str">
        <f t="shared" si="1"/>
        <v>일반</v>
      </c>
    </row>
    <row r="10" spans="1:8" x14ac:dyDescent="0.15">
      <c r="A10" s="19">
        <f t="shared" si="0"/>
        <v>8</v>
      </c>
      <c r="B10" s="21">
        <v>1010</v>
      </c>
      <c r="C10" s="22" t="str">
        <f>VLOOKUP(B10,품목표,2,0)</f>
        <v>마우스</v>
      </c>
      <c r="D10" s="22">
        <f>VLOOKUP(B10,품목표,3,0)</f>
        <v>120</v>
      </c>
      <c r="E10" s="22">
        <f>VLOOKUP(D10,배송요금,2,1)</f>
        <v>2600</v>
      </c>
      <c r="F10" s="22">
        <f>HLOOKUP(B10,단가표,2,1)</f>
        <v>17500</v>
      </c>
      <c r="G10" s="22" t="str">
        <f>HLOOKUP(F10,사은품,2,1)</f>
        <v>필기구</v>
      </c>
      <c r="H10" s="22" t="str">
        <f t="shared" si="1"/>
        <v>일반</v>
      </c>
    </row>
    <row r="11" spans="1:8" x14ac:dyDescent="0.15">
      <c r="A11" s="19">
        <f t="shared" si="0"/>
        <v>9</v>
      </c>
      <c r="B11" s="21">
        <v>2010</v>
      </c>
      <c r="C11" s="22" t="str">
        <f>VLOOKUP(B11,품목표,2,0)</f>
        <v>외장하드</v>
      </c>
      <c r="D11" s="22">
        <f>VLOOKUP(B11,품목표,3,0)</f>
        <v>320</v>
      </c>
      <c r="E11" s="22">
        <f>VLOOKUP(D11,배송요금,2,1)</f>
        <v>2600</v>
      </c>
      <c r="F11" s="22">
        <f>HLOOKUP(B11,단가표,2,1)</f>
        <v>139000</v>
      </c>
      <c r="G11" s="22" t="str">
        <f>HLOOKUP(F11,사은품,2,1)</f>
        <v>도서상품권</v>
      </c>
      <c r="H11" s="22" t="str">
        <f t="shared" si="1"/>
        <v>특송</v>
      </c>
    </row>
    <row r="12" spans="1:8" x14ac:dyDescent="0.15">
      <c r="B12" s="23"/>
      <c r="D12" s="24"/>
      <c r="E12" s="24"/>
    </row>
    <row r="14" spans="1:8" x14ac:dyDescent="0.15">
      <c r="A14" s="28" t="s">
        <v>265</v>
      </c>
    </row>
    <row r="15" spans="1:8" x14ac:dyDescent="0.15">
      <c r="A15" s="19" t="s">
        <v>258</v>
      </c>
      <c r="B15" s="76" t="s">
        <v>259</v>
      </c>
      <c r="C15" s="76"/>
      <c r="D15" s="67" t="s">
        <v>260</v>
      </c>
    </row>
    <row r="16" spans="1:8" x14ac:dyDescent="0.15">
      <c r="A16" s="66" t="s">
        <v>255</v>
      </c>
      <c r="B16" s="73" t="s">
        <v>261</v>
      </c>
      <c r="C16" s="73"/>
      <c r="D16" s="21"/>
    </row>
    <row r="17" spans="1:4" x14ac:dyDescent="0.15">
      <c r="A17" s="66" t="s">
        <v>256</v>
      </c>
      <c r="B17" s="73" t="s">
        <v>262</v>
      </c>
      <c r="C17" s="74"/>
      <c r="D17" s="21"/>
    </row>
    <row r="18" spans="1:4" x14ac:dyDescent="0.15">
      <c r="A18" s="66" t="s">
        <v>257</v>
      </c>
      <c r="B18" s="73" t="s">
        <v>263</v>
      </c>
      <c r="C18" s="74"/>
      <c r="D18" s="21"/>
    </row>
    <row r="21" spans="1:4" x14ac:dyDescent="0.15">
      <c r="A21" s="28" t="s">
        <v>264</v>
      </c>
    </row>
  </sheetData>
  <mergeCells count="5">
    <mergeCell ref="B18:C18"/>
    <mergeCell ref="A1:H1"/>
    <mergeCell ref="B15:C15"/>
    <mergeCell ref="B16:C16"/>
    <mergeCell ref="B17:C17"/>
  </mergeCells>
  <phoneticPr fontId="17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1DFF-DD59-44A0-B6C7-93C71B97053C}">
  <sheetPr>
    <tabColor rgb="FF7030A0"/>
  </sheetPr>
  <dimension ref="A1:L13"/>
  <sheetViews>
    <sheetView zoomScale="115" zoomScaleNormal="115" workbookViewId="0">
      <selection activeCell="J27" sqref="J27"/>
    </sheetView>
  </sheetViews>
  <sheetFormatPr defaultRowHeight="16.5" x14ac:dyDescent="0.15"/>
  <cols>
    <col min="1" max="1" width="7.21875" style="23" customWidth="1"/>
    <col min="2" max="3" width="8" style="23" customWidth="1"/>
    <col min="4" max="4" width="3.88671875" style="23" customWidth="1"/>
    <col min="5" max="5" width="6.109375" style="23" customWidth="1"/>
    <col min="6" max="6" width="8" style="23" customWidth="1"/>
    <col min="7" max="7" width="4" style="18" customWidth="1"/>
    <col min="8" max="8" width="7.109375" style="18" customWidth="1"/>
    <col min="9" max="12" width="8.6640625" style="18" customWidth="1"/>
    <col min="13" max="16384" width="8.88671875" style="18"/>
  </cols>
  <sheetData>
    <row r="1" spans="1:12" x14ac:dyDescent="0.3">
      <c r="A1" s="77" t="s">
        <v>166</v>
      </c>
      <c r="B1" s="77"/>
      <c r="C1" s="77"/>
      <c r="E1" s="78" t="s">
        <v>167</v>
      </c>
      <c r="F1" s="78"/>
      <c r="H1" s="79" t="s">
        <v>168</v>
      </c>
      <c r="I1" s="79"/>
      <c r="J1" s="79"/>
      <c r="K1" s="79"/>
      <c r="L1" s="79"/>
    </row>
    <row r="2" spans="1:12" x14ac:dyDescent="0.15">
      <c r="A2" s="25" t="s">
        <v>159</v>
      </c>
      <c r="B2" s="25" t="s">
        <v>160</v>
      </c>
      <c r="C2" s="25" t="s">
        <v>161</v>
      </c>
      <c r="E2" s="19" t="s">
        <v>161</v>
      </c>
      <c r="F2" s="19" t="s">
        <v>162</v>
      </c>
      <c r="H2" s="19" t="s">
        <v>159</v>
      </c>
      <c r="I2" s="21">
        <v>1001</v>
      </c>
      <c r="J2" s="21">
        <v>1010</v>
      </c>
      <c r="K2" s="21">
        <v>1011</v>
      </c>
      <c r="L2" s="21">
        <v>2010</v>
      </c>
    </row>
    <row r="3" spans="1:12" x14ac:dyDescent="0.15">
      <c r="A3" s="21">
        <v>1001</v>
      </c>
      <c r="B3" s="21" t="s">
        <v>169</v>
      </c>
      <c r="C3" s="26">
        <v>25</v>
      </c>
      <c r="E3" s="21">
        <v>0</v>
      </c>
      <c r="F3" s="27">
        <v>2600</v>
      </c>
      <c r="H3" s="19" t="s">
        <v>163</v>
      </c>
      <c r="I3" s="27">
        <v>65000</v>
      </c>
      <c r="J3" s="27">
        <v>17500</v>
      </c>
      <c r="K3" s="27">
        <v>45000</v>
      </c>
      <c r="L3" s="27">
        <v>139000</v>
      </c>
    </row>
    <row r="4" spans="1:12" x14ac:dyDescent="0.15">
      <c r="A4" s="21">
        <v>1010</v>
      </c>
      <c r="B4" s="21" t="s">
        <v>170</v>
      </c>
      <c r="C4" s="26">
        <v>120</v>
      </c>
      <c r="E4" s="21">
        <v>350</v>
      </c>
      <c r="F4" s="27">
        <v>2800</v>
      </c>
      <c r="H4" s="23"/>
      <c r="I4" s="23"/>
      <c r="J4" s="23"/>
      <c r="K4" s="23"/>
      <c r="L4" s="23"/>
    </row>
    <row r="5" spans="1:12" x14ac:dyDescent="0.15">
      <c r="A5" s="21">
        <v>1011</v>
      </c>
      <c r="B5" s="21" t="s">
        <v>171</v>
      </c>
      <c r="C5" s="26">
        <v>870</v>
      </c>
      <c r="E5" s="21">
        <v>500</v>
      </c>
      <c r="F5" s="27">
        <v>3100</v>
      </c>
      <c r="H5" s="80" t="s">
        <v>164</v>
      </c>
      <c r="I5" s="80"/>
      <c r="J5" s="80"/>
      <c r="K5" s="80"/>
      <c r="L5" s="80"/>
    </row>
    <row r="6" spans="1:12" x14ac:dyDescent="0.15">
      <c r="A6" s="21">
        <v>2010</v>
      </c>
      <c r="B6" s="21" t="s">
        <v>172</v>
      </c>
      <c r="C6" s="26">
        <v>320</v>
      </c>
      <c r="E6" s="21">
        <v>800</v>
      </c>
      <c r="F6" s="27">
        <v>3700</v>
      </c>
      <c r="H6" s="19" t="s">
        <v>163</v>
      </c>
      <c r="I6" s="27">
        <v>0</v>
      </c>
      <c r="J6" s="27">
        <v>30000</v>
      </c>
      <c r="K6" s="27">
        <v>80000</v>
      </c>
      <c r="L6" s="27">
        <v>120000</v>
      </c>
    </row>
    <row r="7" spans="1:12" x14ac:dyDescent="0.15">
      <c r="H7" s="19" t="s">
        <v>164</v>
      </c>
      <c r="I7" s="21" t="s">
        <v>173</v>
      </c>
      <c r="J7" s="21" t="s">
        <v>174</v>
      </c>
      <c r="K7" s="21" t="s">
        <v>175</v>
      </c>
      <c r="L7" s="21" t="s">
        <v>176</v>
      </c>
    </row>
    <row r="8" spans="1:12" x14ac:dyDescent="0.15">
      <c r="H8" s="23"/>
      <c r="I8" s="23"/>
      <c r="J8" s="23"/>
      <c r="K8" s="23"/>
      <c r="L8" s="23"/>
    </row>
    <row r="12" spans="1:12" x14ac:dyDescent="0.15">
      <c r="A12" s="21" t="s">
        <v>184</v>
      </c>
      <c r="B12" s="21" t="s">
        <v>185</v>
      </c>
      <c r="E12" s="81" t="s">
        <v>187</v>
      </c>
      <c r="F12" s="82"/>
      <c r="G12" s="82"/>
      <c r="H12" s="82"/>
      <c r="I12" s="82"/>
      <c r="J12" s="82"/>
      <c r="K12" s="18" t="s">
        <v>185</v>
      </c>
    </row>
    <row r="13" spans="1:12" x14ac:dyDescent="0.15">
      <c r="A13" s="21" t="s">
        <v>184</v>
      </c>
      <c r="B13" s="21" t="s">
        <v>186</v>
      </c>
      <c r="E13" s="81" t="s">
        <v>188</v>
      </c>
      <c r="F13" s="81"/>
      <c r="G13" s="81"/>
      <c r="H13" s="81"/>
      <c r="I13" s="81"/>
      <c r="J13" s="81"/>
      <c r="K13" s="18" t="s">
        <v>186</v>
      </c>
    </row>
  </sheetData>
  <mergeCells count="6">
    <mergeCell ref="A1:C1"/>
    <mergeCell ref="E1:F1"/>
    <mergeCell ref="H1:L1"/>
    <mergeCell ref="H5:L5"/>
    <mergeCell ref="E13:J13"/>
    <mergeCell ref="E12:J12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78182-2970-4DB7-91C4-74081C4F562E}">
  <dimension ref="A1:J26"/>
  <sheetViews>
    <sheetView zoomScale="115" zoomScaleNormal="115" workbookViewId="0">
      <selection activeCell="F30" sqref="F30"/>
    </sheetView>
  </sheetViews>
  <sheetFormatPr defaultRowHeight="13.5" x14ac:dyDescent="0.15"/>
  <cols>
    <col min="4" max="4" width="13.77734375" customWidth="1"/>
    <col min="5" max="5" width="11.33203125" customWidth="1"/>
  </cols>
  <sheetData>
    <row r="1" spans="1:10" s="37" customFormat="1" ht="37.5" customHeight="1" x14ac:dyDescent="0.15">
      <c r="A1" s="41" t="s">
        <v>217</v>
      </c>
    </row>
    <row r="2" spans="1:10" s="37" customFormat="1" ht="16.5" x14ac:dyDescent="0.15">
      <c r="A2" s="38" t="s">
        <v>189</v>
      </c>
      <c r="B2" s="38" t="s">
        <v>190</v>
      </c>
      <c r="C2" s="38" t="s">
        <v>191</v>
      </c>
      <c r="D2" s="39" t="s">
        <v>192</v>
      </c>
      <c r="F2" s="38" t="s">
        <v>189</v>
      </c>
      <c r="G2" s="38" t="s">
        <v>193</v>
      </c>
      <c r="H2" s="38" t="s">
        <v>194</v>
      </c>
      <c r="I2" s="38" t="s">
        <v>195</v>
      </c>
      <c r="J2" s="38" t="s">
        <v>196</v>
      </c>
    </row>
    <row r="3" spans="1:10" s="37" customFormat="1" ht="16.5" x14ac:dyDescent="0.15">
      <c r="A3" s="38" t="s">
        <v>193</v>
      </c>
      <c r="B3" s="38" t="s">
        <v>197</v>
      </c>
      <c r="C3" s="40">
        <v>304</v>
      </c>
      <c r="D3" s="86">
        <f t="shared" ref="D3:D14" si="0">C3*INDEX($G$3:$J$4,2,MATCH(A3,$G$2:$J$2,0))</f>
        <v>8056000</v>
      </c>
      <c r="F3" s="38" t="s">
        <v>198</v>
      </c>
      <c r="G3" s="40">
        <v>31000</v>
      </c>
      <c r="H3" s="40">
        <v>33500</v>
      </c>
      <c r="I3" s="40">
        <v>37000</v>
      </c>
      <c r="J3" s="40">
        <v>38500</v>
      </c>
    </row>
    <row r="4" spans="1:10" s="37" customFormat="1" ht="16.5" x14ac:dyDescent="0.15">
      <c r="A4" s="38" t="s">
        <v>193</v>
      </c>
      <c r="B4" s="38" t="s">
        <v>199</v>
      </c>
      <c r="C4" s="40">
        <v>283</v>
      </c>
      <c r="D4" s="86">
        <f t="shared" si="0"/>
        <v>7499500</v>
      </c>
      <c r="F4" s="38" t="s">
        <v>200</v>
      </c>
      <c r="G4" s="40">
        <v>26500</v>
      </c>
      <c r="H4" s="40">
        <v>28625</v>
      </c>
      <c r="I4" s="40">
        <v>30520</v>
      </c>
      <c r="J4" s="40">
        <v>31000</v>
      </c>
    </row>
    <row r="5" spans="1:10" s="37" customFormat="1" ht="16.5" x14ac:dyDescent="0.15">
      <c r="A5" s="38" t="s">
        <v>193</v>
      </c>
      <c r="B5" s="38" t="s">
        <v>201</v>
      </c>
      <c r="C5" s="40">
        <v>377</v>
      </c>
      <c r="D5" s="86">
        <f t="shared" si="0"/>
        <v>9990500</v>
      </c>
    </row>
    <row r="6" spans="1:10" s="37" customFormat="1" ht="16.5" x14ac:dyDescent="0.15">
      <c r="A6" s="38" t="s">
        <v>194</v>
      </c>
      <c r="B6" s="38" t="s">
        <v>197</v>
      </c>
      <c r="C6" s="40">
        <v>346</v>
      </c>
      <c r="D6" s="86">
        <f t="shared" si="0"/>
        <v>9904250</v>
      </c>
    </row>
    <row r="7" spans="1:10" s="37" customFormat="1" ht="16.5" x14ac:dyDescent="0.15">
      <c r="A7" s="38" t="s">
        <v>194</v>
      </c>
      <c r="B7" s="38" t="s">
        <v>199</v>
      </c>
      <c r="C7" s="40">
        <v>237</v>
      </c>
      <c r="D7" s="86">
        <f t="shared" si="0"/>
        <v>6784125</v>
      </c>
    </row>
    <row r="8" spans="1:10" s="37" customFormat="1" ht="16.5" x14ac:dyDescent="0.15">
      <c r="A8" s="38" t="s">
        <v>194</v>
      </c>
      <c r="B8" s="38" t="s">
        <v>201</v>
      </c>
      <c r="C8" s="40">
        <v>312</v>
      </c>
      <c r="D8" s="86">
        <f t="shared" si="0"/>
        <v>8931000</v>
      </c>
    </row>
    <row r="9" spans="1:10" s="37" customFormat="1" ht="16.5" x14ac:dyDescent="0.15">
      <c r="A9" s="38" t="s">
        <v>195</v>
      </c>
      <c r="B9" s="38" t="s">
        <v>197</v>
      </c>
      <c r="C9" s="40">
        <v>276</v>
      </c>
      <c r="D9" s="86">
        <f t="shared" si="0"/>
        <v>8423520</v>
      </c>
    </row>
    <row r="10" spans="1:10" s="37" customFormat="1" ht="16.5" x14ac:dyDescent="0.15">
      <c r="A10" s="38" t="s">
        <v>195</v>
      </c>
      <c r="B10" s="38" t="s">
        <v>199</v>
      </c>
      <c r="C10" s="40">
        <v>344</v>
      </c>
      <c r="D10" s="86">
        <f t="shared" si="0"/>
        <v>10498880</v>
      </c>
    </row>
    <row r="11" spans="1:10" s="37" customFormat="1" ht="16.5" x14ac:dyDescent="0.15">
      <c r="A11" s="38" t="s">
        <v>195</v>
      </c>
      <c r="B11" s="38" t="s">
        <v>201</v>
      </c>
      <c r="C11" s="40">
        <v>335</v>
      </c>
      <c r="D11" s="86">
        <f t="shared" si="0"/>
        <v>10224200</v>
      </c>
    </row>
    <row r="12" spans="1:10" s="37" customFormat="1" ht="16.5" x14ac:dyDescent="0.15">
      <c r="A12" s="38" t="s">
        <v>196</v>
      </c>
      <c r="B12" s="38" t="s">
        <v>197</v>
      </c>
      <c r="C12" s="40">
        <v>374</v>
      </c>
      <c r="D12" s="86">
        <f t="shared" si="0"/>
        <v>11594000</v>
      </c>
    </row>
    <row r="13" spans="1:10" s="37" customFormat="1" ht="16.5" x14ac:dyDescent="0.15">
      <c r="A13" s="38" t="s">
        <v>196</v>
      </c>
      <c r="B13" s="38" t="s">
        <v>199</v>
      </c>
      <c r="C13" s="40">
        <v>355</v>
      </c>
      <c r="D13" s="86">
        <f t="shared" si="0"/>
        <v>11005000</v>
      </c>
    </row>
    <row r="14" spans="1:10" s="37" customFormat="1" ht="16.5" x14ac:dyDescent="0.15">
      <c r="A14" s="38" t="s">
        <v>196</v>
      </c>
      <c r="B14" s="38" t="s">
        <v>201</v>
      </c>
      <c r="C14" s="40">
        <v>363</v>
      </c>
      <c r="D14" s="86">
        <f t="shared" si="0"/>
        <v>11253000</v>
      </c>
    </row>
    <row r="15" spans="1:10" s="37" customFormat="1" ht="16.5" x14ac:dyDescent="0.15"/>
    <row r="16" spans="1:10" s="37" customFormat="1" ht="16.5" x14ac:dyDescent="0.15"/>
    <row r="17" spans="1:5" s="37" customFormat="1" ht="16.5" x14ac:dyDescent="0.15"/>
    <row r="18" spans="1:5" s="37" customFormat="1" ht="16.5" x14ac:dyDescent="0.15">
      <c r="A18" s="1" t="s">
        <v>218</v>
      </c>
      <c r="B18" s="45" t="s">
        <v>219</v>
      </c>
      <c r="C18" s="4"/>
      <c r="D18" s="4"/>
      <c r="E18"/>
    </row>
    <row r="19" spans="1:5" s="37" customFormat="1" ht="16.5" x14ac:dyDescent="0.15">
      <c r="A19" s="46"/>
      <c r="B19" s="47" t="s">
        <v>220</v>
      </c>
      <c r="C19" s="47" t="s">
        <v>221</v>
      </c>
      <c r="D19" s="47" t="s">
        <v>222</v>
      </c>
      <c r="E19" s="48" t="s">
        <v>223</v>
      </c>
    </row>
    <row r="20" spans="1:5" s="37" customFormat="1" ht="16.5" x14ac:dyDescent="0.15">
      <c r="A20" s="47" t="s">
        <v>220</v>
      </c>
      <c r="B20" s="49">
        <v>1000</v>
      </c>
      <c r="C20" s="49">
        <v>3000</v>
      </c>
      <c r="D20" s="49">
        <v>4000</v>
      </c>
      <c r="E20" s="49">
        <v>5000</v>
      </c>
    </row>
    <row r="21" spans="1:5" s="37" customFormat="1" ht="16.5" x14ac:dyDescent="0.15">
      <c r="A21" s="47" t="s">
        <v>221</v>
      </c>
      <c r="B21" s="49">
        <v>3000</v>
      </c>
      <c r="C21" s="49">
        <v>1000</v>
      </c>
      <c r="D21" s="49">
        <v>3500</v>
      </c>
      <c r="E21" s="49">
        <v>3000</v>
      </c>
    </row>
    <row r="22" spans="1:5" ht="16.5" x14ac:dyDescent="0.15">
      <c r="A22" s="47" t="s">
        <v>222</v>
      </c>
      <c r="B22" s="49">
        <v>4000</v>
      </c>
      <c r="C22" s="49">
        <v>3500</v>
      </c>
      <c r="D22" s="49">
        <v>1000</v>
      </c>
      <c r="E22" s="49">
        <v>2500</v>
      </c>
    </row>
    <row r="23" spans="1:5" ht="17.25" thickBot="1" x14ac:dyDescent="0.2">
      <c r="A23" s="48" t="s">
        <v>223</v>
      </c>
      <c r="B23" s="49">
        <v>5000</v>
      </c>
      <c r="C23" s="50">
        <v>3000</v>
      </c>
      <c r="D23" s="50">
        <v>2500</v>
      </c>
      <c r="E23" s="49">
        <v>1000</v>
      </c>
    </row>
    <row r="24" spans="1:5" ht="17.25" thickTop="1" x14ac:dyDescent="0.15">
      <c r="A24" s="1"/>
      <c r="B24" s="1"/>
      <c r="C24" s="51" t="s">
        <v>224</v>
      </c>
      <c r="D24" s="52" t="s">
        <v>225</v>
      </c>
      <c r="E24" s="53" t="s">
        <v>226</v>
      </c>
    </row>
    <row r="25" spans="1:5" ht="17.25" thickBot="1" x14ac:dyDescent="0.35">
      <c r="A25" s="1"/>
      <c r="B25" s="1"/>
      <c r="C25" s="54" t="s">
        <v>220</v>
      </c>
      <c r="D25" s="55" t="s">
        <v>222</v>
      </c>
      <c r="E25" s="87">
        <f>INDEX(B20:E23,MATCH(C25,A20:A23,0),MATCH(D25,A20:A23,0))</f>
        <v>4000</v>
      </c>
    </row>
    <row r="26" spans="1:5" ht="14.25" thickTop="1" x14ac:dyDescent="0.15"/>
  </sheetData>
  <phoneticPr fontId="5" type="noConversion"/>
  <dataValidations count="1">
    <dataValidation type="list" allowBlank="1" showInputMessage="1" showErrorMessage="1" sqref="C25" xr:uid="{3B8FEFDC-03B1-4518-8823-01552685695C}">
      <formula1>$A$20:$A$23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J21"/>
  <sheetViews>
    <sheetView zoomScaleNormal="100" workbookViewId="0">
      <selection activeCell="L21" sqref="L21"/>
    </sheetView>
  </sheetViews>
  <sheetFormatPr defaultColWidth="8.88671875" defaultRowHeight="16.5" x14ac:dyDescent="0.15"/>
  <cols>
    <col min="1" max="1" width="12.109375" style="1" customWidth="1"/>
    <col min="2" max="2" width="8.88671875" style="1"/>
    <col min="3" max="3" width="14.33203125" style="4" customWidth="1"/>
    <col min="4" max="4" width="8.88671875" style="1"/>
    <col min="5" max="5" width="10.44140625" style="1" customWidth="1"/>
    <col min="6" max="6" width="10.88671875" style="1" bestFit="1" customWidth="1"/>
    <col min="7" max="9" width="10.44140625" style="1" customWidth="1"/>
    <col min="10" max="10" width="11.88671875" style="1" customWidth="1"/>
    <col min="11" max="16384" width="8.88671875" style="1"/>
  </cols>
  <sheetData>
    <row r="1" spans="1:10" ht="30" customHeight="1" x14ac:dyDescent="0.15">
      <c r="A1" s="7" t="s">
        <v>56</v>
      </c>
      <c r="B1" s="8"/>
      <c r="C1" s="9"/>
      <c r="D1" s="8"/>
      <c r="E1" s="8"/>
      <c r="F1" s="8"/>
      <c r="G1" s="8"/>
      <c r="H1" s="8"/>
      <c r="I1" s="8"/>
      <c r="J1" s="8"/>
    </row>
    <row r="2" spans="1:10" ht="12" customHeight="1" x14ac:dyDescent="0.15"/>
    <row r="3" spans="1:10" ht="17.25" thickBot="1" x14ac:dyDescent="0.2">
      <c r="A3" s="2" t="s">
        <v>41</v>
      </c>
      <c r="B3" s="3" t="s">
        <v>42</v>
      </c>
      <c r="C3" s="3" t="s">
        <v>43</v>
      </c>
      <c r="D3" s="3" t="s">
        <v>44</v>
      </c>
      <c r="E3" s="3" t="s">
        <v>45</v>
      </c>
      <c r="F3" s="3" t="s">
        <v>57</v>
      </c>
      <c r="G3" s="3" t="s">
        <v>66</v>
      </c>
      <c r="H3" s="3" t="s">
        <v>128</v>
      </c>
      <c r="I3" s="3" t="s">
        <v>70</v>
      </c>
      <c r="J3" s="3" t="s">
        <v>58</v>
      </c>
    </row>
    <row r="4" spans="1:10" ht="17.25" thickTop="1" x14ac:dyDescent="0.15">
      <c r="A4" s="88" t="s">
        <v>74</v>
      </c>
      <c r="B4" s="90" t="str">
        <f>VLOOKUP($A4,직원명부,COLUMN(),0)</f>
        <v>황민석</v>
      </c>
      <c r="C4" s="90" t="str">
        <f>VLOOKUP($A4,직원명부,COLUMN(),0)</f>
        <v>680105-1******</v>
      </c>
      <c r="D4" s="90" t="str">
        <f>VLOOKUP($A4,직원명부,COLUMN(),0)</f>
        <v>경영전략팀</v>
      </c>
      <c r="E4" s="90" t="str">
        <f>VLOOKUP($A4,직원명부,COLUMN(),0)</f>
        <v>부장</v>
      </c>
      <c r="F4" s="89">
        <v>44418</v>
      </c>
      <c r="G4" s="89">
        <v>44597</v>
      </c>
      <c r="H4" s="90">
        <f>DATEDIF(F4,G4,"m")</f>
        <v>5</v>
      </c>
      <c r="I4" s="90">
        <f>NETWORKDAYS(F4,G4)</f>
        <v>129</v>
      </c>
      <c r="J4" s="91">
        <f>INDEX(수당지급표!$B$4:$F$6,1,MATCH(TF팀!E4,수당지급표!$B$3:$F$3,0))*H4</f>
        <v>3500000</v>
      </c>
    </row>
    <row r="5" spans="1:10" x14ac:dyDescent="0.15">
      <c r="A5" s="88" t="s">
        <v>75</v>
      </c>
      <c r="B5" s="90" t="str">
        <f>VLOOKUP($A5,직원명부,COLUMN(),0)</f>
        <v>박은정</v>
      </c>
      <c r="C5" s="90" t="str">
        <f>VLOOKUP($A5,직원명부,COLUMN(),0)</f>
        <v>690707-2******</v>
      </c>
      <c r="D5" s="90" t="str">
        <f>VLOOKUP($A5,직원명부,COLUMN(),0)</f>
        <v>전산실</v>
      </c>
      <c r="E5" s="90" t="str">
        <f>VLOOKUP($A5,직원명부,COLUMN(),0)</f>
        <v>과장</v>
      </c>
      <c r="F5" s="89">
        <v>44406</v>
      </c>
      <c r="G5" s="89">
        <v>44906</v>
      </c>
      <c r="H5" s="90">
        <f t="shared" ref="H5:H15" si="0">DATEDIF(F5,G5,"m")</f>
        <v>16</v>
      </c>
      <c r="I5" s="90">
        <f t="shared" ref="I5:I15" si="1">NETWORKDAYS(F5,G5)</f>
        <v>357</v>
      </c>
      <c r="J5" s="91">
        <f>INDEX(수당지급표!$B$4:$F$6,1,MATCH(TF팀!E5,수당지급표!$B$3:$F$3,0))*H5</f>
        <v>4800000</v>
      </c>
    </row>
    <row r="6" spans="1:10" x14ac:dyDescent="0.15">
      <c r="A6" s="88" t="s">
        <v>51</v>
      </c>
      <c r="B6" s="90" t="str">
        <f>VLOOKUP($A6,직원명부,COLUMN(),0)</f>
        <v>배운성</v>
      </c>
      <c r="C6" s="90" t="str">
        <f>VLOOKUP($A6,직원명부,COLUMN(),0)</f>
        <v>670226-1******</v>
      </c>
      <c r="D6" s="90" t="str">
        <f>VLOOKUP($A6,직원명부,COLUMN(),0)</f>
        <v>기획실</v>
      </c>
      <c r="E6" s="90" t="str">
        <f>VLOOKUP($A6,직원명부,COLUMN(),0)</f>
        <v>부장</v>
      </c>
      <c r="F6" s="89">
        <v>44418</v>
      </c>
      <c r="G6" s="89">
        <v>44597</v>
      </c>
      <c r="H6" s="90">
        <f t="shared" si="0"/>
        <v>5</v>
      </c>
      <c r="I6" s="90">
        <f t="shared" si="1"/>
        <v>129</v>
      </c>
      <c r="J6" s="91">
        <f>INDEX(수당지급표!$B$4:$F$6,1,MATCH(TF팀!E6,수당지급표!$B$3:$F$3,0))*H6</f>
        <v>3500000</v>
      </c>
    </row>
    <row r="7" spans="1:10" x14ac:dyDescent="0.15">
      <c r="A7" s="88" t="s">
        <v>76</v>
      </c>
      <c r="B7" s="90" t="str">
        <f>VLOOKUP($A7,직원명부,COLUMN(),0)</f>
        <v>최경수</v>
      </c>
      <c r="C7" s="90" t="str">
        <f>VLOOKUP($A7,직원명부,COLUMN(),0)</f>
        <v>730223-2******</v>
      </c>
      <c r="D7" s="90" t="str">
        <f>VLOOKUP($A7,직원명부,COLUMN(),0)</f>
        <v>영업부</v>
      </c>
      <c r="E7" s="90" t="str">
        <f>VLOOKUP($A7,직원명부,COLUMN(),0)</f>
        <v>차장</v>
      </c>
      <c r="F7" s="89">
        <v>44418</v>
      </c>
      <c r="G7" s="89">
        <v>44569</v>
      </c>
      <c r="H7" s="90">
        <f t="shared" si="0"/>
        <v>4</v>
      </c>
      <c r="I7" s="90">
        <f t="shared" si="1"/>
        <v>109</v>
      </c>
      <c r="J7" s="91">
        <f>INDEX(수당지급표!$B$4:$F$6,1,MATCH(TF팀!E7,수당지급표!$B$3:$F$3,0))*H7</f>
        <v>2000000</v>
      </c>
    </row>
    <row r="8" spans="1:10" x14ac:dyDescent="0.15">
      <c r="A8" s="88" t="s">
        <v>78</v>
      </c>
      <c r="B8" s="90" t="str">
        <f>VLOOKUP($A8,직원명부,COLUMN(),0)</f>
        <v>이석훈</v>
      </c>
      <c r="C8" s="90" t="str">
        <f>VLOOKUP($A8,직원명부,COLUMN(),0)</f>
        <v>810904-1******</v>
      </c>
      <c r="D8" s="90" t="str">
        <f>VLOOKUP($A8,직원명부,COLUMN(),0)</f>
        <v>기획실</v>
      </c>
      <c r="E8" s="90" t="str">
        <f>VLOOKUP($A8,직원명부,COLUMN(),0)</f>
        <v>과장</v>
      </c>
      <c r="F8" s="89">
        <v>44406</v>
      </c>
      <c r="G8" s="89">
        <v>44471</v>
      </c>
      <c r="H8" s="90">
        <f t="shared" si="0"/>
        <v>2</v>
      </c>
      <c r="I8" s="90">
        <f t="shared" si="1"/>
        <v>47</v>
      </c>
      <c r="J8" s="91">
        <f>INDEX(수당지급표!$B$4:$F$6,1,MATCH(TF팀!E8,수당지급표!$B$3:$F$3,0))*H8</f>
        <v>600000</v>
      </c>
    </row>
    <row r="9" spans="1:10" x14ac:dyDescent="0.15">
      <c r="A9" s="88" t="s">
        <v>81</v>
      </c>
      <c r="B9" s="90" t="str">
        <f>VLOOKUP($A9,직원명부,COLUMN(),0)</f>
        <v>김소천</v>
      </c>
      <c r="C9" s="90" t="str">
        <f>VLOOKUP($A9,직원명부,COLUMN(),0)</f>
        <v>681028-2******</v>
      </c>
      <c r="D9" s="90" t="str">
        <f>VLOOKUP($A9,직원명부,COLUMN(),0)</f>
        <v>전산실</v>
      </c>
      <c r="E9" s="90" t="str">
        <f>VLOOKUP($A9,직원명부,COLUMN(),0)</f>
        <v>차장</v>
      </c>
      <c r="F9" s="89">
        <v>44306</v>
      </c>
      <c r="G9" s="89">
        <v>44597</v>
      </c>
      <c r="H9" s="90">
        <f t="shared" si="0"/>
        <v>9</v>
      </c>
      <c r="I9" s="90">
        <f t="shared" si="1"/>
        <v>209</v>
      </c>
      <c r="J9" s="91">
        <f>INDEX(수당지급표!$B$4:$F$6,1,MATCH(TF팀!E9,수당지급표!$B$3:$F$3,0))*H9</f>
        <v>4500000</v>
      </c>
    </row>
    <row r="10" spans="1:10" x14ac:dyDescent="0.15">
      <c r="A10" s="88" t="s">
        <v>82</v>
      </c>
      <c r="B10" s="90" t="str">
        <f>VLOOKUP($A10,직원명부,COLUMN(),0)</f>
        <v>이상진</v>
      </c>
      <c r="C10" s="90" t="str">
        <f>VLOOKUP($A10,직원명부,COLUMN(),0)</f>
        <v>830721-1******</v>
      </c>
      <c r="D10" s="90" t="str">
        <f>VLOOKUP($A10,직원명부,COLUMN(),0)</f>
        <v>영업부</v>
      </c>
      <c r="E10" s="90" t="str">
        <f>VLOOKUP($A10,직원명부,COLUMN(),0)</f>
        <v>대리</v>
      </c>
      <c r="F10" s="89">
        <v>44418</v>
      </c>
      <c r="G10" s="89">
        <v>44598</v>
      </c>
      <c r="H10" s="90">
        <f t="shared" si="0"/>
        <v>5</v>
      </c>
      <c r="I10" s="90">
        <f t="shared" si="1"/>
        <v>129</v>
      </c>
      <c r="J10" s="91">
        <f>INDEX(수당지급표!$B$4:$F$6,1,MATCH(TF팀!E10,수당지급표!$B$3:$F$3,0))*H10</f>
        <v>1250000</v>
      </c>
    </row>
    <row r="11" spans="1:10" x14ac:dyDescent="0.15">
      <c r="A11" s="88" t="s">
        <v>47</v>
      </c>
      <c r="B11" s="90" t="str">
        <f>VLOOKUP($A11,직원명부,COLUMN(),0)</f>
        <v>김은주</v>
      </c>
      <c r="C11" s="90" t="str">
        <f>VLOOKUP($A11,직원명부,COLUMN(),0)</f>
        <v>870111-2******</v>
      </c>
      <c r="D11" s="90" t="str">
        <f>VLOOKUP($A11,직원명부,COLUMN(),0)</f>
        <v>기획실</v>
      </c>
      <c r="E11" s="90" t="str">
        <f>VLOOKUP($A11,직원명부,COLUMN(),0)</f>
        <v>사원</v>
      </c>
      <c r="F11" s="89">
        <v>44406</v>
      </c>
      <c r="G11" s="89">
        <v>44575</v>
      </c>
      <c r="H11" s="90">
        <f t="shared" si="0"/>
        <v>5</v>
      </c>
      <c r="I11" s="90">
        <f t="shared" si="1"/>
        <v>122</v>
      </c>
      <c r="J11" s="91">
        <f>INDEX(수당지급표!$B$4:$F$6,1,MATCH(TF팀!E11,수당지급표!$B$3:$F$3,0))*H11</f>
        <v>1000000</v>
      </c>
    </row>
    <row r="12" spans="1:10" x14ac:dyDescent="0.15">
      <c r="A12" s="88" t="s">
        <v>85</v>
      </c>
      <c r="B12" s="90" t="str">
        <f>VLOOKUP($A12,직원명부,COLUMN(),0)</f>
        <v>오지만</v>
      </c>
      <c r="C12" s="90" t="str">
        <f>VLOOKUP($A12,직원명부,COLUMN(),0)</f>
        <v>890701-1******</v>
      </c>
      <c r="D12" s="90" t="str">
        <f>VLOOKUP($A12,직원명부,COLUMN(),0)</f>
        <v>경영전략팀</v>
      </c>
      <c r="E12" s="90" t="str">
        <f>VLOOKUP($A12,직원명부,COLUMN(),0)</f>
        <v>사원</v>
      </c>
      <c r="F12" s="89">
        <v>44306</v>
      </c>
      <c r="G12" s="89">
        <v>44575</v>
      </c>
      <c r="H12" s="90">
        <f t="shared" si="0"/>
        <v>8</v>
      </c>
      <c r="I12" s="90">
        <f t="shared" si="1"/>
        <v>194</v>
      </c>
      <c r="J12" s="91">
        <f>INDEX(수당지급표!$B$4:$F$6,1,MATCH(TF팀!E12,수당지급표!$B$3:$F$3,0))*H12</f>
        <v>1600000</v>
      </c>
    </row>
    <row r="13" spans="1:10" x14ac:dyDescent="0.15">
      <c r="A13" s="88" t="s">
        <v>54</v>
      </c>
      <c r="B13" s="90" t="str">
        <f>VLOOKUP($A13,직원명부,COLUMN(),0)</f>
        <v>엄기웅</v>
      </c>
      <c r="C13" s="90" t="str">
        <f>VLOOKUP($A13,직원명부,COLUMN(),0)</f>
        <v>660531-1******</v>
      </c>
      <c r="D13" s="90" t="str">
        <f>VLOOKUP($A13,직원명부,COLUMN(),0)</f>
        <v>경영전략팀</v>
      </c>
      <c r="E13" s="90" t="str">
        <f>VLOOKUP($A13,직원명부,COLUMN(),0)</f>
        <v>부장</v>
      </c>
      <c r="F13" s="89">
        <v>44406</v>
      </c>
      <c r="G13" s="89">
        <v>44597</v>
      </c>
      <c r="H13" s="90">
        <f t="shared" si="0"/>
        <v>6</v>
      </c>
      <c r="I13" s="90">
        <f t="shared" si="1"/>
        <v>137</v>
      </c>
      <c r="J13" s="91">
        <f>INDEX(수당지급표!$B$4:$F$6,1,MATCH(TF팀!E13,수당지급표!$B$3:$F$3,0))*H13</f>
        <v>4200000</v>
      </c>
    </row>
    <row r="14" spans="1:10" x14ac:dyDescent="0.15">
      <c r="A14" s="88" t="s">
        <v>86</v>
      </c>
      <c r="B14" s="90" t="str">
        <f>VLOOKUP($A14,직원명부,COLUMN(),0)</f>
        <v>김경민</v>
      </c>
      <c r="C14" s="90" t="str">
        <f>VLOOKUP($A14,직원명부,COLUMN(),0)</f>
        <v>820702-1******</v>
      </c>
      <c r="D14" s="90" t="str">
        <f>VLOOKUP($A14,직원명부,COLUMN(),0)</f>
        <v>기획실</v>
      </c>
      <c r="E14" s="90" t="str">
        <f>VLOOKUP($A14,직원명부,COLUMN(),0)</f>
        <v>대리</v>
      </c>
      <c r="F14" s="89">
        <v>44418</v>
      </c>
      <c r="G14" s="89">
        <v>44575</v>
      </c>
      <c r="H14" s="90">
        <f t="shared" si="0"/>
        <v>5</v>
      </c>
      <c r="I14" s="90">
        <f t="shared" si="1"/>
        <v>114</v>
      </c>
      <c r="J14" s="91">
        <f>INDEX(수당지급표!$B$4:$F$6,1,MATCH(TF팀!E14,수당지급표!$B$3:$F$3,0))*H14</f>
        <v>1250000</v>
      </c>
    </row>
    <row r="15" spans="1:10" x14ac:dyDescent="0.15">
      <c r="A15" s="88" t="s">
        <v>87</v>
      </c>
      <c r="B15" s="90" t="str">
        <f>VLOOKUP($A15,직원명부,COLUMN(),0)</f>
        <v>송인지</v>
      </c>
      <c r="C15" s="90" t="str">
        <f>VLOOKUP($A15,직원명부,COLUMN(),0)</f>
        <v>891128-2******</v>
      </c>
      <c r="D15" s="90" t="str">
        <f>VLOOKUP($A15,직원명부,COLUMN(),0)</f>
        <v>전산실</v>
      </c>
      <c r="E15" s="90" t="str">
        <f>VLOOKUP($A15,직원명부,COLUMN(),0)</f>
        <v>사원</v>
      </c>
      <c r="F15" s="89">
        <v>44418</v>
      </c>
      <c r="G15" s="89">
        <v>44597</v>
      </c>
      <c r="H15" s="90">
        <f t="shared" si="0"/>
        <v>5</v>
      </c>
      <c r="I15" s="90">
        <f t="shared" si="1"/>
        <v>129</v>
      </c>
      <c r="J15" s="91">
        <f>INDEX(수당지급표!$B$4:$F$6,1,MATCH(TF팀!E15,수당지급표!$B$3:$F$3,0))*H15</f>
        <v>1000000</v>
      </c>
    </row>
    <row r="18" spans="7:10" x14ac:dyDescent="0.15">
      <c r="H18" s="1" t="s">
        <v>251</v>
      </c>
    </row>
    <row r="20" spans="7:10" x14ac:dyDescent="0.15">
      <c r="H20" s="49" t="s">
        <v>252</v>
      </c>
      <c r="I20" s="49" t="s">
        <v>253</v>
      </c>
      <c r="J20" s="49" t="s">
        <v>254</v>
      </c>
    </row>
    <row r="21" spans="7:10" x14ac:dyDescent="0.15">
      <c r="G21" s="65"/>
      <c r="I21" s="65"/>
    </row>
  </sheetData>
  <phoneticPr fontId="5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G31"/>
  <sheetViews>
    <sheetView workbookViewId="0">
      <selection activeCell="A2" sqref="A2:G31"/>
    </sheetView>
  </sheetViews>
  <sheetFormatPr defaultColWidth="8.88671875" defaultRowHeight="16.5" x14ac:dyDescent="0.15"/>
  <cols>
    <col min="1" max="1" width="12.109375" style="1" customWidth="1"/>
    <col min="2" max="2" width="9.88671875" style="1" customWidth="1"/>
    <col min="3" max="3" width="15.6640625" style="1" customWidth="1"/>
    <col min="4" max="4" width="9.6640625" style="1" bestFit="1" customWidth="1"/>
    <col min="5" max="5" width="4.6640625" style="1" bestFit="1" customWidth="1"/>
    <col min="6" max="6" width="13.77734375" style="1" customWidth="1"/>
    <col min="7" max="7" width="17.6640625" style="1" customWidth="1"/>
    <col min="8" max="16384" width="8.88671875" style="1"/>
  </cols>
  <sheetData>
    <row r="1" spans="1:7" ht="17.25" thickBot="1" x14ac:dyDescent="0.2">
      <c r="A1" s="3" t="s">
        <v>41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127</v>
      </c>
    </row>
    <row r="2" spans="1:7" ht="17.25" thickTop="1" x14ac:dyDescent="0.15">
      <c r="A2" s="4" t="s">
        <v>74</v>
      </c>
      <c r="B2" s="4" t="s">
        <v>93</v>
      </c>
      <c r="C2" s="6" t="s">
        <v>97</v>
      </c>
      <c r="D2" s="10" t="s">
        <v>62</v>
      </c>
      <c r="E2" s="4" t="s">
        <v>0</v>
      </c>
      <c r="F2" s="5">
        <v>35745</v>
      </c>
      <c r="G2" s="1" t="s">
        <v>129</v>
      </c>
    </row>
    <row r="3" spans="1:7" x14ac:dyDescent="0.15">
      <c r="A3" s="4" t="s">
        <v>75</v>
      </c>
      <c r="B3" s="4" t="s">
        <v>94</v>
      </c>
      <c r="C3" s="6" t="s">
        <v>98</v>
      </c>
      <c r="D3" s="4" t="s">
        <v>1</v>
      </c>
      <c r="E3" s="4" t="s">
        <v>2</v>
      </c>
      <c r="F3" s="5">
        <v>35923</v>
      </c>
      <c r="G3" s="1" t="s">
        <v>130</v>
      </c>
    </row>
    <row r="4" spans="1:7" x14ac:dyDescent="0.15">
      <c r="A4" s="4" t="s">
        <v>50</v>
      </c>
      <c r="B4" s="4" t="s">
        <v>3</v>
      </c>
      <c r="C4" s="6" t="s">
        <v>99</v>
      </c>
      <c r="D4" s="4" t="s">
        <v>4</v>
      </c>
      <c r="E4" s="4" t="s">
        <v>5</v>
      </c>
      <c r="F4" s="5">
        <v>35946</v>
      </c>
      <c r="G4" s="1" t="s">
        <v>131</v>
      </c>
    </row>
    <row r="5" spans="1:7" x14ac:dyDescent="0.15">
      <c r="A5" s="4" t="s">
        <v>73</v>
      </c>
      <c r="B5" s="4" t="s">
        <v>95</v>
      </c>
      <c r="C5" s="6" t="s">
        <v>100</v>
      </c>
      <c r="D5" s="4" t="s">
        <v>6</v>
      </c>
      <c r="E5" s="4" t="s">
        <v>7</v>
      </c>
      <c r="F5" s="5">
        <v>36013</v>
      </c>
      <c r="G5" s="1" t="s">
        <v>132</v>
      </c>
    </row>
    <row r="6" spans="1:7" x14ac:dyDescent="0.15">
      <c r="A6" s="4" t="s">
        <v>51</v>
      </c>
      <c r="B6" s="4" t="s">
        <v>8</v>
      </c>
      <c r="C6" s="6" t="s">
        <v>101</v>
      </c>
      <c r="D6" s="4" t="s">
        <v>4</v>
      </c>
      <c r="E6" s="4" t="s">
        <v>0</v>
      </c>
      <c r="F6" s="5">
        <v>36115</v>
      </c>
      <c r="G6" s="1" t="s">
        <v>133</v>
      </c>
    </row>
    <row r="7" spans="1:7" x14ac:dyDescent="0.15">
      <c r="A7" s="4" t="s">
        <v>72</v>
      </c>
      <c r="B7" s="4" t="s">
        <v>9</v>
      </c>
      <c r="C7" s="6" t="s">
        <v>102</v>
      </c>
      <c r="D7" s="10" t="s">
        <v>63</v>
      </c>
      <c r="E7" s="4" t="s">
        <v>0</v>
      </c>
      <c r="F7" s="5">
        <v>36496</v>
      </c>
      <c r="G7" s="1" t="s">
        <v>134</v>
      </c>
    </row>
    <row r="8" spans="1:7" x14ac:dyDescent="0.15">
      <c r="A8" s="4" t="s">
        <v>48</v>
      </c>
      <c r="B8" s="4" t="s">
        <v>10</v>
      </c>
      <c r="C8" s="6" t="s">
        <v>103</v>
      </c>
      <c r="D8" s="4" t="s">
        <v>11</v>
      </c>
      <c r="E8" s="4" t="s">
        <v>12</v>
      </c>
      <c r="F8" s="5">
        <v>37048</v>
      </c>
      <c r="G8" s="1" t="s">
        <v>135</v>
      </c>
    </row>
    <row r="9" spans="1:7" x14ac:dyDescent="0.15">
      <c r="A9" s="4" t="s">
        <v>71</v>
      </c>
      <c r="B9" s="4" t="s">
        <v>13</v>
      </c>
      <c r="C9" s="6" t="s">
        <v>104</v>
      </c>
      <c r="D9" s="4" t="s">
        <v>14</v>
      </c>
      <c r="E9" s="4" t="s">
        <v>2</v>
      </c>
      <c r="F9" s="5">
        <v>37112</v>
      </c>
      <c r="G9" s="1" t="s">
        <v>136</v>
      </c>
    </row>
    <row r="10" spans="1:7" x14ac:dyDescent="0.15">
      <c r="A10" s="4" t="s">
        <v>76</v>
      </c>
      <c r="B10" s="4" t="s">
        <v>15</v>
      </c>
      <c r="C10" s="6" t="s">
        <v>105</v>
      </c>
      <c r="D10" s="4" t="s">
        <v>6</v>
      </c>
      <c r="E10" s="4" t="s">
        <v>5</v>
      </c>
      <c r="F10" s="5">
        <v>37233</v>
      </c>
      <c r="G10" s="1" t="s">
        <v>137</v>
      </c>
    </row>
    <row r="11" spans="1:7" x14ac:dyDescent="0.15">
      <c r="A11" s="4" t="s">
        <v>77</v>
      </c>
      <c r="B11" s="4" t="s">
        <v>16</v>
      </c>
      <c r="C11" s="6" t="s">
        <v>106</v>
      </c>
      <c r="D11" s="4" t="s">
        <v>11</v>
      </c>
      <c r="E11" s="4" t="s">
        <v>2</v>
      </c>
      <c r="F11" s="5">
        <v>37239</v>
      </c>
      <c r="G11" s="1" t="s">
        <v>138</v>
      </c>
    </row>
    <row r="12" spans="1:7" x14ac:dyDescent="0.15">
      <c r="A12" s="4" t="s">
        <v>78</v>
      </c>
      <c r="B12" s="4" t="s">
        <v>96</v>
      </c>
      <c r="C12" s="6" t="s">
        <v>107</v>
      </c>
      <c r="D12" s="4" t="s">
        <v>4</v>
      </c>
      <c r="E12" s="4" t="s">
        <v>2</v>
      </c>
      <c r="F12" s="5">
        <v>37299</v>
      </c>
      <c r="G12" s="1" t="s">
        <v>131</v>
      </c>
    </row>
    <row r="13" spans="1:7" x14ac:dyDescent="0.15">
      <c r="A13" s="4" t="s">
        <v>80</v>
      </c>
      <c r="B13" s="4" t="s">
        <v>17</v>
      </c>
      <c r="C13" s="6" t="s">
        <v>108</v>
      </c>
      <c r="D13" s="4" t="s">
        <v>4</v>
      </c>
      <c r="E13" s="4" t="s">
        <v>18</v>
      </c>
      <c r="F13" s="5">
        <v>37371</v>
      </c>
      <c r="G13" s="1" t="s">
        <v>139</v>
      </c>
    </row>
    <row r="14" spans="1:7" x14ac:dyDescent="0.15">
      <c r="A14" s="4" t="s">
        <v>79</v>
      </c>
      <c r="B14" s="4" t="s">
        <v>19</v>
      </c>
      <c r="C14" s="6" t="s">
        <v>109</v>
      </c>
      <c r="D14" s="4" t="s">
        <v>4</v>
      </c>
      <c r="E14" s="4" t="s">
        <v>20</v>
      </c>
      <c r="F14" s="5">
        <v>37641</v>
      </c>
      <c r="G14" s="1" t="s">
        <v>131</v>
      </c>
    </row>
    <row r="15" spans="1:7" x14ac:dyDescent="0.15">
      <c r="A15" s="4" t="s">
        <v>81</v>
      </c>
      <c r="B15" s="4" t="s">
        <v>21</v>
      </c>
      <c r="C15" s="6" t="s">
        <v>110</v>
      </c>
      <c r="D15" s="4" t="s">
        <v>1</v>
      </c>
      <c r="E15" s="4" t="s">
        <v>12</v>
      </c>
      <c r="F15" s="5">
        <v>38163</v>
      </c>
      <c r="G15" s="1" t="s">
        <v>140</v>
      </c>
    </row>
    <row r="16" spans="1:7" x14ac:dyDescent="0.15">
      <c r="A16" s="4" t="s">
        <v>52</v>
      </c>
      <c r="B16" s="4" t="s">
        <v>22</v>
      </c>
      <c r="C16" s="6" t="s">
        <v>111</v>
      </c>
      <c r="D16" s="4" t="s">
        <v>6</v>
      </c>
      <c r="E16" s="4" t="s">
        <v>23</v>
      </c>
      <c r="F16" s="5">
        <v>38221</v>
      </c>
      <c r="G16" s="1" t="s">
        <v>141</v>
      </c>
    </row>
    <row r="17" spans="1:7" x14ac:dyDescent="0.15">
      <c r="A17" s="4" t="s">
        <v>82</v>
      </c>
      <c r="B17" s="4" t="s">
        <v>24</v>
      </c>
      <c r="C17" s="6" t="s">
        <v>112</v>
      </c>
      <c r="D17" s="4" t="s">
        <v>6</v>
      </c>
      <c r="E17" s="4" t="s">
        <v>23</v>
      </c>
      <c r="F17" s="5">
        <v>38608</v>
      </c>
      <c r="G17" s="1" t="s">
        <v>142</v>
      </c>
    </row>
    <row r="18" spans="1:7" x14ac:dyDescent="0.15">
      <c r="A18" s="4" t="s">
        <v>47</v>
      </c>
      <c r="B18" s="4" t="s">
        <v>25</v>
      </c>
      <c r="C18" s="6" t="s">
        <v>113</v>
      </c>
      <c r="D18" s="4" t="s">
        <v>4</v>
      </c>
      <c r="E18" s="4" t="s">
        <v>20</v>
      </c>
      <c r="F18" s="5">
        <v>38829</v>
      </c>
      <c r="G18" s="1" t="s">
        <v>143</v>
      </c>
    </row>
    <row r="19" spans="1:7" x14ac:dyDescent="0.15">
      <c r="A19" s="4" t="s">
        <v>84</v>
      </c>
      <c r="B19" s="4" t="s">
        <v>92</v>
      </c>
      <c r="C19" s="6" t="s">
        <v>114</v>
      </c>
      <c r="D19" s="4" t="s">
        <v>11</v>
      </c>
      <c r="E19" s="4" t="s">
        <v>20</v>
      </c>
      <c r="F19" s="5">
        <v>39633</v>
      </c>
      <c r="G19" s="1" t="s">
        <v>144</v>
      </c>
    </row>
    <row r="20" spans="1:7" x14ac:dyDescent="0.15">
      <c r="A20" s="4" t="s">
        <v>83</v>
      </c>
      <c r="B20" s="4" t="s">
        <v>26</v>
      </c>
      <c r="C20" s="6" t="s">
        <v>115</v>
      </c>
      <c r="D20" s="4" t="s">
        <v>11</v>
      </c>
      <c r="E20" s="4" t="s">
        <v>27</v>
      </c>
      <c r="F20" s="5">
        <v>39646</v>
      </c>
      <c r="G20" s="1" t="s">
        <v>145</v>
      </c>
    </row>
    <row r="21" spans="1:7" x14ac:dyDescent="0.15">
      <c r="A21" s="4" t="s">
        <v>49</v>
      </c>
      <c r="B21" s="4" t="s">
        <v>28</v>
      </c>
      <c r="C21" s="6" t="s">
        <v>116</v>
      </c>
      <c r="D21" s="4" t="s">
        <v>4</v>
      </c>
      <c r="E21" s="4" t="s">
        <v>23</v>
      </c>
      <c r="F21" s="5">
        <v>39687</v>
      </c>
      <c r="G21" s="1" t="s">
        <v>146</v>
      </c>
    </row>
    <row r="22" spans="1:7" x14ac:dyDescent="0.15">
      <c r="A22" s="4" t="s">
        <v>85</v>
      </c>
      <c r="B22" s="4" t="s">
        <v>29</v>
      </c>
      <c r="C22" s="6" t="s">
        <v>117</v>
      </c>
      <c r="D22" s="10" t="s">
        <v>62</v>
      </c>
      <c r="E22" s="4" t="s">
        <v>30</v>
      </c>
      <c r="F22" s="5">
        <v>39896</v>
      </c>
      <c r="G22" s="1" t="s">
        <v>147</v>
      </c>
    </row>
    <row r="23" spans="1:7" x14ac:dyDescent="0.15">
      <c r="A23" s="4" t="s">
        <v>53</v>
      </c>
      <c r="B23" s="4" t="s">
        <v>31</v>
      </c>
      <c r="C23" s="6" t="s">
        <v>118</v>
      </c>
      <c r="D23" s="4" t="s">
        <v>4</v>
      </c>
      <c r="E23" s="4" t="s">
        <v>27</v>
      </c>
      <c r="F23" s="5">
        <v>39901</v>
      </c>
      <c r="G23" s="1" t="s">
        <v>148</v>
      </c>
    </row>
    <row r="24" spans="1:7" x14ac:dyDescent="0.15">
      <c r="A24" s="4" t="s">
        <v>54</v>
      </c>
      <c r="B24" s="4" t="s">
        <v>32</v>
      </c>
      <c r="C24" s="6" t="s">
        <v>119</v>
      </c>
      <c r="D24" s="10" t="s">
        <v>64</v>
      </c>
      <c r="E24" s="4" t="s">
        <v>0</v>
      </c>
      <c r="F24" s="5">
        <v>39942</v>
      </c>
      <c r="G24" s="1" t="s">
        <v>149</v>
      </c>
    </row>
    <row r="25" spans="1:7" x14ac:dyDescent="0.15">
      <c r="A25" s="4" t="s">
        <v>86</v>
      </c>
      <c r="B25" s="4" t="s">
        <v>33</v>
      </c>
      <c r="C25" s="6" t="s">
        <v>120</v>
      </c>
      <c r="D25" s="4" t="s">
        <v>4</v>
      </c>
      <c r="E25" s="4" t="s">
        <v>23</v>
      </c>
      <c r="F25" s="5">
        <v>40224</v>
      </c>
      <c r="G25" s="1" t="s">
        <v>150</v>
      </c>
    </row>
    <row r="26" spans="1:7" x14ac:dyDescent="0.15">
      <c r="A26" s="4" t="s">
        <v>55</v>
      </c>
      <c r="B26" s="4" t="s">
        <v>34</v>
      </c>
      <c r="C26" s="6" t="s">
        <v>121</v>
      </c>
      <c r="D26" s="4" t="s">
        <v>14</v>
      </c>
      <c r="E26" s="4" t="s">
        <v>30</v>
      </c>
      <c r="F26" s="5">
        <v>40316</v>
      </c>
      <c r="G26" s="1" t="s">
        <v>151</v>
      </c>
    </row>
    <row r="27" spans="1:7" x14ac:dyDescent="0.15">
      <c r="A27" s="4" t="s">
        <v>90</v>
      </c>
      <c r="B27" s="4" t="s">
        <v>35</v>
      </c>
      <c r="C27" s="6" t="s">
        <v>122</v>
      </c>
      <c r="D27" s="10" t="s">
        <v>65</v>
      </c>
      <c r="E27" s="4" t="s">
        <v>12</v>
      </c>
      <c r="F27" s="5">
        <v>40359</v>
      </c>
      <c r="G27" s="1" t="s">
        <v>152</v>
      </c>
    </row>
    <row r="28" spans="1:7" x14ac:dyDescent="0.15">
      <c r="A28" s="4" t="s">
        <v>89</v>
      </c>
      <c r="B28" s="4" t="s">
        <v>36</v>
      </c>
      <c r="C28" s="6" t="s">
        <v>123</v>
      </c>
      <c r="D28" s="4" t="s">
        <v>14</v>
      </c>
      <c r="E28" s="4" t="s">
        <v>30</v>
      </c>
      <c r="F28" s="5">
        <v>41838</v>
      </c>
      <c r="G28" s="1" t="s">
        <v>153</v>
      </c>
    </row>
    <row r="29" spans="1:7" x14ac:dyDescent="0.15">
      <c r="A29" s="4" t="s">
        <v>88</v>
      </c>
      <c r="B29" s="4" t="s">
        <v>37</v>
      </c>
      <c r="C29" s="6" t="s">
        <v>124</v>
      </c>
      <c r="D29" s="4" t="s">
        <v>38</v>
      </c>
      <c r="E29" s="4" t="s">
        <v>30</v>
      </c>
      <c r="F29" s="5">
        <v>41388</v>
      </c>
      <c r="G29" s="1" t="s">
        <v>154</v>
      </c>
    </row>
    <row r="30" spans="1:7" x14ac:dyDescent="0.15">
      <c r="A30" s="4" t="s">
        <v>87</v>
      </c>
      <c r="B30" s="4" t="s">
        <v>39</v>
      </c>
      <c r="C30" s="6" t="s">
        <v>125</v>
      </c>
      <c r="D30" s="4" t="s">
        <v>1</v>
      </c>
      <c r="E30" s="4" t="s">
        <v>20</v>
      </c>
      <c r="F30" s="5">
        <v>42206</v>
      </c>
      <c r="G30" s="1" t="s">
        <v>155</v>
      </c>
    </row>
    <row r="31" spans="1:7" x14ac:dyDescent="0.15">
      <c r="A31" s="4" t="s">
        <v>91</v>
      </c>
      <c r="B31" s="4" t="s">
        <v>40</v>
      </c>
      <c r="C31" s="6" t="s">
        <v>126</v>
      </c>
      <c r="D31" s="4" t="s">
        <v>1</v>
      </c>
      <c r="E31" s="4" t="s">
        <v>2</v>
      </c>
      <c r="F31" s="5">
        <v>40769</v>
      </c>
      <c r="G31" s="1" t="s">
        <v>156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F6"/>
  <sheetViews>
    <sheetView workbookViewId="0">
      <selection activeCell="B4" sqref="B4:F6"/>
    </sheetView>
  </sheetViews>
  <sheetFormatPr defaultColWidth="8.88671875" defaultRowHeight="16.5" x14ac:dyDescent="0.15"/>
  <cols>
    <col min="1" max="1" width="8" style="1" bestFit="1" customWidth="1"/>
    <col min="2" max="6" width="11.109375" style="1" bestFit="1" customWidth="1"/>
    <col min="7" max="16384" width="8.88671875" style="1"/>
  </cols>
  <sheetData>
    <row r="1" spans="1:6" ht="24.75" thickBot="1" x14ac:dyDescent="0.2">
      <c r="A1" s="17" t="s">
        <v>69</v>
      </c>
      <c r="B1" s="17"/>
      <c r="C1" s="17"/>
      <c r="D1" s="17"/>
      <c r="E1" s="17"/>
      <c r="F1" s="17"/>
    </row>
    <row r="2" spans="1:6" ht="17.25" thickTop="1" x14ac:dyDescent="0.15">
      <c r="F2" s="11" t="s">
        <v>68</v>
      </c>
    </row>
    <row r="3" spans="1:6" x14ac:dyDescent="0.15">
      <c r="A3" s="12"/>
      <c r="B3" s="13" t="s">
        <v>30</v>
      </c>
      <c r="C3" s="14" t="s">
        <v>27</v>
      </c>
      <c r="D3" s="14" t="s">
        <v>67</v>
      </c>
      <c r="E3" s="14" t="s">
        <v>5</v>
      </c>
      <c r="F3" s="14" t="s">
        <v>7</v>
      </c>
    </row>
    <row r="4" spans="1:6" ht="17.25" x14ac:dyDescent="0.15">
      <c r="A4" s="15" t="s">
        <v>59</v>
      </c>
      <c r="B4" s="16">
        <v>200000</v>
      </c>
      <c r="C4" s="16">
        <v>250000</v>
      </c>
      <c r="D4" s="16">
        <v>300000</v>
      </c>
      <c r="E4" s="16">
        <v>500000</v>
      </c>
      <c r="F4" s="16">
        <v>700000</v>
      </c>
    </row>
    <row r="5" spans="1:6" ht="17.25" x14ac:dyDescent="0.15">
      <c r="A5" s="15" t="s">
        <v>60</v>
      </c>
      <c r="B5" s="16">
        <v>50000</v>
      </c>
      <c r="C5" s="16">
        <v>75000</v>
      </c>
      <c r="D5" s="16">
        <v>100000</v>
      </c>
      <c r="E5" s="16">
        <v>120000</v>
      </c>
      <c r="F5" s="16">
        <v>200000</v>
      </c>
    </row>
    <row r="6" spans="1:6" ht="17.25" x14ac:dyDescent="0.15">
      <c r="A6" s="15" t="s">
        <v>61</v>
      </c>
      <c r="B6" s="16">
        <v>200000</v>
      </c>
      <c r="C6" s="16">
        <v>200000</v>
      </c>
      <c r="D6" s="16">
        <v>250000</v>
      </c>
      <c r="E6" s="16">
        <v>250000</v>
      </c>
      <c r="F6" s="16">
        <v>250000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476DE-3765-4660-892B-03EB6EBE0245}">
  <dimension ref="A1:E14"/>
  <sheetViews>
    <sheetView zoomScale="115" zoomScaleNormal="115" workbookViewId="0">
      <selection activeCell="E8" sqref="E8"/>
    </sheetView>
  </sheetViews>
  <sheetFormatPr defaultRowHeight="16.5" x14ac:dyDescent="0.15"/>
  <cols>
    <col min="1" max="1" width="14.44140625" style="18" customWidth="1"/>
    <col min="2" max="2" width="11.109375" style="18" customWidth="1"/>
    <col min="3" max="3" width="4.77734375" style="18" customWidth="1"/>
    <col min="4" max="4" width="15.88671875" style="18" bestFit="1" customWidth="1"/>
    <col min="5" max="5" width="15.6640625" style="18" customWidth="1"/>
    <col min="6" max="16384" width="8.88671875" style="18"/>
  </cols>
  <sheetData>
    <row r="1" spans="1:5" ht="16.5" customHeight="1" x14ac:dyDescent="0.15">
      <c r="A1" s="83" t="s">
        <v>248</v>
      </c>
      <c r="B1" s="75"/>
      <c r="C1" s="28"/>
      <c r="D1" s="28" t="s">
        <v>246</v>
      </c>
      <c r="E1" s="28"/>
    </row>
    <row r="2" spans="1:5" x14ac:dyDescent="0.15">
      <c r="A2" s="25" t="s">
        <v>177</v>
      </c>
      <c r="B2" s="29">
        <v>3.5000000000000003E-2</v>
      </c>
      <c r="C2" s="30"/>
      <c r="D2" s="64" t="s">
        <v>250</v>
      </c>
      <c r="E2" s="31">
        <f>FV(B2/12,B3,-B4)</f>
        <v>7446745.4434767477</v>
      </c>
    </row>
    <row r="3" spans="1:5" x14ac:dyDescent="0.15">
      <c r="A3" s="32" t="s">
        <v>178</v>
      </c>
      <c r="B3" s="33">
        <v>24</v>
      </c>
      <c r="C3" s="34"/>
      <c r="D3"/>
      <c r="E3"/>
    </row>
    <row r="4" spans="1:5" x14ac:dyDescent="0.15">
      <c r="A4" s="32" t="s">
        <v>179</v>
      </c>
      <c r="B4" s="36">
        <v>300000</v>
      </c>
      <c r="C4" s="35"/>
      <c r="D4" s="35"/>
      <c r="E4" s="35"/>
    </row>
    <row r="7" spans="1:5" ht="16.5" customHeight="1" x14ac:dyDescent="0.15">
      <c r="A7" s="83" t="s">
        <v>249</v>
      </c>
      <c r="B7" s="75"/>
      <c r="C7" s="28"/>
      <c r="D7" s="28" t="s">
        <v>247</v>
      </c>
      <c r="E7" s="28"/>
    </row>
    <row r="8" spans="1:5" x14ac:dyDescent="0.15">
      <c r="A8" s="25" t="s">
        <v>180</v>
      </c>
      <c r="B8" s="29">
        <v>0.03</v>
      </c>
      <c r="C8" s="23"/>
      <c r="D8" s="20" t="s">
        <v>181</v>
      </c>
      <c r="E8" s="31">
        <f>PMT(B8/12,B9,-B10)</f>
        <v>429812.11979556107</v>
      </c>
    </row>
    <row r="9" spans="1:5" x14ac:dyDescent="0.15">
      <c r="A9" s="32" t="s">
        <v>182</v>
      </c>
      <c r="B9" s="33">
        <v>24</v>
      </c>
      <c r="C9" s="34"/>
      <c r="D9" s="35"/>
      <c r="E9" s="35"/>
    </row>
    <row r="10" spans="1:5" x14ac:dyDescent="0.15">
      <c r="A10" s="32" t="s">
        <v>183</v>
      </c>
      <c r="B10" s="36">
        <v>10000000</v>
      </c>
      <c r="C10" s="34"/>
      <c r="D10" s="35"/>
      <c r="E10" s="35"/>
    </row>
    <row r="14" spans="1:5" x14ac:dyDescent="0.15">
      <c r="D14" s="28"/>
    </row>
  </sheetData>
  <mergeCells count="2">
    <mergeCell ref="A1:B1"/>
    <mergeCell ref="A7:B7"/>
  </mergeCells>
  <phoneticPr fontId="1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7</vt:i4>
      </vt:variant>
    </vt:vector>
  </HeadingPairs>
  <TitlesOfParts>
    <vt:vector size="15" baseType="lpstr">
      <vt:lpstr>데이터베이스함수</vt:lpstr>
      <vt:lpstr>배송</vt:lpstr>
      <vt:lpstr>조견표</vt:lpstr>
      <vt:lpstr>Index_Match</vt:lpstr>
      <vt:lpstr>TF팀</vt:lpstr>
      <vt:lpstr>직원명부</vt:lpstr>
      <vt:lpstr>수당지급표</vt:lpstr>
      <vt:lpstr>재무</vt:lpstr>
      <vt:lpstr>검색범위</vt:lpstr>
      <vt:lpstr>단가표</vt:lpstr>
      <vt:lpstr>배송요금</vt:lpstr>
      <vt:lpstr>사은품</vt:lpstr>
      <vt:lpstr>직원명부</vt:lpstr>
      <vt:lpstr>품목표</vt:lpstr>
      <vt:lpstr>필드목록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</dc:creator>
  <cp:lastModifiedBy>조인명(교원)</cp:lastModifiedBy>
  <cp:lastPrinted>2008-07-31T17:50:31Z</cp:lastPrinted>
  <dcterms:created xsi:type="dcterms:W3CDTF">2008-07-31T17:15:04Z</dcterms:created>
  <dcterms:modified xsi:type="dcterms:W3CDTF">2023-10-18T15:23:45Z</dcterms:modified>
</cp:coreProperties>
</file>